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/>
  <mc:AlternateContent xmlns:mc="http://schemas.openxmlformats.org/markup-compatibility/2006">
    <mc:Choice Requires="x15">
      <x15ac:absPath xmlns:x15ac="http://schemas.microsoft.com/office/spreadsheetml/2010/11/ac" url="D:\OneDrive - Financial Regulatory Commission of Mongolia\BillY BoY\Billy\2024\report\Bulletin\"/>
    </mc:Choice>
  </mc:AlternateContent>
  <xr:revisionPtr revIDLastSave="0" documentId="13_ncr:1_{B72DC03B-A84E-452A-82F5-B17C467F4C9F}" xr6:coauthVersionLast="47" xr6:coauthVersionMax="47" xr10:uidLastSave="{00000000-0000-0000-0000-000000000000}"/>
  <bookViews>
    <workbookView xWindow="-120" yWindow="480" windowWidth="51840" windowHeight="21240" activeTab="7" xr2:uid="{00000000-000D-0000-FFFF-FFFF00000000}"/>
  </bookViews>
  <sheets>
    <sheet name="стат ХЗЗ" sheetId="2" r:id="rId1"/>
    <sheet name="стат ХААБ" sheetId="3" r:id="rId2"/>
    <sheet name="стат УУБ" sheetId="4" r:id="rId3"/>
    <sheet name="стат даатгал" sheetId="13" r:id="rId4"/>
    <sheet name="стат ББСБ 2006-2023" sheetId="6" r:id="rId5"/>
    <sheet name="стат ББСБ 2024-" sheetId="14" r:id="rId6"/>
    <sheet name="стат ХЗХ 2006-2023" sheetId="15" r:id="rId7"/>
    <sheet name="с_ХЗХ 2024-" sheetId="16" r:id="rId8"/>
    <sheet name="ВХХҮҮ" sheetId="10" r:id="rId9"/>
  </sheets>
  <definedNames>
    <definedName name="_xlnm._FilterDatabase" localSheetId="4" hidden="1">'стат ББСБ 2006-2023'!$A$3:$DF$75</definedName>
    <definedName name="_xlnm._FilterDatabase" localSheetId="3" hidden="1">'стат даатгал'!$A$3:$AV$20</definedName>
    <definedName name="_xlnm._FilterDatabase" localSheetId="1" hidden="1">'стат ХААБ'!$A$1:$V$1</definedName>
    <definedName name="_xlnm._FilterDatabase" localSheetId="6" hidden="1">'стат ХЗХ 2006-2023'!$A$3:$BQ$75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Av6JHDjsIYmsQMoR+ppV3a7waD0T74dCO7kDzGoX62w="/>
    </ext>
  </extLst>
</workbook>
</file>

<file path=xl/calcChain.xml><?xml version="1.0" encoding="utf-8"?>
<calcChain xmlns="http://schemas.openxmlformats.org/spreadsheetml/2006/main">
  <c r="BT4" i="16" l="1"/>
  <c r="BF4" i="16"/>
  <c r="BA4" i="16"/>
  <c r="AN4" i="16"/>
  <c r="W4" i="16"/>
  <c r="O4" i="16"/>
  <c r="H4" i="16"/>
  <c r="G4" i="16"/>
  <c r="C4" i="16"/>
  <c r="C20" i="4"/>
  <c r="S18" i="4"/>
  <c r="M18" i="4"/>
  <c r="M19" i="4"/>
  <c r="M20" i="4"/>
  <c r="D21" i="4"/>
  <c r="E21" i="4"/>
  <c r="F21" i="4"/>
  <c r="G21" i="4"/>
  <c r="H21" i="4"/>
  <c r="I21" i="4"/>
  <c r="J21" i="4"/>
  <c r="K21" i="4"/>
  <c r="L21" i="4"/>
  <c r="N21" i="4"/>
  <c r="O21" i="4"/>
  <c r="P21" i="4"/>
  <c r="Q21" i="4"/>
  <c r="R21" i="4"/>
  <c r="C18" i="4"/>
  <c r="C19" i="4"/>
  <c r="D148" i="3"/>
  <c r="E148" i="3"/>
  <c r="F148" i="3"/>
  <c r="G148" i="3"/>
  <c r="H148" i="3"/>
  <c r="I148" i="3"/>
  <c r="J148" i="3"/>
  <c r="K148" i="3"/>
  <c r="L148" i="3"/>
  <c r="M148" i="3"/>
  <c r="N148" i="3"/>
  <c r="O148" i="3"/>
  <c r="Q148" i="3"/>
  <c r="R148" i="3"/>
  <c r="S148" i="3"/>
  <c r="T148" i="3"/>
  <c r="U148" i="3"/>
  <c r="C148" i="3"/>
  <c r="P146" i="3"/>
  <c r="P148" i="3" s="1"/>
  <c r="P147" i="3"/>
  <c r="V147" i="3" s="1"/>
  <c r="P145" i="3"/>
  <c r="V145" i="3" s="1"/>
  <c r="AJ76" i="15"/>
  <c r="O76" i="15"/>
  <c r="K76" i="15"/>
  <c r="C76" i="15"/>
  <c r="AJ75" i="15"/>
  <c r="O75" i="15"/>
  <c r="K75" i="15"/>
  <c r="AJ74" i="15"/>
  <c r="O74" i="15"/>
  <c r="K74" i="15"/>
  <c r="AJ73" i="15"/>
  <c r="O73" i="15"/>
  <c r="K73" i="15"/>
  <c r="AJ72" i="15"/>
  <c r="O72" i="15"/>
  <c r="K72" i="15"/>
  <c r="O71" i="15"/>
  <c r="K71" i="15"/>
  <c r="O70" i="15"/>
  <c r="K70" i="15"/>
  <c r="O69" i="15"/>
  <c r="K69" i="15"/>
  <c r="O68" i="15"/>
  <c r="K68" i="15"/>
  <c r="O67" i="15"/>
  <c r="K67" i="15"/>
  <c r="O66" i="15"/>
  <c r="K66" i="15"/>
  <c r="O65" i="15"/>
  <c r="K65" i="15"/>
  <c r="O64" i="15"/>
  <c r="K64" i="15"/>
  <c r="O63" i="15"/>
  <c r="K63" i="15"/>
  <c r="O62" i="15"/>
  <c r="O61" i="15"/>
  <c r="O60" i="15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V146" i="3" l="1"/>
  <c r="V148" i="3" s="1"/>
  <c r="S20" i="4"/>
  <c r="S19" i="4"/>
  <c r="F5" i="14"/>
  <c r="J5" i="14"/>
  <c r="BI5" i="14"/>
  <c r="BR5" i="14" s="1"/>
  <c r="BB5" i="14"/>
  <c r="AS5" i="14"/>
  <c r="AR5" i="14" s="1"/>
  <c r="AB5" i="14"/>
  <c r="AA5" i="14" s="1"/>
  <c r="X5" i="14" s="1"/>
  <c r="W5" i="14" s="1"/>
  <c r="N5" i="14"/>
  <c r="AQ5" i="14" l="1"/>
  <c r="X72" i="13"/>
  <c r="L72" i="13"/>
  <c r="X71" i="13"/>
  <c r="L71" i="13"/>
  <c r="X70" i="13"/>
  <c r="L70" i="13"/>
  <c r="X69" i="13"/>
  <c r="L69" i="13"/>
  <c r="X68" i="13"/>
  <c r="L68" i="13"/>
  <c r="X67" i="13"/>
  <c r="L67" i="13"/>
  <c r="X66" i="13"/>
  <c r="L66" i="13"/>
  <c r="X65" i="13"/>
  <c r="L65" i="13"/>
  <c r="X64" i="13"/>
  <c r="L64" i="13"/>
  <c r="X63" i="13"/>
  <c r="L63" i="13"/>
  <c r="X62" i="13"/>
  <c r="L62" i="13"/>
  <c r="X61" i="13"/>
  <c r="L61" i="13"/>
  <c r="X60" i="13"/>
  <c r="L60" i="13"/>
  <c r="X59" i="13"/>
  <c r="L59" i="13"/>
  <c r="C59" i="13"/>
  <c r="X58" i="13"/>
  <c r="L58" i="13"/>
  <c r="X57" i="13"/>
  <c r="L57" i="13"/>
  <c r="X56" i="13"/>
  <c r="L56" i="13"/>
  <c r="X55" i="13"/>
  <c r="L55" i="13"/>
  <c r="X54" i="13"/>
  <c r="L54" i="13"/>
  <c r="X53" i="13"/>
  <c r="L53" i="13"/>
  <c r="X52" i="13"/>
  <c r="L52" i="13"/>
  <c r="X51" i="13"/>
  <c r="L51" i="13"/>
  <c r="X50" i="13"/>
  <c r="L50" i="13"/>
  <c r="X49" i="13"/>
  <c r="L49" i="13"/>
  <c r="X48" i="13"/>
  <c r="L48" i="13"/>
  <c r="X47" i="13"/>
  <c r="L47" i="13"/>
  <c r="L46" i="13"/>
  <c r="L45" i="13"/>
  <c r="L44" i="13"/>
  <c r="L43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BA18" i="13"/>
  <c r="AS18" i="13"/>
  <c r="L18" i="13"/>
  <c r="AI211" i="2"/>
  <c r="AI212" i="2"/>
  <c r="AI215" i="2"/>
  <c r="AI216" i="2"/>
  <c r="AI217" i="2"/>
  <c r="AI218" i="2"/>
  <c r="AI219" i="2"/>
  <c r="AI220" i="2"/>
  <c r="AI221" i="2"/>
  <c r="AI210" i="2"/>
  <c r="M16" i="4" l="1"/>
  <c r="M17" i="4"/>
  <c r="M15" i="4"/>
  <c r="C16" i="4"/>
  <c r="C17" i="4"/>
  <c r="C15" i="4"/>
  <c r="C21" i="4" l="1"/>
  <c r="S15" i="4"/>
  <c r="M21" i="4"/>
  <c r="S17" i="4"/>
  <c r="S16" i="4"/>
  <c r="B143" i="3"/>
  <c r="B144" i="3" s="1"/>
  <c r="B145" i="3" s="1"/>
  <c r="B146" i="3" s="1"/>
  <c r="B147" i="3" s="1"/>
  <c r="Q234" i="2"/>
  <c r="Q235" i="2" s="1"/>
  <c r="Q236" i="2" s="1"/>
  <c r="Q237" i="2" s="1"/>
  <c r="Q238" i="2" s="1"/>
  <c r="Q239" i="2" s="1"/>
  <c r="S21" i="4" l="1"/>
  <c r="X70" i="6"/>
  <c r="X69" i="6"/>
  <c r="W61" i="6"/>
  <c r="X61" i="6" s="1"/>
  <c r="V61" i="6"/>
  <c r="U61" i="6"/>
  <c r="W60" i="6"/>
  <c r="X60" i="6" s="1"/>
  <c r="V60" i="6"/>
  <c r="U60" i="6"/>
  <c r="X59" i="6"/>
  <c r="B130" i="3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U128" i="3"/>
  <c r="T128" i="3"/>
  <c r="S128" i="3"/>
  <c r="R128" i="3"/>
  <c r="Q128" i="3"/>
  <c r="O128" i="3"/>
  <c r="M128" i="3"/>
  <c r="L128" i="3"/>
  <c r="K128" i="3"/>
  <c r="J128" i="3"/>
  <c r="H128" i="3"/>
  <c r="G128" i="3"/>
  <c r="F128" i="3"/>
  <c r="D128" i="3"/>
  <c r="C128" i="3"/>
  <c r="P124" i="3"/>
  <c r="P123" i="3"/>
  <c r="P122" i="3"/>
  <c r="P121" i="3"/>
  <c r="P120" i="3"/>
  <c r="P119" i="3"/>
  <c r="P118" i="3"/>
  <c r="P117" i="3"/>
  <c r="P116" i="3"/>
  <c r="U115" i="3"/>
  <c r="T115" i="3"/>
  <c r="S115" i="3"/>
  <c r="R115" i="3"/>
  <c r="Q115" i="3"/>
  <c r="O115" i="3"/>
  <c r="M115" i="3"/>
  <c r="L115" i="3"/>
  <c r="K115" i="3"/>
  <c r="J115" i="3"/>
  <c r="H115" i="3"/>
  <c r="G115" i="3"/>
  <c r="F115" i="3"/>
  <c r="E115" i="3"/>
  <c r="D115" i="3"/>
  <c r="C115" i="3"/>
  <c r="P114" i="3"/>
  <c r="V114" i="3" s="1"/>
  <c r="P113" i="3"/>
  <c r="V113" i="3" s="1"/>
  <c r="P112" i="3"/>
  <c r="V112" i="3" s="1"/>
  <c r="P111" i="3"/>
  <c r="V111" i="3" s="1"/>
  <c r="P110" i="3"/>
  <c r="V110" i="3" s="1"/>
  <c r="P109" i="3"/>
  <c r="V109" i="3" s="1"/>
  <c r="P108" i="3"/>
  <c r="V108" i="3" s="1"/>
  <c r="P107" i="3"/>
  <c r="V107" i="3" s="1"/>
  <c r="P106" i="3"/>
  <c r="V106" i="3" s="1"/>
  <c r="P105" i="3"/>
  <c r="V105" i="3" s="1"/>
  <c r="P104" i="3"/>
  <c r="V104" i="3" s="1"/>
  <c r="P103" i="3"/>
  <c r="V103" i="3" s="1"/>
  <c r="U102" i="3"/>
  <c r="T102" i="3"/>
  <c r="S102" i="3"/>
  <c r="R102" i="3"/>
  <c r="Q102" i="3"/>
  <c r="O102" i="3"/>
  <c r="M102" i="3"/>
  <c r="L102" i="3"/>
  <c r="J102" i="3"/>
  <c r="H102" i="3"/>
  <c r="G102" i="3"/>
  <c r="F102" i="3"/>
  <c r="E102" i="3"/>
  <c r="D102" i="3"/>
  <c r="C102" i="3"/>
  <c r="P101" i="3"/>
  <c r="V101" i="3" s="1"/>
  <c r="P100" i="3"/>
  <c r="V100" i="3" s="1"/>
  <c r="P99" i="3"/>
  <c r="V99" i="3" s="1"/>
  <c r="P98" i="3"/>
  <c r="K98" i="3"/>
  <c r="P97" i="3"/>
  <c r="K97" i="3"/>
  <c r="V97" i="3" s="1"/>
  <c r="P96" i="3"/>
  <c r="K96" i="3"/>
  <c r="P95" i="3"/>
  <c r="V95" i="3" s="1"/>
  <c r="P94" i="3"/>
  <c r="V94" i="3" s="1"/>
  <c r="P93" i="3"/>
  <c r="V93" i="3" s="1"/>
  <c r="P92" i="3"/>
  <c r="K92" i="3"/>
  <c r="P91" i="3"/>
  <c r="K91" i="3"/>
  <c r="P90" i="3"/>
  <c r="K90" i="3"/>
  <c r="U89" i="3"/>
  <c r="T89" i="3"/>
  <c r="S89" i="3"/>
  <c r="R89" i="3"/>
  <c r="Q89" i="3"/>
  <c r="O89" i="3"/>
  <c r="M89" i="3"/>
  <c r="L89" i="3"/>
  <c r="J89" i="3"/>
  <c r="H89" i="3"/>
  <c r="G89" i="3"/>
  <c r="F89" i="3"/>
  <c r="E89" i="3"/>
  <c r="D89" i="3"/>
  <c r="C89" i="3"/>
  <c r="P88" i="3"/>
  <c r="K88" i="3"/>
  <c r="P87" i="3"/>
  <c r="K87" i="3"/>
  <c r="V87" i="3" s="1"/>
  <c r="P86" i="3"/>
  <c r="K86" i="3"/>
  <c r="P85" i="3"/>
  <c r="K85" i="3"/>
  <c r="P84" i="3"/>
  <c r="K84" i="3"/>
  <c r="P83" i="3"/>
  <c r="K83" i="3"/>
  <c r="P82" i="3"/>
  <c r="K82" i="3"/>
  <c r="P81" i="3"/>
  <c r="K81" i="3"/>
  <c r="P80" i="3"/>
  <c r="K80" i="3"/>
  <c r="P79" i="3"/>
  <c r="K79" i="3"/>
  <c r="P78" i="3"/>
  <c r="K78" i="3"/>
  <c r="P77" i="3"/>
  <c r="P75" i="3"/>
  <c r="K75" i="3"/>
  <c r="P74" i="3"/>
  <c r="K74" i="3"/>
  <c r="P73" i="3"/>
  <c r="K73" i="3"/>
  <c r="V73" i="3" s="1"/>
  <c r="P72" i="3"/>
  <c r="K72" i="3"/>
  <c r="P71" i="3"/>
  <c r="K71" i="3"/>
  <c r="P70" i="3"/>
  <c r="K70" i="3"/>
  <c r="P69" i="3"/>
  <c r="K69" i="3"/>
  <c r="P68" i="3"/>
  <c r="K68" i="3"/>
  <c r="P67" i="3"/>
  <c r="K67" i="3"/>
  <c r="P66" i="3"/>
  <c r="K66" i="3"/>
  <c r="P65" i="3"/>
  <c r="K65" i="3"/>
  <c r="P64" i="3"/>
  <c r="K64" i="3"/>
  <c r="V64" i="3" s="1"/>
  <c r="U63" i="3"/>
  <c r="T63" i="3"/>
  <c r="S63" i="3"/>
  <c r="R63" i="3"/>
  <c r="Q63" i="3"/>
  <c r="O63" i="3"/>
  <c r="M63" i="3"/>
  <c r="L63" i="3"/>
  <c r="J63" i="3"/>
  <c r="H63" i="3"/>
  <c r="G63" i="3"/>
  <c r="F63" i="3"/>
  <c r="E63" i="3"/>
  <c r="D63" i="3"/>
  <c r="C63" i="3"/>
  <c r="P62" i="3"/>
  <c r="K62" i="3"/>
  <c r="P61" i="3"/>
  <c r="K61" i="3"/>
  <c r="P60" i="3"/>
  <c r="K60" i="3"/>
  <c r="V60" i="3" s="1"/>
  <c r="P59" i="3"/>
  <c r="K59" i="3"/>
  <c r="P58" i="3"/>
  <c r="K58" i="3"/>
  <c r="P57" i="3"/>
  <c r="K57" i="3"/>
  <c r="P56" i="3"/>
  <c r="K56" i="3"/>
  <c r="P55" i="3"/>
  <c r="K55" i="3"/>
  <c r="P54" i="3"/>
  <c r="K54" i="3"/>
  <c r="P53" i="3"/>
  <c r="K53" i="3"/>
  <c r="P52" i="3"/>
  <c r="K52" i="3"/>
  <c r="P51" i="3"/>
  <c r="K51" i="3"/>
  <c r="U50" i="3"/>
  <c r="T50" i="3"/>
  <c r="S50" i="3"/>
  <c r="R50" i="3"/>
  <c r="Q50" i="3"/>
  <c r="O50" i="3"/>
  <c r="M50" i="3"/>
  <c r="L50" i="3"/>
  <c r="J50" i="3"/>
  <c r="H50" i="3"/>
  <c r="G50" i="3"/>
  <c r="F50" i="3"/>
  <c r="D50" i="3"/>
  <c r="C50" i="3"/>
  <c r="P49" i="3"/>
  <c r="K49" i="3"/>
  <c r="P48" i="3"/>
  <c r="K48" i="3"/>
  <c r="P47" i="3"/>
  <c r="K47" i="3"/>
  <c r="P46" i="3"/>
  <c r="K46" i="3"/>
  <c r="P45" i="3"/>
  <c r="K45" i="3"/>
  <c r="P44" i="3"/>
  <c r="K44" i="3"/>
  <c r="P43" i="3"/>
  <c r="K43" i="3"/>
  <c r="P42" i="3"/>
  <c r="K42" i="3"/>
  <c r="P41" i="3"/>
  <c r="K41" i="3"/>
  <c r="P40" i="3"/>
  <c r="K40" i="3"/>
  <c r="P39" i="3"/>
  <c r="K39" i="3"/>
  <c r="V39" i="3" s="1"/>
  <c r="P38" i="3"/>
  <c r="K38" i="3"/>
  <c r="V38" i="3" s="1"/>
  <c r="U37" i="3"/>
  <c r="T37" i="3"/>
  <c r="S37" i="3"/>
  <c r="R37" i="3"/>
  <c r="Q37" i="3"/>
  <c r="K37" i="3"/>
  <c r="J37" i="3"/>
  <c r="G37" i="3"/>
  <c r="D37" i="3"/>
  <c r="C37" i="3"/>
  <c r="P36" i="3"/>
  <c r="K36" i="3"/>
  <c r="P35" i="3"/>
  <c r="K35" i="3"/>
  <c r="P34" i="3"/>
  <c r="K34" i="3"/>
  <c r="P33" i="3"/>
  <c r="K33" i="3"/>
  <c r="P32" i="3"/>
  <c r="K32" i="3"/>
  <c r="P31" i="3"/>
  <c r="K31" i="3"/>
  <c r="P30" i="3"/>
  <c r="K30" i="3"/>
  <c r="P29" i="3"/>
  <c r="K29" i="3"/>
  <c r="P28" i="3"/>
  <c r="K28" i="3"/>
  <c r="P27" i="3"/>
  <c r="K27" i="3"/>
  <c r="V27" i="3" s="1"/>
  <c r="P26" i="3"/>
  <c r="K26" i="3"/>
  <c r="V26" i="3" s="1"/>
  <c r="P25" i="3"/>
  <c r="K25" i="3"/>
  <c r="U24" i="3"/>
  <c r="T24" i="3"/>
  <c r="S24" i="3"/>
  <c r="K24" i="3"/>
  <c r="H24" i="3"/>
  <c r="G24" i="3"/>
  <c r="F24" i="3"/>
  <c r="D24" i="3"/>
  <c r="C24" i="3"/>
  <c r="P23" i="3"/>
  <c r="K23" i="3"/>
  <c r="P22" i="3"/>
  <c r="K22" i="3"/>
  <c r="P21" i="3"/>
  <c r="K21" i="3"/>
  <c r="P20" i="3"/>
  <c r="K20" i="3"/>
  <c r="P19" i="3"/>
  <c r="K19" i="3"/>
  <c r="P18" i="3"/>
  <c r="K18" i="3"/>
  <c r="P17" i="3"/>
  <c r="K17" i="3"/>
  <c r="R16" i="3"/>
  <c r="R24" i="3" s="1"/>
  <c r="Q16" i="3"/>
  <c r="Q24" i="3" s="1"/>
  <c r="K16" i="3"/>
  <c r="P15" i="3"/>
  <c r="K15" i="3"/>
  <c r="P14" i="3"/>
  <c r="K14" i="3"/>
  <c r="P13" i="3"/>
  <c r="K13" i="3"/>
  <c r="P12" i="3"/>
  <c r="K12" i="3"/>
  <c r="P11" i="3"/>
  <c r="K11" i="3"/>
  <c r="G11" i="3"/>
  <c r="D11" i="3"/>
  <c r="C11" i="3"/>
  <c r="P10" i="3"/>
  <c r="K10" i="3"/>
  <c r="V10" i="3" s="1"/>
  <c r="P9" i="3"/>
  <c r="K9" i="3"/>
  <c r="P8" i="3"/>
  <c r="K8" i="3"/>
  <c r="P7" i="3"/>
  <c r="K7" i="3"/>
  <c r="V7" i="3" s="1"/>
  <c r="P6" i="3"/>
  <c r="K6" i="3"/>
  <c r="P5" i="3"/>
  <c r="K5" i="3"/>
  <c r="P4" i="3"/>
  <c r="K4" i="3"/>
  <c r="P3" i="3"/>
  <c r="K3" i="3"/>
  <c r="P2" i="3"/>
  <c r="K2" i="3"/>
  <c r="Q216" i="2"/>
  <c r="Q217" i="2" s="1"/>
  <c r="Q218" i="2" s="1"/>
  <c r="Q219" i="2" s="1"/>
  <c r="Q220" i="2" s="1"/>
  <c r="Q221" i="2" s="1"/>
  <c r="AN214" i="2"/>
  <c r="AN215" i="2" s="1"/>
  <c r="AN216" i="2" s="1"/>
  <c r="AN217" i="2" s="1"/>
  <c r="AM214" i="2"/>
  <c r="AM215" i="2" s="1"/>
  <c r="AM216" i="2" s="1"/>
  <c r="AM217" i="2" s="1"/>
  <c r="AM210" i="2"/>
  <c r="X195" i="2"/>
  <c r="X194" i="2"/>
  <c r="X193" i="2"/>
  <c r="Z192" i="2"/>
  <c r="U192" i="2"/>
  <c r="Z191" i="2"/>
  <c r="U191" i="2"/>
  <c r="Z190" i="2"/>
  <c r="U190" i="2"/>
  <c r="Z189" i="2"/>
  <c r="U189" i="2"/>
  <c r="Z188" i="2"/>
  <c r="U188" i="2"/>
  <c r="Z187" i="2"/>
  <c r="U187" i="2"/>
  <c r="Z186" i="2"/>
  <c r="U186" i="2"/>
  <c r="Z185" i="2"/>
  <c r="U185" i="2"/>
  <c r="Z184" i="2"/>
  <c r="U184" i="2"/>
  <c r="Z183" i="2"/>
  <c r="U183" i="2"/>
  <c r="Z182" i="2"/>
  <c r="U182" i="2"/>
  <c r="Z181" i="2"/>
  <c r="U181" i="2"/>
  <c r="Z180" i="2"/>
  <c r="U180" i="2"/>
  <c r="Z179" i="2"/>
  <c r="U179" i="2"/>
  <c r="Z178" i="2"/>
  <c r="U178" i="2"/>
  <c r="Z177" i="2"/>
  <c r="U177" i="2"/>
  <c r="Z176" i="2"/>
  <c r="U176" i="2"/>
  <c r="Z175" i="2"/>
  <c r="U175" i="2"/>
  <c r="Z174" i="2"/>
  <c r="U174" i="2"/>
  <c r="Z173" i="2"/>
  <c r="U173" i="2"/>
  <c r="Z172" i="2"/>
  <c r="U172" i="2"/>
  <c r="Z171" i="2"/>
  <c r="U171" i="2"/>
  <c r="Z170" i="2"/>
  <c r="U170" i="2"/>
  <c r="Z169" i="2"/>
  <c r="U169" i="2"/>
  <c r="Z168" i="2"/>
  <c r="U168" i="2"/>
  <c r="Z167" i="2"/>
  <c r="U167" i="2"/>
  <c r="Z166" i="2"/>
  <c r="U166" i="2"/>
  <c r="Z165" i="2"/>
  <c r="U165" i="2"/>
  <c r="Z164" i="2"/>
  <c r="U164" i="2"/>
  <c r="Z163" i="2"/>
  <c r="U163" i="2"/>
  <c r="Z162" i="2"/>
  <c r="U162" i="2"/>
  <c r="Z161" i="2"/>
  <c r="U161" i="2"/>
  <c r="Z160" i="2"/>
  <c r="U160" i="2"/>
  <c r="AA159" i="2"/>
  <c r="Z159" i="2" s="1"/>
  <c r="AA158" i="2"/>
  <c r="Z158" i="2" s="1"/>
  <c r="AA157" i="2"/>
  <c r="Z157" i="2" s="1"/>
  <c r="F157" i="2"/>
  <c r="AA156" i="2"/>
  <c r="Z156" i="2" s="1"/>
  <c r="F156" i="2"/>
  <c r="AA155" i="2"/>
  <c r="Z155" i="2" s="1"/>
  <c r="F155" i="2"/>
  <c r="AA154" i="2"/>
  <c r="U154" i="2" s="1"/>
  <c r="F154" i="2"/>
  <c r="AA153" i="2"/>
  <c r="Z153" i="2" s="1"/>
  <c r="F153" i="2"/>
  <c r="AA152" i="2"/>
  <c r="Z152" i="2" s="1"/>
  <c r="F152" i="2"/>
  <c r="AA151" i="2"/>
  <c r="Z151" i="2" s="1"/>
  <c r="F151" i="2"/>
  <c r="AA150" i="2"/>
  <c r="U150" i="2" s="1"/>
  <c r="F150" i="2"/>
  <c r="AA149" i="2"/>
  <c r="Z149" i="2" s="1"/>
  <c r="F149" i="2"/>
  <c r="AA148" i="2"/>
  <c r="Z148" i="2" s="1"/>
  <c r="F148" i="2"/>
  <c r="Z147" i="2"/>
  <c r="U147" i="2"/>
  <c r="F147" i="2"/>
  <c r="Z146" i="2"/>
  <c r="U146" i="2"/>
  <c r="F146" i="2"/>
  <c r="Z145" i="2"/>
  <c r="U145" i="2"/>
  <c r="F145" i="2"/>
  <c r="Z144" i="2"/>
  <c r="U144" i="2"/>
  <c r="F144" i="2"/>
  <c r="Z143" i="2"/>
  <c r="U143" i="2"/>
  <c r="F143" i="2"/>
  <c r="Z142" i="2"/>
  <c r="U142" i="2"/>
  <c r="F142" i="2"/>
  <c r="Z141" i="2"/>
  <c r="U141" i="2"/>
  <c r="F141" i="2"/>
  <c r="Z140" i="2"/>
  <c r="U140" i="2"/>
  <c r="F140" i="2"/>
  <c r="Z139" i="2"/>
  <c r="U139" i="2"/>
  <c r="F139" i="2"/>
  <c r="Z138" i="2"/>
  <c r="U138" i="2"/>
  <c r="F138" i="2"/>
  <c r="Z137" i="2"/>
  <c r="U137" i="2"/>
  <c r="F137" i="2"/>
  <c r="Z136" i="2"/>
  <c r="U136" i="2"/>
  <c r="F136" i="2"/>
  <c r="Z135" i="2"/>
  <c r="U135" i="2"/>
  <c r="F135" i="2"/>
  <c r="Z134" i="2"/>
  <c r="U134" i="2"/>
  <c r="F134" i="2"/>
  <c r="Z133" i="2"/>
  <c r="U133" i="2"/>
  <c r="F133" i="2"/>
  <c r="Z132" i="2"/>
  <c r="U132" i="2"/>
  <c r="F132" i="2"/>
  <c r="Z131" i="2"/>
  <c r="U131" i="2"/>
  <c r="F131" i="2"/>
  <c r="Z130" i="2"/>
  <c r="U130" i="2"/>
  <c r="G130" i="2"/>
  <c r="F130" i="2" s="1"/>
  <c r="AC129" i="2"/>
  <c r="Z129" i="2" s="1"/>
  <c r="U129" i="2"/>
  <c r="G129" i="2"/>
  <c r="F129" i="2"/>
  <c r="C129" i="2"/>
  <c r="Z128" i="2"/>
  <c r="U128" i="2"/>
  <c r="F128" i="2"/>
  <c r="Z127" i="2"/>
  <c r="U127" i="2"/>
  <c r="F127" i="2"/>
  <c r="C127" i="2"/>
  <c r="AA126" i="2"/>
  <c r="Z126" i="2" s="1"/>
  <c r="F126" i="2"/>
  <c r="AA125" i="2"/>
  <c r="Z125" i="2" s="1"/>
  <c r="F125" i="2"/>
  <c r="Z124" i="2"/>
  <c r="U124" i="2"/>
  <c r="G124" i="2"/>
  <c r="F124" i="2" s="1"/>
  <c r="Z123" i="2"/>
  <c r="U123" i="2"/>
  <c r="F123" i="2"/>
  <c r="Z122" i="2"/>
  <c r="U122" i="2"/>
  <c r="F122" i="2"/>
  <c r="Z121" i="2"/>
  <c r="U121" i="2"/>
  <c r="F121" i="2"/>
  <c r="Z120" i="2"/>
  <c r="U120" i="2"/>
  <c r="F120" i="2"/>
  <c r="Z119" i="2"/>
  <c r="U119" i="2"/>
  <c r="F119" i="2"/>
  <c r="Z118" i="2"/>
  <c r="U118" i="2"/>
  <c r="F118" i="2"/>
  <c r="Z117" i="2"/>
  <c r="U117" i="2"/>
  <c r="F117" i="2"/>
  <c r="AA116" i="2"/>
  <c r="U116" i="2" s="1"/>
  <c r="G116" i="2"/>
  <c r="F116" i="2" s="1"/>
  <c r="Z115" i="2"/>
  <c r="T115" i="2" s="1"/>
  <c r="U115" i="2"/>
  <c r="F115" i="2"/>
  <c r="Z114" i="2"/>
  <c r="U114" i="2"/>
  <c r="F114" i="2"/>
  <c r="Z113" i="2"/>
  <c r="U113" i="2"/>
  <c r="F113" i="2"/>
  <c r="Z112" i="2"/>
  <c r="U112" i="2"/>
  <c r="F112" i="2"/>
  <c r="Z111" i="2"/>
  <c r="U111" i="2"/>
  <c r="F111" i="2"/>
  <c r="Z110" i="2"/>
  <c r="U110" i="2"/>
  <c r="F110" i="2"/>
  <c r="Z109" i="2"/>
  <c r="U109" i="2"/>
  <c r="F109" i="2"/>
  <c r="Z108" i="2"/>
  <c r="U108" i="2"/>
  <c r="F108" i="2"/>
  <c r="Z107" i="2"/>
  <c r="U107" i="2"/>
  <c r="F107" i="2"/>
  <c r="Z106" i="2"/>
  <c r="U106" i="2"/>
  <c r="F106" i="2"/>
  <c r="Z105" i="2"/>
  <c r="U105" i="2"/>
  <c r="Z104" i="2"/>
  <c r="U104" i="2"/>
  <c r="F104" i="2"/>
  <c r="Z103" i="2"/>
  <c r="U103" i="2"/>
  <c r="F103" i="2"/>
  <c r="Z102" i="2"/>
  <c r="U102" i="2"/>
  <c r="F102" i="2"/>
  <c r="Z101" i="2"/>
  <c r="U101" i="2"/>
  <c r="F101" i="2"/>
  <c r="Z100" i="2"/>
  <c r="U100" i="2"/>
  <c r="F100" i="2"/>
  <c r="Z99" i="2"/>
  <c r="U99" i="2"/>
  <c r="F99" i="2"/>
  <c r="Z98" i="2"/>
  <c r="U98" i="2"/>
  <c r="F98" i="2"/>
  <c r="Z97" i="2"/>
  <c r="U97" i="2"/>
  <c r="F97" i="2"/>
  <c r="Z96" i="2"/>
  <c r="U96" i="2"/>
  <c r="F96" i="2"/>
  <c r="Z95" i="2"/>
  <c r="U95" i="2"/>
  <c r="F95" i="2"/>
  <c r="Z94" i="2"/>
  <c r="U94" i="2"/>
  <c r="F94" i="2"/>
  <c r="Z93" i="2"/>
  <c r="U93" i="2"/>
  <c r="F93" i="2"/>
  <c r="Z92" i="2"/>
  <c r="U92" i="2"/>
  <c r="F92" i="2"/>
  <c r="Z91" i="2"/>
  <c r="U91" i="2"/>
  <c r="F91" i="2"/>
  <c r="Z90" i="2"/>
  <c r="U90" i="2"/>
  <c r="F90" i="2"/>
  <c r="Z89" i="2"/>
  <c r="U89" i="2"/>
  <c r="F89" i="2"/>
  <c r="Z88" i="2"/>
  <c r="U88" i="2"/>
  <c r="F88" i="2"/>
  <c r="Z87" i="2"/>
  <c r="U87" i="2"/>
  <c r="F87" i="2"/>
  <c r="Z86" i="2"/>
  <c r="U86" i="2"/>
  <c r="F86" i="2"/>
  <c r="Z85" i="2"/>
  <c r="U85" i="2"/>
  <c r="F85" i="2"/>
  <c r="Z84" i="2"/>
  <c r="U84" i="2"/>
  <c r="F84" i="2"/>
  <c r="Z83" i="2"/>
  <c r="U83" i="2"/>
  <c r="F83" i="2"/>
  <c r="Z82" i="2"/>
  <c r="U82" i="2"/>
  <c r="F82" i="2"/>
  <c r="Z81" i="2"/>
  <c r="U81" i="2"/>
  <c r="F81" i="2"/>
  <c r="Z80" i="2"/>
  <c r="U80" i="2"/>
  <c r="F80" i="2"/>
  <c r="Z79" i="2"/>
  <c r="U79" i="2"/>
  <c r="F79" i="2"/>
  <c r="Z78" i="2"/>
  <c r="U78" i="2"/>
  <c r="F78" i="2"/>
  <c r="Z77" i="2"/>
  <c r="U77" i="2"/>
  <c r="F77" i="2"/>
  <c r="Z76" i="2"/>
  <c r="U76" i="2"/>
  <c r="F76" i="2"/>
  <c r="Z75" i="2"/>
  <c r="U75" i="2"/>
  <c r="F75" i="2"/>
  <c r="Z74" i="2"/>
  <c r="U74" i="2"/>
  <c r="F74" i="2"/>
  <c r="Z73" i="2"/>
  <c r="U73" i="2"/>
  <c r="F73" i="2"/>
  <c r="Z72" i="2"/>
  <c r="U72" i="2"/>
  <c r="F72" i="2"/>
  <c r="Z71" i="2"/>
  <c r="U71" i="2"/>
  <c r="F71" i="2"/>
  <c r="Z70" i="2"/>
  <c r="U70" i="2"/>
  <c r="F70" i="2"/>
  <c r="Z69" i="2"/>
  <c r="U69" i="2"/>
  <c r="F69" i="2"/>
  <c r="Z68" i="2"/>
  <c r="U68" i="2"/>
  <c r="F68" i="2"/>
  <c r="Z67" i="2"/>
  <c r="U67" i="2"/>
  <c r="F67" i="2"/>
  <c r="Z66" i="2"/>
  <c r="U66" i="2"/>
  <c r="F66" i="2"/>
  <c r="Z65" i="2"/>
  <c r="U65" i="2"/>
  <c r="F65" i="2"/>
  <c r="Z64" i="2"/>
  <c r="U64" i="2"/>
  <c r="F64" i="2"/>
  <c r="Z63" i="2"/>
  <c r="U63" i="2"/>
  <c r="F63" i="2"/>
  <c r="Z62" i="2"/>
  <c r="U62" i="2"/>
  <c r="F62" i="2"/>
  <c r="Z61" i="2"/>
  <c r="U61" i="2"/>
  <c r="F61" i="2"/>
  <c r="Z60" i="2"/>
  <c r="U60" i="2"/>
  <c r="F60" i="2"/>
  <c r="Z59" i="2"/>
  <c r="U59" i="2"/>
  <c r="F59" i="2"/>
  <c r="Z58" i="2"/>
  <c r="U58" i="2"/>
  <c r="F58" i="2"/>
  <c r="Z57" i="2"/>
  <c r="U57" i="2"/>
  <c r="F57" i="2"/>
  <c r="Z56" i="2"/>
  <c r="U56" i="2"/>
  <c r="F56" i="2"/>
  <c r="Z55" i="2"/>
  <c r="U55" i="2"/>
  <c r="F55" i="2"/>
  <c r="Z54" i="2"/>
  <c r="U54" i="2"/>
  <c r="F54" i="2"/>
  <c r="Z53" i="2"/>
  <c r="U53" i="2"/>
  <c r="F53" i="2"/>
  <c r="Z52" i="2"/>
  <c r="U52" i="2"/>
  <c r="F52" i="2"/>
  <c r="Z51" i="2"/>
  <c r="U51" i="2"/>
  <c r="F51" i="2"/>
  <c r="Z50" i="2"/>
  <c r="U50" i="2"/>
  <c r="F50" i="2"/>
  <c r="Z49" i="2"/>
  <c r="U49" i="2"/>
  <c r="F49" i="2"/>
  <c r="Z48" i="2"/>
  <c r="U48" i="2"/>
  <c r="F48" i="2"/>
  <c r="Z47" i="2"/>
  <c r="U47" i="2"/>
  <c r="F47" i="2"/>
  <c r="Z46" i="2"/>
  <c r="U46" i="2"/>
  <c r="F46" i="2"/>
  <c r="Z45" i="2"/>
  <c r="U45" i="2"/>
  <c r="F45" i="2"/>
  <c r="Z44" i="2"/>
  <c r="U44" i="2"/>
  <c r="F44" i="2"/>
  <c r="Z43" i="2"/>
  <c r="U43" i="2"/>
  <c r="F43" i="2"/>
  <c r="Z42" i="2"/>
  <c r="U42" i="2"/>
  <c r="F42" i="2"/>
  <c r="Z41" i="2"/>
  <c r="U41" i="2"/>
  <c r="F41" i="2"/>
  <c r="Z40" i="2"/>
  <c r="U40" i="2"/>
  <c r="F40" i="2"/>
  <c r="Z39" i="2"/>
  <c r="U39" i="2"/>
  <c r="F39" i="2"/>
  <c r="AB38" i="2"/>
  <c r="Z38" i="2" s="1"/>
  <c r="U38" i="2"/>
  <c r="F38" i="2"/>
  <c r="Z37" i="2"/>
  <c r="U37" i="2"/>
  <c r="F37" i="2"/>
  <c r="Z36" i="2"/>
  <c r="U36" i="2"/>
  <c r="F36" i="2"/>
  <c r="Z35" i="2"/>
  <c r="U35" i="2"/>
  <c r="F35" i="2"/>
  <c r="AB34" i="2"/>
  <c r="Z34" i="2" s="1"/>
  <c r="U34" i="2"/>
  <c r="F34" i="2"/>
  <c r="AB33" i="2"/>
  <c r="Z33" i="2" s="1"/>
  <c r="U33" i="2"/>
  <c r="F33" i="2"/>
  <c r="Z32" i="2"/>
  <c r="U32" i="2"/>
  <c r="F32" i="2"/>
  <c r="Z31" i="2"/>
  <c r="U31" i="2"/>
  <c r="F31" i="2"/>
  <c r="Z30" i="2"/>
  <c r="U30" i="2"/>
  <c r="F30" i="2"/>
  <c r="Z29" i="2"/>
  <c r="U29" i="2"/>
  <c r="F29" i="2"/>
  <c r="Z28" i="2"/>
  <c r="U28" i="2"/>
  <c r="F28" i="2"/>
  <c r="Z27" i="2"/>
  <c r="U27" i="2"/>
  <c r="F27" i="2"/>
  <c r="Z26" i="2"/>
  <c r="U26" i="2"/>
  <c r="F26" i="2"/>
  <c r="Z25" i="2"/>
  <c r="U25" i="2"/>
  <c r="F25" i="2"/>
  <c r="Z24" i="2"/>
  <c r="U24" i="2"/>
  <c r="F24" i="2"/>
  <c r="Z23" i="2"/>
  <c r="U23" i="2"/>
  <c r="F23" i="2"/>
  <c r="Z22" i="2"/>
  <c r="U22" i="2"/>
  <c r="F22" i="2"/>
  <c r="Z21" i="2"/>
  <c r="U21" i="2"/>
  <c r="F21" i="2"/>
  <c r="Z20" i="2"/>
  <c r="U20" i="2"/>
  <c r="F20" i="2"/>
  <c r="Z19" i="2"/>
  <c r="U19" i="2"/>
  <c r="F19" i="2"/>
  <c r="Z18" i="2"/>
  <c r="U18" i="2"/>
  <c r="F18" i="2"/>
  <c r="Z17" i="2"/>
  <c r="U17" i="2"/>
  <c r="F17" i="2"/>
  <c r="Z16" i="2"/>
  <c r="U16" i="2"/>
  <c r="F16" i="2"/>
  <c r="Z15" i="2"/>
  <c r="U15" i="2"/>
  <c r="F15" i="2"/>
  <c r="Z14" i="2"/>
  <c r="U14" i="2"/>
  <c r="F14" i="2"/>
  <c r="Z13" i="2"/>
  <c r="U13" i="2"/>
  <c r="F13" i="2"/>
  <c r="Z12" i="2"/>
  <c r="U12" i="2"/>
  <c r="F12" i="2"/>
  <c r="Z11" i="2"/>
  <c r="U11" i="2"/>
  <c r="F11" i="2"/>
  <c r="Z10" i="2"/>
  <c r="U10" i="2"/>
  <c r="F10" i="2"/>
  <c r="Z9" i="2"/>
  <c r="U9" i="2"/>
  <c r="F9" i="2"/>
  <c r="Z8" i="2"/>
  <c r="U8" i="2"/>
  <c r="F8" i="2"/>
  <c r="Z7" i="2"/>
  <c r="U7" i="2"/>
  <c r="F7" i="2"/>
  <c r="Z6" i="2"/>
  <c r="U6" i="2"/>
  <c r="F6" i="2"/>
  <c r="Z5" i="2"/>
  <c r="U5" i="2"/>
  <c r="F5" i="2"/>
  <c r="Z4" i="2"/>
  <c r="U4" i="2"/>
  <c r="G4" i="2"/>
  <c r="F4" i="2" s="1"/>
  <c r="V25" i="3" l="1"/>
  <c r="K50" i="3"/>
  <c r="U126" i="2"/>
  <c r="Z150" i="2"/>
  <c r="V61" i="3"/>
  <c r="V98" i="3"/>
  <c r="V45" i="3"/>
  <c r="V78" i="3"/>
  <c r="V82" i="3"/>
  <c r="P16" i="3"/>
  <c r="V16" i="3" s="1"/>
  <c r="V20" i="3"/>
  <c r="V40" i="3"/>
  <c r="V85" i="3"/>
  <c r="V5" i="3"/>
  <c r="V9" i="3"/>
  <c r="V42" i="3"/>
  <c r="V46" i="3"/>
  <c r="V2" i="3"/>
  <c r="V79" i="3"/>
  <c r="V32" i="3"/>
  <c r="V84" i="3"/>
  <c r="V33" i="3"/>
  <c r="V71" i="3"/>
  <c r="V62" i="3"/>
  <c r="V81" i="3"/>
  <c r="V12" i="3"/>
  <c r="V19" i="3"/>
  <c r="V23" i="3"/>
  <c r="V54" i="3"/>
  <c r="V66" i="3"/>
  <c r="V70" i="3"/>
  <c r="V83" i="3"/>
  <c r="V92" i="3"/>
  <c r="V96" i="3"/>
  <c r="V3" i="3"/>
  <c r="V13" i="3"/>
  <c r="V55" i="3"/>
  <c r="V59" i="3"/>
  <c r="V80" i="3"/>
  <c r="P37" i="3"/>
  <c r="V52" i="3"/>
  <c r="V75" i="3"/>
  <c r="V8" i="3"/>
  <c r="V36" i="3"/>
  <c r="P50" i="3"/>
  <c r="V65" i="3"/>
  <c r="V69" i="3"/>
  <c r="V72" i="3"/>
  <c r="V74" i="3"/>
  <c r="V15" i="3"/>
  <c r="V29" i="3"/>
  <c r="V53" i="3"/>
  <c r="V6" i="3"/>
  <c r="V67" i="3"/>
  <c r="Z116" i="2"/>
  <c r="V18" i="3"/>
  <c r="V22" i="3"/>
  <c r="V28" i="3"/>
  <c r="V35" i="3"/>
  <c r="V41" i="3"/>
  <c r="V48" i="3"/>
  <c r="V56" i="3"/>
  <c r="V68" i="3"/>
  <c r="V86" i="3"/>
  <c r="V91" i="3"/>
  <c r="P128" i="3"/>
  <c r="Z154" i="2"/>
  <c r="V4" i="3"/>
  <c r="V49" i="3"/>
  <c r="V58" i="3"/>
  <c r="P89" i="3"/>
  <c r="P115" i="3"/>
  <c r="V30" i="3"/>
  <c r="V43" i="3"/>
  <c r="V51" i="3"/>
  <c r="K89" i="3"/>
  <c r="V88" i="3"/>
  <c r="P24" i="3"/>
  <c r="V57" i="3"/>
  <c r="V14" i="3"/>
  <c r="V21" i="3"/>
  <c r="P63" i="3"/>
  <c r="V31" i="3"/>
  <c r="V34" i="3"/>
  <c r="V44" i="3"/>
  <c r="V47" i="3"/>
  <c r="P102" i="3"/>
  <c r="V115" i="3"/>
  <c r="E116" i="3"/>
  <c r="E117" i="3" s="1"/>
  <c r="V117" i="3" s="1"/>
  <c r="U125" i="2"/>
  <c r="U149" i="2"/>
  <c r="U153" i="2"/>
  <c r="U157" i="2"/>
  <c r="K63" i="3"/>
  <c r="V77" i="3"/>
  <c r="U158" i="2"/>
  <c r="U159" i="2"/>
  <c r="V90" i="3"/>
  <c r="U151" i="2"/>
  <c r="U155" i="2"/>
  <c r="K102" i="3"/>
  <c r="U148" i="2"/>
  <c r="U152" i="2"/>
  <c r="U156" i="2"/>
  <c r="V11" i="3" l="1"/>
  <c r="V24" i="3"/>
  <c r="V63" i="3"/>
  <c r="V50" i="3"/>
  <c r="V37" i="3"/>
  <c r="V89" i="3"/>
  <c r="V102" i="3"/>
  <c r="E118" i="3"/>
  <c r="V118" i="3" s="1"/>
  <c r="V116" i="3"/>
  <c r="E119" i="3" l="1"/>
  <c r="V119" i="3" s="1"/>
  <c r="E120" i="3"/>
  <c r="V120" i="3" l="1"/>
  <c r="E121" i="3"/>
  <c r="V121" i="3" l="1"/>
  <c r="E122" i="3"/>
  <c r="E123" i="3" l="1"/>
  <c r="V123" i="3" s="1"/>
  <c r="V122" i="3"/>
  <c r="E124" i="3" l="1"/>
  <c r="V124" i="3" s="1"/>
  <c r="V128" i="3" s="1"/>
  <c r="E128" i="3" l="1"/>
  <c r="AJ213" i="2" l="1"/>
  <c r="AJ2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Батсуурь тэргэл</author>
  </authors>
  <commentList>
    <comment ref="AD72" authorId="0" shapeId="0" xr:uid="{3FA5A998-0411-4F18-BB77-88747A67F3D0}">
      <text>
        <r>
          <rPr>
            <b/>
            <sz val="9"/>
            <color indexed="81"/>
            <rFont val="Tahoma"/>
            <family val="2"/>
          </rPr>
          <t>Батсуурь тэргэл:</t>
        </r>
        <r>
          <rPr>
            <sz val="9"/>
            <color indexed="81"/>
            <rFont val="Tahoma"/>
            <family val="2"/>
          </rPr>
          <t xml:space="preserve">
Ердийн + давхар 
</t>
        </r>
      </text>
    </comment>
    <comment ref="AE72" authorId="0" shapeId="0" xr:uid="{55703AF4-CA13-4E72-B3D3-8442C5C73154}">
      <text>
        <r>
          <rPr>
            <b/>
            <sz val="9"/>
            <color indexed="81"/>
            <rFont val="Tahoma"/>
            <family val="2"/>
          </rPr>
          <t>Батсуурь тэргэл:</t>
        </r>
        <r>
          <rPr>
            <sz val="9"/>
            <color indexed="81"/>
            <rFont val="Tahoma"/>
            <family val="2"/>
          </rPr>
          <t xml:space="preserve">
Ердийн + давхар</t>
        </r>
      </text>
    </comment>
    <comment ref="AF72" authorId="0" shapeId="0" xr:uid="{BD4A90DD-0E9C-4E05-B013-D7049FAA0091}">
      <text>
        <r>
          <rPr>
            <b/>
            <sz val="9"/>
            <color indexed="81"/>
            <rFont val="Tahoma"/>
            <family val="2"/>
          </rPr>
          <t>Батсуурь тэргэл:</t>
        </r>
        <r>
          <rPr>
            <sz val="9"/>
            <color indexed="81"/>
            <rFont val="Tahoma"/>
            <family val="2"/>
          </rPr>
          <t xml:space="preserve">
Ердийн + давхар
</t>
        </r>
      </text>
    </comment>
    <comment ref="AG72" authorId="0" shapeId="0" xr:uid="{13EEFB09-58FF-45C9-90B8-53648C18082B}">
      <text>
        <r>
          <rPr>
            <b/>
            <sz val="9"/>
            <color indexed="81"/>
            <rFont val="Tahoma"/>
            <family val="2"/>
          </rPr>
          <t>Батсуурь тэргэл:</t>
        </r>
        <r>
          <rPr>
            <sz val="9"/>
            <color indexed="81"/>
            <rFont val="Tahoma"/>
            <family val="2"/>
          </rPr>
          <t xml:space="preserve">
Ердийн + давхар</t>
        </r>
      </text>
    </comment>
  </commentList>
</comments>
</file>

<file path=xl/sharedStrings.xml><?xml version="1.0" encoding="utf-8"?>
<sst xmlns="http://schemas.openxmlformats.org/spreadsheetml/2006/main" count="1167" uniqueCount="464">
  <si>
    <t>Он</t>
  </si>
  <si>
    <t>Төлөөлөгчийн газрын тоо</t>
  </si>
  <si>
    <t>ХӨРӨНГИЙН ЗАХ ЗЭЭЛ /статистик/</t>
  </si>
  <si>
    <t>Хөрөнгөөр баталгаажсан үнэт цаас</t>
  </si>
  <si>
    <t>Сар</t>
  </si>
  <si>
    <t>ТОП-20 индекс /дундаж/</t>
  </si>
  <si>
    <t>MSE A</t>
  </si>
  <si>
    <t>MSE B</t>
  </si>
  <si>
    <t>Нийт ЗЗҮ</t>
  </si>
  <si>
    <t>Зах зээлийн үнэлгээ /МХБ/</t>
  </si>
  <si>
    <t>Зах зээлийн үнэлгээ
 /УҮЦБ/</t>
  </si>
  <si>
    <t>Үнэт цаас нь бүртгэлтэй ХК-ийн тоо</t>
  </si>
  <si>
    <t>Төвлөрсөн хадгаламжинд нээгдсэн дансдын тоо</t>
  </si>
  <si>
    <t>Брокер, дилерийн компаниудын тоо</t>
  </si>
  <si>
    <t>Хөрөнгө оруулалтын менежментийн компани</t>
  </si>
  <si>
    <t>Хувийн хөрөнгө оруулалтын сан</t>
  </si>
  <si>
    <t>Хамтын хөрөнгө оруулалтын сан</t>
  </si>
  <si>
    <t>Кастодиан</t>
  </si>
  <si>
    <t>Хөрөнгө итгэмжлэн удирдах</t>
  </si>
  <si>
    <t>Нийт хийгдсэн хэлцлийн тоо /МХБ/</t>
  </si>
  <si>
    <t>Арилжааны хэмжээ нийт</t>
  </si>
  <si>
    <t>Хоёрдогч зах зээлийн арилжаа</t>
  </si>
  <si>
    <t>Анхдагч зах зээлийн арилжаа</t>
  </si>
  <si>
    <t>Тусгай зориулалтын компани</t>
  </si>
  <si>
    <t>Үнэт цаасжуулсан хөрөнгийн хэмжээ</t>
  </si>
  <si>
    <t>Хөрөнгөөр баталгаажсан үнэт цаасны тоо</t>
  </si>
  <si>
    <t>Зээлдэгчдийн тоо/Хөрөнгийн багц дахь хөрөнгийн тоо</t>
  </si>
  <si>
    <t xml:space="preserve">Нийт </t>
  </si>
  <si>
    <t>Хувьцаа</t>
  </si>
  <si>
    <t>Компанийн бонд</t>
  </si>
  <si>
    <t>ЗГҮЦ</t>
  </si>
  <si>
    <t>ХОС</t>
  </si>
  <si>
    <t>ХБҮЦ</t>
  </si>
  <si>
    <t>2005 он</t>
  </si>
  <si>
    <t>1 сар</t>
  </si>
  <si>
    <t>2 сар</t>
  </si>
  <si>
    <t>3 сар</t>
  </si>
  <si>
    <t>4 сар</t>
  </si>
  <si>
    <t>5 сар</t>
  </si>
  <si>
    <t>6 сар</t>
  </si>
  <si>
    <t>7 сар</t>
  </si>
  <si>
    <t>8 сар</t>
  </si>
  <si>
    <t>9 сар</t>
  </si>
  <si>
    <t>10 сар</t>
  </si>
  <si>
    <t>11 сар</t>
  </si>
  <si>
    <t>12 сар</t>
  </si>
  <si>
    <t>2006 он</t>
  </si>
  <si>
    <t>2007он</t>
  </si>
  <si>
    <t>2008 он</t>
  </si>
  <si>
    <t>2009 он</t>
  </si>
  <si>
    <t>2010 он</t>
  </si>
  <si>
    <t>2011 он</t>
  </si>
  <si>
    <t>2012 он</t>
  </si>
  <si>
    <t>2013 он</t>
  </si>
  <si>
    <t>2014 он</t>
  </si>
  <si>
    <t>2015 он</t>
  </si>
  <si>
    <t>2016 он</t>
  </si>
  <si>
    <t>2017 он</t>
  </si>
  <si>
    <t>12788,2</t>
  </si>
  <si>
    <t>13610,2</t>
  </si>
  <si>
    <t>2018 он</t>
  </si>
  <si>
    <t>2019 он</t>
  </si>
  <si>
    <t>2020 он</t>
  </si>
  <si>
    <t>Нийт</t>
  </si>
  <si>
    <t>2021 он</t>
  </si>
  <si>
    <t xml:space="preserve"> -   </t>
  </si>
  <si>
    <t xml:space="preserve">12 сар </t>
  </si>
  <si>
    <t>2022 он</t>
  </si>
  <si>
    <t>2023 он</t>
  </si>
  <si>
    <t xml:space="preserve">                            -  </t>
  </si>
  <si>
    <t xml:space="preserve">                              -  </t>
  </si>
  <si>
    <t xml:space="preserve">                               -  </t>
  </si>
  <si>
    <t xml:space="preserve">                                -  </t>
  </si>
  <si>
    <t xml:space="preserve">                             -  </t>
  </si>
  <si>
    <t>Ямааны Ноолуур</t>
  </si>
  <si>
    <t>Хонины ноос</t>
  </si>
  <si>
    <t>Адууны шир</t>
  </si>
  <si>
    <t>Тосны ургамал</t>
  </si>
  <si>
    <t>Тэмээний ноос</t>
  </si>
  <si>
    <t>Мал бэлтгэл</t>
  </si>
  <si>
    <t>Боловсруулаагүй үхрийн шир</t>
  </si>
  <si>
    <t>Хүнсний буудай</t>
  </si>
  <si>
    <t>Бодын Хөөвөр</t>
  </si>
  <si>
    <t>Сарлагийн хөөвөр</t>
  </si>
  <si>
    <t>Адууны хөөвөр</t>
  </si>
  <si>
    <t>Тэмээний очёс</t>
  </si>
  <si>
    <t>Үхрийн хөөвөр</t>
  </si>
  <si>
    <t>Завод ноос</t>
  </si>
  <si>
    <t>Хонины Завод ноос</t>
  </si>
  <si>
    <t>Ямааны завод ноос</t>
  </si>
  <si>
    <t>Сарлагийн завод ноос</t>
  </si>
  <si>
    <t>Тэмээний завод ноос</t>
  </si>
  <si>
    <t>Адууны завод ноос</t>
  </si>
  <si>
    <t xml:space="preserve">                                 -  </t>
  </si>
  <si>
    <t xml:space="preserve">                   -  </t>
  </si>
  <si>
    <t xml:space="preserve">                       -  </t>
  </si>
  <si>
    <t xml:space="preserve">          -  </t>
  </si>
  <si>
    <t xml:space="preserve">         -  </t>
  </si>
  <si>
    <t>УУЛ УУРХАЙН БҮТЭЭГДЭХҮҮНИЙ БИРЖ</t>
  </si>
  <si>
    <t>Нүүрс</t>
  </si>
  <si>
    <t>Эрчим хүчний нүүрс</t>
  </si>
  <si>
    <t>Чийг багатай хүрэн нүүрс</t>
  </si>
  <si>
    <t>Дэгдэмхий бодис дундаас их, хийн нүүрс</t>
  </si>
  <si>
    <t>Дэгдэмхий бодис дунд, коксжих нүүрс</t>
  </si>
  <si>
    <t>Баяжуулсан сул коксжих нүүрс</t>
  </si>
  <si>
    <t>Баяжуулсан коксжих нүүрс</t>
  </si>
  <si>
    <t>Баяжуулсан дунд зэрэг үнстэй хагас хатуу коксжих нүүрс</t>
  </si>
  <si>
    <t>1/3 коксжих нүүрс</t>
  </si>
  <si>
    <t>Хатуу коксжих нүүрс</t>
  </si>
  <si>
    <t>Төмөр</t>
  </si>
  <si>
    <t>Fe-65% төмрийн баяжмал</t>
  </si>
  <si>
    <t>Fe-58% төмрийн баяжмал</t>
  </si>
  <si>
    <t>Fe-52% төмрийн хүдэр</t>
  </si>
  <si>
    <t>ДААТГАЛЫН ЗАХ ЗЭЭЛ /статистик/</t>
  </si>
  <si>
    <t>Жил</t>
  </si>
  <si>
    <t>Даатгалын компанийн тоо</t>
  </si>
  <si>
    <t>Ердийн даатгал</t>
  </si>
  <si>
    <t>Урт хугацааны даатгал</t>
  </si>
  <si>
    <t>Давхар даатгал</t>
  </si>
  <si>
    <t>Даатгалын зуучлагч компанийн тоо</t>
  </si>
  <si>
    <t>Даатгалын хохирол үнэлэгч компанийн тоо</t>
  </si>
  <si>
    <t>Даатгалын төлөөлөгчийн тоо</t>
  </si>
  <si>
    <t>Салбарын тоо</t>
  </si>
  <si>
    <t>Салбар, төлөөлөгчийн газрын тоо</t>
  </si>
  <si>
    <t>Давхардсан даатгалын бүтээгдэхүүний тоо</t>
  </si>
  <si>
    <t>Аудитын компанийн тоо</t>
  </si>
  <si>
    <t xml:space="preserve">Актуарчийн тоо </t>
  </si>
  <si>
    <t>Нийт актив</t>
  </si>
  <si>
    <t>Мөнгөн ба түүнтэй адилтгах хөрөнгө</t>
  </si>
  <si>
    <t>Даатгалын авлага</t>
  </si>
  <si>
    <t>Бусад санхүүгийн хөрөнгө</t>
  </si>
  <si>
    <t>Хөрөнгө оруулалт</t>
  </si>
  <si>
    <t>Даатгалын хөрөнгө</t>
  </si>
  <si>
    <t>Үндсэн хөрөнгө /цэвэр/</t>
  </si>
  <si>
    <t>Биет бус хөрөнгө /цэвэр/</t>
  </si>
  <si>
    <t>Бусад</t>
  </si>
  <si>
    <t>Өр төлбөр</t>
  </si>
  <si>
    <t>Даатгалын өглөг</t>
  </si>
  <si>
    <t>Бусад санхүүгийн өр төлбөр</t>
  </si>
  <si>
    <t>Бусад санхүүгийн бус өр төлбөр</t>
  </si>
  <si>
    <t>Нөөц сан</t>
  </si>
  <si>
    <t>Орлогод тооцоогүй хураамжийн нөөц</t>
  </si>
  <si>
    <t>Учирсан боловч мэдэгдээгүй ХНС</t>
  </si>
  <si>
    <t>Мэдсэн боловч төлөөгүй ХНС</t>
  </si>
  <si>
    <t>Учирч болзошгүй ХНС</t>
  </si>
  <si>
    <t>Тусгай нөөц сан</t>
  </si>
  <si>
    <t>Өөрийн хөрөнгө</t>
  </si>
  <si>
    <t>Эзэмшигчдийн өмч</t>
  </si>
  <si>
    <t>Халаасны хувьцаа</t>
  </si>
  <si>
    <t>Нэмж төлөгдсөн капитал</t>
  </si>
  <si>
    <t>Тогтвортой байдлын нөөц сан</t>
  </si>
  <si>
    <t>Хөрөнгийн дахин үнэлгээний өөрчлөлт</t>
  </si>
  <si>
    <t>Гадаад валютын хөрвүүлэлтийн нөөц</t>
  </si>
  <si>
    <t>Эздийн өмчийн бусад хэсэг</t>
  </si>
  <si>
    <t>Хуримтлагдсан ашиг, алдагдал</t>
  </si>
  <si>
    <t>Хураамжийн орлого</t>
  </si>
  <si>
    <t>Нөхөн төлбөр</t>
  </si>
  <si>
    <t>Хохирлын харьцаа /хувь/</t>
  </si>
  <si>
    <t>Активын өгөөж /ROA, хувь/</t>
  </si>
  <si>
    <t>Өөрийн хөрөнгийн өгөөж /ROE, хувь/</t>
  </si>
  <si>
    <t>Ердийн даатгал орлогод тооцсон хураамж</t>
  </si>
  <si>
    <t>Урт хугацааны даатгалын цэвэр хураамжийн орлого</t>
  </si>
  <si>
    <t>Хувь оролцоогүй гэрээний нөөц сангийн өөрчлөлт</t>
  </si>
  <si>
    <t>Урт хугацааны даатгалын  орлогод тооцсон хураамж</t>
  </si>
  <si>
    <t>Даатгалын салбарын орлогод тооцсон хураамж</t>
  </si>
  <si>
    <t>Ердийн даатгалын нөхөн төлбөр</t>
  </si>
  <si>
    <t>Урт хугацааны даатгалын нөхөн төлбөр</t>
  </si>
  <si>
    <t>Давхар даатгалын нөхөн төлбөр</t>
  </si>
  <si>
    <t>HOME</t>
  </si>
  <si>
    <t>Улирал</t>
  </si>
  <si>
    <t>Нийт ББСБ-ын тоо</t>
  </si>
  <si>
    <t>ББСБ тоо хот</t>
  </si>
  <si>
    <t>Салбар</t>
  </si>
  <si>
    <t>ЗЖДС хүү</t>
  </si>
  <si>
    <t>Харилцагчдын тоо</t>
  </si>
  <si>
    <t>Зээлдэгчдийн тоо</t>
  </si>
  <si>
    <t>ЭРГЭЛТИЙН ХӨРӨНГӨ</t>
  </si>
  <si>
    <t>МӨНГӨН ХӨРӨНГӨ</t>
  </si>
  <si>
    <t>Бэлэн мөнгө</t>
  </si>
  <si>
    <t>Банк, санхүүгийн байгууллагад байршуулсан харилцах</t>
  </si>
  <si>
    <t>Банк, санхүүгийн байгууллагад байршуулсан хадгаламж</t>
  </si>
  <si>
    <t>БОГИНО ХУГАЦААТ ХӨРӨНГӨ ОРУУЛАЛТ (ЦЭВРЭЭР)</t>
  </si>
  <si>
    <t>Арилжааны үнэт цаас</t>
  </si>
  <si>
    <t>Хөрөнгө оруулалтын үнэт цаас</t>
  </si>
  <si>
    <t>Үнэт цаасны хорогдуулаагүй нэмэгдэл, хямдруулалт</t>
  </si>
  <si>
    <t>ЗЭЭЛ (ЦЭВРЭЭР)</t>
  </si>
  <si>
    <t>Нийт зээл</t>
  </si>
  <si>
    <t>Хэвийн</t>
  </si>
  <si>
    <t>Хугацаа хэтэрсэн</t>
  </si>
  <si>
    <t>Чанаргүй:</t>
  </si>
  <si>
    <t>Чанаргүй эзлэх хувь</t>
  </si>
  <si>
    <t>Нийт зээл (төгрөгийн)</t>
  </si>
  <si>
    <t>Нийт зээл (валютын)</t>
  </si>
  <si>
    <t>ФАКТОРИНГИЙН ТООЦООНЫ АВЛАГА (ЦЭВРЭЭР)</t>
  </si>
  <si>
    <t>Нийт факторингийн тооцооны авлага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</si>
  <si>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</si>
  <si>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</si>
  <si>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</si>
  <si>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Өмчлөх бусад үл хөдлөх хөрөнгө</t>
  </si>
  <si>
    <t>Өмчлөх бусад хөрөнгө</t>
  </si>
  <si>
    <t>БУСАД ХӨРӨНГӨ</t>
  </si>
  <si>
    <t>Хуримтлуулж тооцсон хүүгийн авлага</t>
  </si>
  <si>
    <t>Авлага /цэврээр/</t>
  </si>
  <si>
    <t>Нийт авлага</t>
  </si>
  <si>
    <t>Нийт авлага (төгрөгийн)</t>
  </si>
  <si>
    <t>Нийт авлага (валютын)</t>
  </si>
  <si>
    <t>Бусад актив</t>
  </si>
  <si>
    <t>САНХҮҮГИЙН ҮҮСМЭЛ ХЭРЭГСЭЛ (ДЕРИВАТИВ)-ИЙН АВЛАГА</t>
  </si>
  <si>
    <t>ЭРГЭЛТИЙН БУС ХӨРӨНГӨ</t>
  </si>
  <si>
    <t>Үндсэн /биет/ ба биет бус хөрөнгө</t>
  </si>
  <si>
    <t>НИЙТ ХӨРӨНГИЙН ДҮН</t>
  </si>
  <si>
    <t>ӨР ТӨЛБӨР</t>
  </si>
  <si>
    <t>Итгэлцлийн үйлчилгээний өглөг</t>
  </si>
  <si>
    <t>ДОТООД, ГАДААДЫН БАНК, САНХҮҮГИЙН БАЙГУУЛЛАГАД ТӨЛӨХ ӨГЛӨГ</t>
  </si>
  <si>
    <t>БУСАД ЭХ ҮҮСВЭР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</si>
  <si>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</si>
  <si>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</si>
  <si>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</si>
  <si>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</si>
  <si>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</si>
  <si>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ББСБ-ААС ГАРГАСАН ӨРИЙН БИЧИГ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</si>
  <si>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</si>
  <si>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</si>
  <si>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</si>
  <si>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</si>
  <si>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</si>
  <si>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</si>
  <si>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САНГУУД</t>
  </si>
  <si>
    <t>ХУРИМТЛАГДСАН АШИГ/АЛДАГДАЛ</t>
  </si>
  <si>
    <t>Тухайн үеийн ашиг/алдагдал</t>
  </si>
  <si>
    <t>ХОЁРДОГЧ ӨГЛӨГ</t>
  </si>
  <si>
    <t xml:space="preserve">ХҮҮГИЙН ОРЛОГО </t>
  </si>
  <si>
    <t xml:space="preserve">Хугацаандаа байгаа зээлийн хүүгийн орлого </t>
  </si>
  <si>
    <t xml:space="preserve">Хугацаа хэтэрсэн зээлийн хүүгийн орлого  </t>
  </si>
  <si>
    <t xml:space="preserve">Үнэт цаасны хүүгийн орлого </t>
  </si>
  <si>
    <t xml:space="preserve">Бусад хүүгийн орлого </t>
  </si>
  <si>
    <t>Хугацаандаа байгаа санхүүгийн түрээсийн хүүгийн орлого</t>
  </si>
  <si>
    <t xml:space="preserve">Хугацаандаа байгаа факторингийн үйлчилгээний хүүгийн орлого </t>
  </si>
  <si>
    <t xml:space="preserve">Хугацаа хэтэрсэн факторингийн үйлчилгээний хүүгийн орлого </t>
  </si>
  <si>
    <t>Банкин дахь харилцах дансны хүүгийн орлого</t>
  </si>
  <si>
    <t>Банкин дахь хадгаламжийн хүүгийн орлого</t>
  </si>
  <si>
    <t>Хүүгийн орлогын буцаалт /сөрөг утгатай/</t>
  </si>
  <si>
    <t xml:space="preserve">ХҮҮГИЙН ЗАРДАЛ </t>
  </si>
  <si>
    <t xml:space="preserve">Банкны байгууллагаас авсан зээлийн хүүгийн зардал </t>
  </si>
  <si>
    <t xml:space="preserve">Бусад санхүүгийн байгууллагаас авсан зээлийн хүүгийн зардал </t>
  </si>
  <si>
    <t>Төслийн зээлийн санхүүжилтын хүүгийн зардал</t>
  </si>
  <si>
    <t>Өрийн бичгийн хүүгийн зардал</t>
  </si>
  <si>
    <t>Хүүгийн зардлын буцаалт /сөрөг утгатай/</t>
  </si>
  <si>
    <t xml:space="preserve">ХҮҮГИЙН БУС ОРЛОГО  </t>
  </si>
  <si>
    <t xml:space="preserve">Арилжааны орлого </t>
  </si>
  <si>
    <t xml:space="preserve">Санхүүгийн үйлчилгээний орлого </t>
  </si>
  <si>
    <t>Санхүүгийн түрээсийн орлого</t>
  </si>
  <si>
    <t>Итгэлцлийн үйлчилгээний орлого</t>
  </si>
  <si>
    <t>Мөнгөн гуйвуулгын орлого</t>
  </si>
  <si>
    <t>Картын үйлчилгээний орлого</t>
  </si>
  <si>
    <t>Санхүүгийн зөвлөгөө, мэдээлэл өгөх үйлчилгээний орлого</t>
  </si>
  <si>
    <t>Үйлчилгээний хураамж, шимтгэлийн орлого</t>
  </si>
  <si>
    <t xml:space="preserve">Бусад </t>
  </si>
  <si>
    <t xml:space="preserve">ХҮҮГИЙН БУС ЗАРДАЛ </t>
  </si>
  <si>
    <t xml:space="preserve">Арилжаа болон ханшийн тэгшитгэлийн зардал </t>
  </si>
  <si>
    <t xml:space="preserve">Боловсон хүчний холбогдолтой зардал </t>
  </si>
  <si>
    <t xml:space="preserve">Бусад зардал </t>
  </si>
  <si>
    <t xml:space="preserve">БОЛЗОШГҮЙ ЭРСДЭЛИЙН ЗАРДАЛ </t>
  </si>
  <si>
    <t xml:space="preserve">ҮНДСЭН ҮЙЛ АЖИЛЛАГААНЫ АШИГ/АЛДАГДАЛ </t>
  </si>
  <si>
    <t xml:space="preserve">ҮНДСЭН БУС ҮЙЛ АЖИЛЛАГААНЫ ОРЛОГО </t>
  </si>
  <si>
    <t xml:space="preserve">ҮНДСЭН БУС ҮЙЛ АЖИЛЛАГААНЫ ЗАРДАЛ </t>
  </si>
  <si>
    <t xml:space="preserve">ЕРДИЙН ҮЙЛ АЖИЛЛАГААНЫ АШИГ/АЛДАГДАЛ </t>
  </si>
  <si>
    <t xml:space="preserve">ТАТВАР ТӨЛӨХИЙН ӨМНӨХ АШИГ/АЛДАГДАЛ  </t>
  </si>
  <si>
    <t>НИЙТ ОРЛОГО:</t>
  </si>
  <si>
    <t>НИЙТ ЗАРЛАГА:</t>
  </si>
  <si>
    <t>ЦЭВЭР ОРЛОГО</t>
  </si>
  <si>
    <t xml:space="preserve">                         -  </t>
  </si>
  <si>
    <t xml:space="preserve">                          -  </t>
  </si>
  <si>
    <t xml:space="preserve">                      -  </t>
  </si>
  <si>
    <t>ХАДГАЛАМЖ, ЗЭЭЛИЙН ХОРШОО /статистик/</t>
  </si>
  <si>
    <t>Нийт ХЗХ-ын тоо</t>
  </si>
  <si>
    <t>ХЗХ тоо хот</t>
  </si>
  <si>
    <t>Хөдөө орон нутаг</t>
  </si>
  <si>
    <t>Гишүүдийн тоо</t>
  </si>
  <si>
    <t>Мөнгөн хөрөнгө</t>
  </si>
  <si>
    <t xml:space="preserve">Зээлийн өрийн үлдэгдэл /цэвэр/ </t>
  </si>
  <si>
    <t>Бусад актив (Нийт хөрөнгө-мөнгөн хөрөнгө-зээлийн өрийн үлдэгдэл)</t>
  </si>
  <si>
    <t>Хэвийн зээл</t>
  </si>
  <si>
    <t>Хугацаа хэтэрсэн зээл</t>
  </si>
  <si>
    <t>Чанаргүй зээл</t>
  </si>
  <si>
    <t>Чанаргүй зээл/Нийт зээл /хувь/</t>
  </si>
  <si>
    <t>Богино хугацаат хөрөнгө оруулалт</t>
  </si>
  <si>
    <t>Өмчлөх бусад хөрөнгө /Цэврээр/</t>
  </si>
  <si>
    <t>Бусад эргэлтийн хөрөнгө</t>
  </si>
  <si>
    <t>Эргэлтийн бус хөрөнгө</t>
  </si>
  <si>
    <t>Үндсэн хөрөнгө /цэврээр/</t>
  </si>
  <si>
    <t>Биет бус хөрөнгө</t>
  </si>
  <si>
    <t>Хөрөнгө оруулалт ба бусад эргэлтийн бус хөрөнгө</t>
  </si>
  <si>
    <t>Хадгаламж</t>
  </si>
  <si>
    <t>Хугацаагүй хадгаламж</t>
  </si>
  <si>
    <t>Хугацаатай хадгаламж</t>
  </si>
  <si>
    <t>Банк, санхүүгийн байгууллагаас татсан хөрөнгө (БХЗ+УХӨТ)</t>
  </si>
  <si>
    <t>Бусад богино хугацаат өр төлбөр</t>
  </si>
  <si>
    <t>Урьдчилж олсон орлого</t>
  </si>
  <si>
    <t xml:space="preserve">Үүнээс: "Гишүүдийн оруулсан хувь хөрөнгө" </t>
  </si>
  <si>
    <t>хуримтлагдсан ашиг</t>
  </si>
  <si>
    <t>Хөрөнгийн дахин үнэлгээний нэмэгдэл</t>
  </si>
  <si>
    <t>Хандив, тусламж</t>
  </si>
  <si>
    <t>Бүх сангууд</t>
  </si>
  <si>
    <t>Балансын гадуурх данс</t>
  </si>
  <si>
    <t>Хүлээж болзошгүй үүрэг</t>
  </si>
  <si>
    <t>Батлан даалт</t>
  </si>
  <si>
    <t>Зээлийн барьцаа хөрөнгө</t>
  </si>
  <si>
    <t>Зээлийн шугам</t>
  </si>
  <si>
    <t>Үнэ бүхий зүйл</t>
  </si>
  <si>
    <t>Нарийн бүртгэлийн маягтууд</t>
  </si>
  <si>
    <t>Хадгалсан үнэ бүхий зүйлс</t>
  </si>
  <si>
    <t>Хэрэглэж буй тэмдгүүд</t>
  </si>
  <si>
    <t>Зээлтэй холбогдох тооцоо</t>
  </si>
  <si>
    <t>Зээлийн эрсдэлийн сангаас хаасан зээл</t>
  </si>
  <si>
    <t>Хуримтлуулж тооцохыг зогсоосон хүү</t>
  </si>
  <si>
    <t>ХҮҮГИЙН ОРЛОГО</t>
  </si>
  <si>
    <t>Зээлийн хүүгийн орлого</t>
  </si>
  <si>
    <t>Зээлийн нэмэгдүүлсэн хүүгийн орлого</t>
  </si>
  <si>
    <t>Үнэт цаасны хүүгийн орлого</t>
  </si>
  <si>
    <t>Банк, санхүүгийн байгууллагаас авсан хүүгийн орлого</t>
  </si>
  <si>
    <t>Санхүүгийн түрээсийн хүүгийн орлого</t>
  </si>
  <si>
    <t>(Зээлийн хүүгийн орлогын буцаалт )</t>
  </si>
  <si>
    <t>ХҮҮГИЙН ЗАРДАЛ</t>
  </si>
  <si>
    <t>Хадгаламжийн хүүгийн зардал</t>
  </si>
  <si>
    <t>Банк, санхүүгийн байгууллагад төлсөн хүүгийн зардал</t>
  </si>
  <si>
    <t>Санхүүгийн түрээсийн хүүгийн зардал</t>
  </si>
  <si>
    <t>Бусад хүүгийн зардал</t>
  </si>
  <si>
    <t>(Хүүгийн зардлын буцаалт)</t>
  </si>
  <si>
    <t>Хүүгийн цэвэр орлого</t>
  </si>
  <si>
    <t>БОЛЗОШГҮЙ ЭРСДЭЛИЙН САНГИЙН ЗАРДАЛ</t>
  </si>
  <si>
    <t>ҮЙЛ АЖИЛЛАГААНЫ БУСАД ОРЛОГО</t>
  </si>
  <si>
    <t>ҮЙЛ АЖИЛЛАГААНЫ ЗАРДАЛ</t>
  </si>
  <si>
    <t>ҮЙЛ АЖИЛЛАГААНЫ БУС ОРЛОГО</t>
  </si>
  <si>
    <t>ҮЙЛ АЖИЛЛАГААНЫ БУС ЗАРДАЛ</t>
  </si>
  <si>
    <t>НИЙТ ОРЛОГО</t>
  </si>
  <si>
    <t>НИЙТ ЗАРЛАГА</t>
  </si>
  <si>
    <t>ВИРТУАЛ ХӨРӨНГИЙН ҮЙЛЧИЛГЭЭ ҮЗҮҮЛЭГЧИЙН САЛБАР</t>
  </si>
  <si>
    <t>ВХҮҮ тоо</t>
  </si>
  <si>
    <t>Харилцагчийн тоо</t>
  </si>
  <si>
    <t>Идэвхтэй арилжаа хийдэг</t>
  </si>
  <si>
    <t>Баталгаажуулалт хийсэн</t>
  </si>
  <si>
    <t>Дотоодын виртуал хөрөнгийн тоо /улирлаар/</t>
  </si>
  <si>
    <t xml:space="preserve">Дотоод виртуал хөрөнгийн зах зээлийн үнэлгээ </t>
  </si>
  <si>
    <t>Бүртгэлтэй виртуал хөрөнгийн үйлчилгээ үзүүлэгч дээр хийгдсэн дотоодын виртуал хөрөнгийн арилжааны дүн /өссөн дүнгээр/</t>
  </si>
  <si>
    <t>Дотоодын виртуал хөрөнгийн өдрийн дундаж арилжаа</t>
  </si>
  <si>
    <t>Бүртгэлтэй виртуал хөрөнгийн үйлчилгээ үзүүлэгч дээр хийгдсэн гадаадын виртуал хөрөнгийн арилжааны дүн /өссөн дүнгээр/</t>
  </si>
  <si>
    <t>Гадаад виртуал хөрөнгийн өдрийн дундаж арилжаа</t>
  </si>
  <si>
    <t>Хувь нийлүүлсэн хөрөнгийн хэмжээ</t>
  </si>
  <si>
    <t>Нийт хөрөнгийн хэмжээ</t>
  </si>
  <si>
    <t>Орлогын хэмжээ</t>
  </si>
  <si>
    <t>Зардлын хэмжээ</t>
  </si>
  <si>
    <t>Ашиг</t>
  </si>
  <si>
    <t>326.1 тэрбум төгрөг</t>
  </si>
  <si>
    <t>384.3 тэрбум төгрөг</t>
  </si>
  <si>
    <t>2024 он</t>
  </si>
  <si>
    <t>Эмэгтэй</t>
  </si>
  <si>
    <t>Эрэгтэй</t>
  </si>
  <si>
    <t>Хуулийн этгээд</t>
  </si>
  <si>
    <t>Анхаарал хандуулах зээл</t>
  </si>
  <si>
    <t xml:space="preserve">Насны бүлгээр </t>
  </si>
  <si>
    <t>18-35 насны</t>
  </si>
  <si>
    <t>36-45 насны</t>
  </si>
  <si>
    <t>46-55 насны</t>
  </si>
  <si>
    <t>55-аас дээш</t>
  </si>
  <si>
    <t xml:space="preserve">САНХҮҮГИЙН ХӨРӨНГИЙН ДҮН </t>
  </si>
  <si>
    <t>Мөнгө ба түүнтэй адилтгах хөрөнгө</t>
  </si>
  <si>
    <t xml:space="preserve">Хөрөнгө оруулалт </t>
  </si>
  <si>
    <t xml:space="preserve">Зээл (цэврээр) </t>
  </si>
  <si>
    <t xml:space="preserve">    Зээл </t>
  </si>
  <si>
    <t xml:space="preserve">          Хэвийн зээл </t>
  </si>
  <si>
    <t xml:space="preserve">          Анхаарал хандуулах зээл </t>
  </si>
  <si>
    <t xml:space="preserve">          Чанаргүй зээл</t>
  </si>
  <si>
    <t xml:space="preserve">                 Хэвийн бус зээл </t>
  </si>
  <si>
    <t xml:space="preserve">                 Эргэлзээтэй зээл </t>
  </si>
  <si>
    <t xml:space="preserve">                 Муу зээл </t>
  </si>
  <si>
    <t xml:space="preserve">          Зээлийн хойшлогдсон төлбөр </t>
  </si>
  <si>
    <t xml:space="preserve">          Зээлд хуримтлуулж тооцсон хүүгийн авлага</t>
  </si>
  <si>
    <t xml:space="preserve">    Зээлийн эрсдэлийн сан </t>
  </si>
  <si>
    <t xml:space="preserve">    Зах зээлийн хүүгийн түвшнээс доогуур хүүтэйгээр олгосон зээлийн бодит үнийн залруулга </t>
  </si>
  <si>
    <t>Факторингийн тооцооны авлага (цэврээр)</t>
  </si>
  <si>
    <t xml:space="preserve">Үүсмэл санхүүгийн хөрөнгө </t>
  </si>
  <si>
    <t xml:space="preserve">Бусад санхүүгийн хөрөнгө </t>
  </si>
  <si>
    <t>САНХҮҮГИЙН  БУС ХӨРӨНГИЙН ДҮН</t>
  </si>
  <si>
    <t xml:space="preserve">2.НИЙТ ПАССИВ </t>
  </si>
  <si>
    <t>НИЙТ ӨР ТӨЛБӨРИЙН ДҮН</t>
  </si>
  <si>
    <t xml:space="preserve">САНХҮҮГИЙН ӨР ТӨЛБӨРИЙН ДҮН </t>
  </si>
  <si>
    <t xml:space="preserve">    Итгэлцлийн үйлчилгээний эх үүсвэр</t>
  </si>
  <si>
    <t xml:space="preserve">    Банк, санхүүгийн байгууллагаас татсан эх үүсвэр </t>
  </si>
  <si>
    <t xml:space="preserve">    Бусад эх үүсвэр </t>
  </si>
  <si>
    <t xml:space="preserve">    Үүсмэл санхүүгийн өр төлбөр </t>
  </si>
  <si>
    <t xml:space="preserve">    Бусад санхүүгийн өр төлбөр </t>
  </si>
  <si>
    <t xml:space="preserve">    Хоёрдогч өглөг </t>
  </si>
  <si>
    <t xml:space="preserve">    Давуу эрхийн хувьцаа (өр төлбөр) </t>
  </si>
  <si>
    <t>САНХҮҮГИЙН БУС ӨР ТӨЛБӨРИЙН ДҮН</t>
  </si>
  <si>
    <t>ӨӨРИЙН ХӨРӨНГИЙН ДҮН</t>
  </si>
  <si>
    <t xml:space="preserve">    Хувь нийлүүлсэн хөрөнгө </t>
  </si>
  <si>
    <t xml:space="preserve">    Нэмж төлөгдсөн капитал </t>
  </si>
  <si>
    <t xml:space="preserve">    Халаасны хувьцаа </t>
  </si>
  <si>
    <t xml:space="preserve">    Үндсэн хөрөнгө, биет бус хөрөнгийн дахин үнэлгээний нэмэгдэл </t>
  </si>
  <si>
    <t xml:space="preserve">    Хуримтлагдсан ашиг, алдагдал </t>
  </si>
  <si>
    <t xml:space="preserve">    Бусад өмч</t>
  </si>
  <si>
    <t xml:space="preserve">3. НИЙТ ОРЛОГО </t>
  </si>
  <si>
    <t>Хүүгийн орлого</t>
  </si>
  <si>
    <t>Хүүгийн бус орлого</t>
  </si>
  <si>
    <t>Үндсэн бус үйл ажиллагааны орлого</t>
  </si>
  <si>
    <t xml:space="preserve">4. НИЙТ ЗАРДАЛ  </t>
  </si>
  <si>
    <t>Хүүгийн зардал</t>
  </si>
  <si>
    <t>Хүүгийн бус зардал</t>
  </si>
  <si>
    <t>Үндсэн бус үйл ажиллагааны зардал</t>
  </si>
  <si>
    <t>Болзошгүй эрсдэлийн зардал</t>
  </si>
  <si>
    <t xml:space="preserve">5. ЦЭВЭР ОРЛОГО </t>
  </si>
  <si>
    <t xml:space="preserve">УБ хотод үйл ажиллагаа эрхэлж буй </t>
  </si>
  <si>
    <t xml:space="preserve"> Гар утсаар санхүүгийн үйлчилгээ үзүүлэх зориулалтын апплейкшнтэй байгууллага</t>
  </si>
  <si>
    <t xml:space="preserve">ХАРИЛЦАГЧИД   </t>
  </si>
  <si>
    <t xml:space="preserve">ЗЭЭЛДЭГЧИД </t>
  </si>
  <si>
    <t xml:space="preserve">АЖИЛЛАГЧИД   </t>
  </si>
  <si>
    <t xml:space="preserve">НИЙТ АКТИВ </t>
  </si>
  <si>
    <t>ЖИГНЭСЭН ДУНДАЖ САРЫН ХҮҮ</t>
  </si>
  <si>
    <t xml:space="preserve">“Банк бус санхүүгийн үйл ажиллагаа эрхлэх аж ахуйн нэгж, байгууллагын дагаж мөрдөх нягтлан бодох бүртгэлийн журам”-ыг Санхүүгийн зохицуулах хорооны дарга болон Сангийн сайдын хамтарсан 2023 оны 12 дугаар сарын 08-ны өдрийн А/226/528 тоот тушаалаар шинэчлэн баталсан бөгөөд ББСБ-ууд энэхүү журмыг 2024 оны 01 дүгээр сарын 01-ний өдрөөс эхлэн дагаж мөрдөж байна. </t>
  </si>
  <si>
    <t>БАНК БУС САНХҮҮГИЙН БАЙГУУЛЛАГА /статистик/ 2024 ------</t>
  </si>
  <si>
    <r>
      <t>БАНК БУС САНХҮҮГИЙН БАЙГУУЛЛАГА /статистик/ /</t>
    </r>
    <r>
      <rPr>
        <b/>
        <sz val="14"/>
        <color theme="0"/>
        <rFont val="Times New Roman"/>
        <family val="1"/>
      </rPr>
      <t>2006-2023/</t>
    </r>
  </si>
  <si>
    <t>Зэсийн баяжмал</t>
  </si>
  <si>
    <t>Хайлуур жоншны баяжмал</t>
  </si>
  <si>
    <t>НИЙТ АКТИВ</t>
  </si>
  <si>
    <t>САНХҮҮГИЙН ХӨРӨНГӨ</t>
  </si>
  <si>
    <t>Мөнгө, түүнтэй адилтгах хөрөнгө</t>
  </si>
  <si>
    <t xml:space="preserve">Зээлийн өрийн  үлдэгдэл /цэвэр/ </t>
  </si>
  <si>
    <t>Чанаргүй зээлийн нийт зээлд эзлэх хувь</t>
  </si>
  <si>
    <t>САНХҮҮГИЙН БУС ХӨРӨНГӨ</t>
  </si>
  <si>
    <t>Өмчлөх бусад хөрөнгө /цэврээр/</t>
  </si>
  <si>
    <t>Бусад санхүүгийн бус хөрөнгө</t>
  </si>
  <si>
    <t>Хөрөнгө оруулалтын зориулалттай үл хөдлөх хөрөнгө /цэврээр/</t>
  </si>
  <si>
    <t>Биет бус хөрөнгө /цэврээр/</t>
  </si>
  <si>
    <t>ӨР ТӨЛБӨР
/нийт/</t>
  </si>
  <si>
    <t>САНХҮҮГИЙН ӨР ТӨЛБӨР</t>
  </si>
  <si>
    <t>Нийт хадгаламж</t>
  </si>
  <si>
    <t xml:space="preserve">  Үүнээс: Хугацаагүй хадгаламж</t>
  </si>
  <si>
    <t xml:space="preserve">  Хугацаатай хадгаламж</t>
  </si>
  <si>
    <t>Банк, санхүүгийн байгууллагаас татсан эх үүсвэр</t>
  </si>
  <si>
    <t>САНХҮҮГИЙН БУС ӨР ТӨЛБӨР</t>
  </si>
  <si>
    <t>Нөөц, болзошгүй өр төлбөр</t>
  </si>
  <si>
    <t>ӨӨРИЙН ХӨРӨНГӨ</t>
  </si>
  <si>
    <t xml:space="preserve">Гишүүдийн оруулсан хувь хөрөнгө </t>
  </si>
  <si>
    <t>Өмчийн бусад хэсэг</t>
  </si>
  <si>
    <t>Үүнээс: Хандив, тусламж</t>
  </si>
  <si>
    <t xml:space="preserve">Хоршоологчдын өмч </t>
  </si>
  <si>
    <t>Үүнээс: Хуримтлагдсан орлого, алдагдал</t>
  </si>
  <si>
    <t>ТЭНЦЛИЙН ГАДУУРХ ДАНС</t>
  </si>
  <si>
    <t>Зээл, зээлтэй адилтгах хөрөнгөнд хамаарах үүрэг</t>
  </si>
  <si>
    <t>Үүнээс: Батлан даалт</t>
  </si>
  <si>
    <t>Баталгаа</t>
  </si>
  <si>
    <t>Тэнцлээс хассан хөрөнгө</t>
  </si>
  <si>
    <t>Үүнээс: Хуримтлуулж тооцохыг зогсоосон хүү</t>
  </si>
  <si>
    <t>Барьцаанд тавьсан хөрөнгө</t>
  </si>
  <si>
    <t>Тэнцлийн гадуурх бусад данс</t>
  </si>
  <si>
    <t>Үүнээс: Бүртгэлийн маягт</t>
  </si>
  <si>
    <t>Хэрэглэж буй тамга, тэмдэг</t>
  </si>
  <si>
    <t>Санхүүгийн байгууллагад төлсөн хүүгийн зардал</t>
  </si>
  <si>
    <t>ЭРСДЭЛИЙН САНГИЙН ЗАРДАЛ</t>
  </si>
  <si>
    <t>ХҮҮГИЙН БУС ОРЛОГО</t>
  </si>
  <si>
    <t>ҮЙЛ АЖИЛЛАГААНЫ БУСАД ОРЛОГО, ОЛЗ</t>
  </si>
  <si>
    <t>БУСАД ЗАРДАЛ, ГАРЗ</t>
  </si>
  <si>
    <r>
      <t xml:space="preserve">ХАДГАЛАМЖ, ЗЭЭЛИЙН ХОРШОО /статистик/ 
</t>
    </r>
    <r>
      <rPr>
        <i/>
        <sz val="12"/>
        <color rgb="FFFF0000"/>
        <rFont val="Times New Roman"/>
        <family val="1"/>
      </rPr>
      <t>Тайлбар: Сангийн сайдын 2024 оны А/49 дүгээр тушаалаар шинэчлэн баталсан “Хадгаламж, зээлийн хоршооны үйл ажиллагаа эрхлэх аж ахуйн нэгж, байгууллагын дагаж мөрдөх нягтлан бодох бүртгэлийн журам”-ын дагуу  боловсруулсан болно.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</si>
</sst>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_(* #,##0.0_);_(* \(#,##0.0\);_(* &quot;-&quot;?_);_(@_)"/>
    <numFmt numFmtId="168" formatCode="[$-409]#,##0.00"/>
    <numFmt numFmtId="169" formatCode="0.0%"/>
    <numFmt numFmtId="170" formatCode="#,##0.0"/>
    <numFmt numFmtId="171" formatCode="#,###.00"/>
    <numFmt numFmtId="172" formatCode="#,###.0"/>
    <numFmt numFmtId="173" formatCode="_-* #,##0.00_-;\-* #,##0.00_-;_-* &quot;-&quot;_-;_-@"/>
  </numFmts>
  <fonts count="4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  <font>
      <b/>
      <u/>
      <sz val="12"/>
      <color theme="0"/>
      <name val="Arial"/>
      <family val="2"/>
    </font>
    <font>
      <b/>
      <sz val="8"/>
      <color rgb="FF000000"/>
      <name val="Times New Roman"/>
      <family val="1"/>
    </font>
    <font>
      <b/>
      <sz val="12"/>
      <color theme="0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Calibri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u/>
      <sz val="8"/>
      <color theme="0"/>
      <name val="Arial"/>
      <family val="2"/>
    </font>
    <font>
      <b/>
      <sz val="10"/>
      <color theme="0"/>
      <name val="Times New Roman"/>
      <family val="1"/>
    </font>
    <font>
      <sz val="10"/>
      <color theme="1"/>
      <name val="Arial"/>
      <family val="2"/>
    </font>
    <font>
      <u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Liberation Sans"/>
      <family val="2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sz val="8"/>
      <name val="Times New Roman"/>
      <family val="1"/>
    </font>
    <font>
      <i/>
      <sz val="12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A8D08D"/>
        <bgColor rgb="FFA8D08D"/>
      </patternFill>
    </fill>
    <fill>
      <patternFill patternType="solid">
        <fgColor rgb="FFB4C6E7"/>
        <bgColor rgb="FFB4C6E7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A22E91"/>
        <bgColor rgb="FFA22E91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rgb="FFE2EFD9"/>
      </patternFill>
    </fill>
    <fill>
      <patternFill patternType="solid">
        <fgColor theme="5" tint="0.79998168889431442"/>
        <bgColor rgb="FFE2EFD9"/>
      </patternFill>
    </fill>
    <fill>
      <patternFill patternType="solid">
        <fgColor theme="1"/>
        <bgColor theme="1"/>
      </patternFill>
    </fill>
  </fills>
  <borders count="8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hair">
        <color rgb="FF000000"/>
      </right>
      <top style="dotted">
        <color rgb="FF000000"/>
      </top>
      <bottom/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dotted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/>
      <diagonal/>
    </border>
    <border>
      <left/>
      <right style="hair">
        <color indexed="64"/>
      </right>
      <top style="hair">
        <color rgb="FF000000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0" fontId="28" fillId="0" borderId="39"/>
    <xf numFmtId="43" fontId="29" fillId="0" borderId="0" applyFont="0" applyFill="0" applyBorder="0" applyAlignment="0" applyProtection="0"/>
    <xf numFmtId="0" fontId="4" fillId="0" borderId="39"/>
    <xf numFmtId="0" fontId="2" fillId="0" borderId="39"/>
    <xf numFmtId="0" fontId="35" fillId="0" borderId="39"/>
    <xf numFmtId="0" fontId="41" fillId="0" borderId="39"/>
    <xf numFmtId="0" fontId="1" fillId="0" borderId="39"/>
    <xf numFmtId="43" fontId="1" fillId="0" borderId="39" applyFont="0" applyFill="0" applyBorder="0" applyAlignment="0" applyProtection="0"/>
    <xf numFmtId="9" fontId="1" fillId="0" borderId="39" applyFont="0" applyFill="0" applyBorder="0" applyAlignment="0" applyProtection="0"/>
  </cellStyleXfs>
  <cellXfs count="499">
    <xf numFmtId="0" fontId="0" fillId="0" borderId="0" xfId="0"/>
    <xf numFmtId="0" fontId="4" fillId="0" borderId="0" xfId="0" applyFont="1"/>
    <xf numFmtId="2" fontId="6" fillId="0" borderId="0" xfId="0" applyNumberFormat="1" applyFont="1" applyAlignment="1">
      <alignment horizontal="center" vertical="center"/>
    </xf>
    <xf numFmtId="164" fontId="7" fillId="2" borderId="10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0" fontId="9" fillId="0" borderId="0" xfId="0" applyFont="1"/>
    <xf numFmtId="0" fontId="9" fillId="4" borderId="10" xfId="0" applyFont="1" applyFill="1" applyBorder="1" applyAlignment="1">
      <alignment wrapText="1"/>
    </xf>
    <xf numFmtId="0" fontId="9" fillId="4" borderId="10" xfId="0" applyFont="1" applyFill="1" applyBorder="1"/>
    <xf numFmtId="165" fontId="9" fillId="4" borderId="10" xfId="0" applyNumberFormat="1" applyFont="1" applyFill="1" applyBorder="1"/>
    <xf numFmtId="165" fontId="9" fillId="4" borderId="10" xfId="0" applyNumberFormat="1" applyFont="1" applyFill="1" applyBorder="1" applyAlignment="1">
      <alignment horizontal="right"/>
    </xf>
    <xf numFmtId="0" fontId="9" fillId="4" borderId="10" xfId="0" applyFont="1" applyFill="1" applyBorder="1" applyAlignment="1">
      <alignment horizontal="right"/>
    </xf>
    <xf numFmtId="2" fontId="12" fillId="4" borderId="10" xfId="0" applyNumberFormat="1" applyFont="1" applyFill="1" applyBorder="1" applyAlignment="1">
      <alignment horizontal="center"/>
    </xf>
    <xf numFmtId="43" fontId="11" fillId="4" borderId="10" xfId="0" applyNumberFormat="1" applyFont="1" applyFill="1" applyBorder="1" applyAlignment="1">
      <alignment horizontal="center" vertical="center"/>
    </xf>
    <xf numFmtId="165" fontId="11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/>
    <xf numFmtId="0" fontId="11" fillId="4" borderId="10" xfId="0" applyFont="1" applyFill="1" applyBorder="1"/>
    <xf numFmtId="0" fontId="9" fillId="4" borderId="10" xfId="0" applyFont="1" applyFill="1" applyBorder="1" applyAlignment="1">
      <alignment horizontal="center" vertical="center"/>
    </xf>
    <xf numFmtId="0" fontId="14" fillId="4" borderId="10" xfId="0" applyFont="1" applyFill="1" applyBorder="1"/>
    <xf numFmtId="43" fontId="9" fillId="4" borderId="10" xfId="0" applyNumberFormat="1" applyFont="1" applyFill="1" applyBorder="1"/>
    <xf numFmtId="2" fontId="15" fillId="4" borderId="10" xfId="0" applyNumberFormat="1" applyFont="1" applyFill="1" applyBorder="1" applyAlignment="1">
      <alignment horizontal="center" vertical="center"/>
    </xf>
    <xf numFmtId="43" fontId="15" fillId="4" borderId="10" xfId="0" applyNumberFormat="1" applyFont="1" applyFill="1" applyBorder="1" applyAlignment="1">
      <alignment horizontal="center" vertical="center"/>
    </xf>
    <xf numFmtId="2" fontId="11" fillId="4" borderId="10" xfId="0" applyNumberFormat="1" applyFont="1" applyFill="1" applyBorder="1" applyAlignment="1">
      <alignment horizontal="center" vertical="center"/>
    </xf>
    <xf numFmtId="2" fontId="12" fillId="4" borderId="10" xfId="0" applyNumberFormat="1" applyFont="1" applyFill="1" applyBorder="1" applyAlignment="1">
      <alignment horizontal="center" vertical="center"/>
    </xf>
    <xf numFmtId="43" fontId="12" fillId="4" borderId="10" xfId="0" applyNumberFormat="1" applyFont="1" applyFill="1" applyBorder="1" applyAlignment="1">
      <alignment horizontal="center" vertical="center"/>
    </xf>
    <xf numFmtId="43" fontId="12" fillId="4" borderId="10" xfId="0" applyNumberFormat="1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3" fontId="16" fillId="0" borderId="5" xfId="0" applyNumberFormat="1" applyFont="1" applyBorder="1" applyAlignment="1">
      <alignment horizontal="center" vertical="center"/>
    </xf>
    <xf numFmtId="0" fontId="18" fillId="0" borderId="0" xfId="0" applyFont="1"/>
    <xf numFmtId="0" fontId="19" fillId="6" borderId="5" xfId="0" applyFont="1" applyFill="1" applyBorder="1" applyAlignment="1">
      <alignment horizontal="center" vertical="center"/>
    </xf>
    <xf numFmtId="165" fontId="16" fillId="6" borderId="10" xfId="0" applyNumberFormat="1" applyFont="1" applyFill="1" applyBorder="1"/>
    <xf numFmtId="165" fontId="19" fillId="6" borderId="5" xfId="0" applyNumberFormat="1" applyFont="1" applyFill="1" applyBorder="1" applyAlignment="1">
      <alignment horizontal="center" vertical="center" wrapText="1"/>
    </xf>
    <xf numFmtId="165" fontId="19" fillId="6" borderId="5" xfId="0" applyNumberFormat="1" applyFont="1" applyFill="1" applyBorder="1" applyAlignment="1">
      <alignment horizontal="center" vertical="center"/>
    </xf>
    <xf numFmtId="165" fontId="16" fillId="6" borderId="10" xfId="0" applyNumberFormat="1" applyFont="1" applyFill="1" applyBorder="1" applyAlignment="1">
      <alignment horizontal="center"/>
    </xf>
    <xf numFmtId="165" fontId="19" fillId="6" borderId="10" xfId="0" applyNumberFormat="1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6" fillId="4" borderId="5" xfId="0" applyNumberFormat="1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165" fontId="16" fillId="7" borderId="50" xfId="0" applyNumberFormat="1" applyFont="1" applyFill="1" applyBorder="1"/>
    <xf numFmtId="165" fontId="19" fillId="7" borderId="5" xfId="0" applyNumberFormat="1" applyFont="1" applyFill="1" applyBorder="1" applyAlignment="1">
      <alignment horizontal="center" vertical="center"/>
    </xf>
    <xf numFmtId="165" fontId="19" fillId="7" borderId="50" xfId="0" applyNumberFormat="1" applyFont="1" applyFill="1" applyBorder="1" applyAlignment="1">
      <alignment horizontal="center" vertical="center"/>
    </xf>
    <xf numFmtId="165" fontId="19" fillId="7" borderId="5" xfId="0" applyNumberFormat="1" applyFont="1" applyFill="1" applyBorder="1" applyAlignment="1">
      <alignment horizontal="center"/>
    </xf>
    <xf numFmtId="165" fontId="17" fillId="0" borderId="5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6" fillId="7" borderId="5" xfId="0" applyNumberFormat="1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165" fontId="16" fillId="8" borderId="10" xfId="0" applyNumberFormat="1" applyFont="1" applyFill="1" applyBorder="1"/>
    <xf numFmtId="165" fontId="19" fillId="8" borderId="5" xfId="0" applyNumberFormat="1" applyFont="1" applyFill="1" applyBorder="1" applyAlignment="1">
      <alignment horizontal="center" vertical="center"/>
    </xf>
    <xf numFmtId="165" fontId="19" fillId="8" borderId="5" xfId="0" applyNumberFormat="1" applyFont="1" applyFill="1" applyBorder="1" applyAlignment="1">
      <alignment horizontal="center"/>
    </xf>
    <xf numFmtId="165" fontId="16" fillId="8" borderId="5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165" fontId="16" fillId="3" borderId="10" xfId="0" applyNumberFormat="1" applyFont="1" applyFill="1" applyBorder="1" applyAlignment="1">
      <alignment horizontal="center" vertical="center"/>
    </xf>
    <xf numFmtId="165" fontId="16" fillId="3" borderId="5" xfId="0" applyNumberFormat="1" applyFont="1" applyFill="1" applyBorder="1" applyAlignment="1">
      <alignment horizontal="center" vertical="center"/>
    </xf>
    <xf numFmtId="165" fontId="19" fillId="3" borderId="5" xfId="0" applyNumberFormat="1" applyFont="1" applyFill="1" applyBorder="1" applyAlignment="1">
      <alignment horizontal="center" vertical="center"/>
    </xf>
    <xf numFmtId="165" fontId="16" fillId="3" borderId="10" xfId="0" applyNumberFormat="1" applyFont="1" applyFill="1" applyBorder="1" applyAlignment="1">
      <alignment horizontal="center"/>
    </xf>
    <xf numFmtId="165" fontId="16" fillId="3" borderId="10" xfId="0" applyNumberFormat="1" applyFont="1" applyFill="1" applyBorder="1"/>
    <xf numFmtId="165" fontId="19" fillId="4" borderId="5" xfId="0" applyNumberFormat="1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165" fontId="16" fillId="9" borderId="5" xfId="0" applyNumberFormat="1" applyFont="1" applyFill="1" applyBorder="1" applyAlignment="1">
      <alignment horizontal="center" vertical="center"/>
    </xf>
    <xf numFmtId="165" fontId="16" fillId="9" borderId="5" xfId="0" applyNumberFormat="1" applyFont="1" applyFill="1" applyBorder="1" applyAlignment="1">
      <alignment horizontal="right" vertical="center"/>
    </xf>
    <xf numFmtId="165" fontId="16" fillId="9" borderId="10" xfId="0" applyNumberFormat="1" applyFont="1" applyFill="1" applyBorder="1" applyAlignment="1">
      <alignment horizontal="center"/>
    </xf>
    <xf numFmtId="165" fontId="17" fillId="9" borderId="5" xfId="0" applyNumberFormat="1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165" fontId="16" fillId="10" borderId="5" xfId="0" applyNumberFormat="1" applyFont="1" applyFill="1" applyBorder="1" applyAlignment="1">
      <alignment horizontal="center" vertical="center"/>
    </xf>
    <xf numFmtId="165" fontId="16" fillId="10" borderId="5" xfId="0" applyNumberFormat="1" applyFont="1" applyFill="1" applyBorder="1" applyAlignment="1">
      <alignment horizontal="right" vertical="center"/>
    </xf>
    <xf numFmtId="165" fontId="17" fillId="10" borderId="5" xfId="0" applyNumberFormat="1" applyFont="1" applyFill="1" applyBorder="1" applyAlignment="1">
      <alignment horizontal="center" vertical="center"/>
    </xf>
    <xf numFmtId="165" fontId="17" fillId="10" borderId="5" xfId="0" applyNumberFormat="1" applyFont="1" applyFill="1" applyBorder="1" applyAlignment="1">
      <alignment horizontal="right" vertical="center"/>
    </xf>
    <xf numFmtId="0" fontId="19" fillId="5" borderId="5" xfId="0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/>
    </xf>
    <xf numFmtId="165" fontId="17" fillId="5" borderId="5" xfId="0" applyNumberFormat="1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vertical="center"/>
    </xf>
    <xf numFmtId="0" fontId="19" fillId="11" borderId="5" xfId="0" applyFont="1" applyFill="1" applyBorder="1" applyAlignment="1">
      <alignment horizontal="center" vertical="center"/>
    </xf>
    <xf numFmtId="165" fontId="16" fillId="11" borderId="5" xfId="0" applyNumberFormat="1" applyFont="1" applyFill="1" applyBorder="1" applyAlignment="1">
      <alignment horizontal="center" vertical="center"/>
    </xf>
    <xf numFmtId="165" fontId="16" fillId="11" borderId="5" xfId="0" applyNumberFormat="1" applyFont="1" applyFill="1" applyBorder="1" applyAlignment="1">
      <alignment horizontal="right" vertical="center"/>
    </xf>
    <xf numFmtId="165" fontId="19" fillId="11" borderId="5" xfId="0" applyNumberFormat="1" applyFont="1" applyFill="1" applyBorder="1" applyAlignment="1">
      <alignment horizontal="center" vertical="center"/>
    </xf>
    <xf numFmtId="165" fontId="19" fillId="11" borderId="5" xfId="0" applyNumberFormat="1" applyFont="1" applyFill="1" applyBorder="1" applyAlignment="1">
      <alignment horizontal="right" vertical="center"/>
    </xf>
    <xf numFmtId="0" fontId="19" fillId="0" borderId="0" xfId="0" applyFont="1"/>
    <xf numFmtId="0" fontId="19" fillId="11" borderId="51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6" fontId="19" fillId="5" borderId="5" xfId="0" applyNumberFormat="1" applyFont="1" applyFill="1" applyBorder="1" applyAlignment="1">
      <alignment horizontal="center" vertical="center"/>
    </xf>
    <xf numFmtId="166" fontId="19" fillId="5" borderId="5" xfId="0" applyNumberFormat="1" applyFont="1" applyFill="1" applyBorder="1" applyAlignment="1">
      <alignment horizontal="right" vertical="center"/>
    </xf>
    <xf numFmtId="165" fontId="18" fillId="0" borderId="0" xfId="0" applyNumberFormat="1" applyFont="1"/>
    <xf numFmtId="166" fontId="17" fillId="0" borderId="5" xfId="0" applyNumberFormat="1" applyFont="1" applyBorder="1" applyAlignment="1">
      <alignment horizontal="center"/>
    </xf>
    <xf numFmtId="167" fontId="19" fillId="0" borderId="0" xfId="0" applyNumberFormat="1" applyFont="1"/>
    <xf numFmtId="0" fontId="16" fillId="5" borderId="5" xfId="0" applyFont="1" applyFill="1" applyBorder="1" applyAlignment="1">
      <alignment horizontal="center" vertical="center"/>
    </xf>
    <xf numFmtId="166" fontId="16" fillId="5" borderId="5" xfId="0" applyNumberFormat="1" applyFont="1" applyFill="1" applyBorder="1" applyAlignment="1">
      <alignment horizontal="center" vertical="center"/>
    </xf>
    <xf numFmtId="43" fontId="16" fillId="5" borderId="5" xfId="0" applyNumberFormat="1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43" fontId="16" fillId="5" borderId="51" xfId="0" applyNumberFormat="1" applyFont="1" applyFill="1" applyBorder="1" applyAlignment="1">
      <alignment horizontal="center" vertical="center"/>
    </xf>
    <xf numFmtId="166" fontId="16" fillId="5" borderId="51" xfId="0" applyNumberFormat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/>
    </xf>
    <xf numFmtId="43" fontId="16" fillId="5" borderId="5" xfId="0" applyNumberFormat="1" applyFont="1" applyFill="1" applyBorder="1"/>
    <xf numFmtId="0" fontId="17" fillId="4" borderId="52" xfId="0" applyFont="1" applyFill="1" applyBorder="1" applyAlignment="1">
      <alignment horizontal="center" vertical="center"/>
    </xf>
    <xf numFmtId="166" fontId="17" fillId="0" borderId="49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8" borderId="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16" fontId="16" fillId="8" borderId="5" xfId="0" applyNumberFormat="1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43" fontId="16" fillId="9" borderId="5" xfId="0" applyNumberFormat="1" applyFont="1" applyFill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165" fontId="19" fillId="5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165" fontId="19" fillId="5" borderId="5" xfId="0" applyNumberFormat="1" applyFont="1" applyFill="1" applyBorder="1" applyAlignment="1">
      <alignment horizontal="center" vertical="center" wrapText="1"/>
    </xf>
    <xf numFmtId="43" fontId="16" fillId="5" borderId="5" xfId="0" applyNumberFormat="1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/>
    </xf>
    <xf numFmtId="0" fontId="17" fillId="9" borderId="55" xfId="0" applyFont="1" applyFill="1" applyBorder="1" applyAlignment="1">
      <alignment horizontal="center" vertical="center"/>
    </xf>
    <xf numFmtId="165" fontId="17" fillId="8" borderId="5" xfId="0" applyNumberFormat="1" applyFont="1" applyFill="1" applyBorder="1" applyAlignment="1">
      <alignment horizontal="center" vertical="center"/>
    </xf>
    <xf numFmtId="165" fontId="17" fillId="12" borderId="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3" fillId="0" borderId="0" xfId="0" applyFont="1"/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/>
    <xf numFmtId="164" fontId="24" fillId="0" borderId="0" xfId="0" applyNumberFormat="1" applyFont="1"/>
    <xf numFmtId="0" fontId="2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6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right" vertical="center"/>
    </xf>
    <xf numFmtId="166" fontId="8" fillId="0" borderId="3" xfId="0" applyNumberFormat="1" applyFont="1" applyBorder="1" applyAlignment="1">
      <alignment horizontal="right" vertical="center"/>
    </xf>
    <xf numFmtId="169" fontId="8" fillId="0" borderId="3" xfId="0" applyNumberFormat="1" applyFont="1" applyBorder="1"/>
    <xf numFmtId="165" fontId="8" fillId="0" borderId="3" xfId="0" applyNumberFormat="1" applyFont="1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166" fontId="8" fillId="0" borderId="3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/>
    <xf numFmtId="164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right" vertical="center"/>
    </xf>
    <xf numFmtId="43" fontId="8" fillId="0" borderId="0" xfId="0" applyNumberFormat="1" applyFont="1"/>
    <xf numFmtId="43" fontId="8" fillId="0" borderId="0" xfId="0" applyNumberFormat="1" applyFont="1" applyAlignment="1">
      <alignment horizontal="center" vertical="center"/>
    </xf>
    <xf numFmtId="43" fontId="8" fillId="0" borderId="57" xfId="0" applyNumberFormat="1" applyFont="1" applyBorder="1" applyAlignment="1">
      <alignment horizontal="center" vertical="center"/>
    </xf>
    <xf numFmtId="164" fontId="7" fillId="16" borderId="39" xfId="0" applyNumberFormat="1" applyFont="1" applyFill="1" applyBorder="1" applyAlignment="1">
      <alignment horizontal="left" vertical="center"/>
    </xf>
    <xf numFmtId="43" fontId="0" fillId="0" borderId="0" xfId="2" applyFont="1"/>
    <xf numFmtId="0" fontId="19" fillId="0" borderId="22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43" fontId="30" fillId="0" borderId="65" xfId="2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2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31" fillId="0" borderId="65" xfId="0" applyFont="1" applyBorder="1"/>
    <xf numFmtId="43" fontId="31" fillId="0" borderId="65" xfId="2" applyFont="1" applyBorder="1"/>
    <xf numFmtId="3" fontId="19" fillId="0" borderId="65" xfId="2" applyNumberFormat="1" applyFont="1" applyBorder="1" applyAlignment="1">
      <alignment horizontal="center"/>
    </xf>
    <xf numFmtId="43" fontId="19" fillId="0" borderId="65" xfId="2" applyFont="1" applyBorder="1" applyAlignment="1">
      <alignment horizontal="center" vertical="center"/>
    </xf>
    <xf numFmtId="3" fontId="19" fillId="0" borderId="65" xfId="0" applyNumberFormat="1" applyFont="1" applyBorder="1" applyAlignment="1">
      <alignment horizontal="center" vertical="center" wrapText="1"/>
    </xf>
    <xf numFmtId="3" fontId="19" fillId="0" borderId="65" xfId="0" applyNumberFormat="1" applyFont="1" applyBorder="1" applyAlignment="1">
      <alignment horizontal="center" vertical="center"/>
    </xf>
    <xf numFmtId="43" fontId="19" fillId="0" borderId="65" xfId="2" applyFont="1" applyBorder="1"/>
    <xf numFmtId="3" fontId="19" fillId="0" borderId="65" xfId="0" applyNumberFormat="1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43" fontId="19" fillId="0" borderId="65" xfId="2" applyFont="1" applyBorder="1" applyAlignment="1">
      <alignment horizontal="center"/>
    </xf>
    <xf numFmtId="0" fontId="19" fillId="0" borderId="65" xfId="2" applyNumberFormat="1" applyFont="1" applyBorder="1" applyAlignment="1">
      <alignment horizontal="center"/>
    </xf>
    <xf numFmtId="43" fontId="30" fillId="0" borderId="65" xfId="2" applyFont="1" applyBorder="1" applyAlignment="1">
      <alignment horizontal="center"/>
    </xf>
    <xf numFmtId="0" fontId="19" fillId="0" borderId="23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43" fontId="30" fillId="0" borderId="65" xfId="2" applyFont="1" applyBorder="1" applyAlignment="1">
      <alignment horizontal="center" vertical="center"/>
    </xf>
    <xf numFmtId="43" fontId="15" fillId="0" borderId="65" xfId="2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3" fontId="19" fillId="0" borderId="65" xfId="2" applyNumberFormat="1" applyFont="1" applyFill="1" applyBorder="1" applyAlignment="1">
      <alignment horizontal="center" vertical="center"/>
    </xf>
    <xf numFmtId="3" fontId="19" fillId="0" borderId="65" xfId="2" applyNumberFormat="1" applyFont="1" applyBorder="1" applyAlignment="1">
      <alignment horizontal="center" vertical="center"/>
    </xf>
    <xf numFmtId="0" fontId="19" fillId="0" borderId="65" xfId="2" applyNumberFormat="1" applyFont="1" applyFill="1" applyBorder="1" applyAlignment="1">
      <alignment horizontal="center" vertical="center"/>
    </xf>
    <xf numFmtId="43" fontId="19" fillId="0" borderId="65" xfId="2" applyFont="1" applyBorder="1" applyAlignment="1">
      <alignment horizontal="right"/>
    </xf>
    <xf numFmtId="166" fontId="18" fillId="0" borderId="0" xfId="0" applyNumberFormat="1" applyFont="1"/>
    <xf numFmtId="165" fontId="32" fillId="5" borderId="5" xfId="0" applyNumberFormat="1" applyFont="1" applyFill="1" applyBorder="1" applyAlignment="1">
      <alignment horizontal="center" vertical="center" wrapText="1"/>
    </xf>
    <xf numFmtId="164" fontId="7" fillId="0" borderId="39" xfId="3" applyNumberFormat="1" applyFont="1" applyAlignment="1">
      <alignment vertical="center"/>
    </xf>
    <xf numFmtId="0" fontId="2" fillId="0" borderId="39" xfId="4"/>
    <xf numFmtId="0" fontId="20" fillId="0" borderId="39" xfId="3" applyFont="1" applyAlignment="1">
      <alignment horizontal="left" vertical="center"/>
    </xf>
    <xf numFmtId="0" fontId="19" fillId="0" borderId="39" xfId="3" applyFont="1" applyAlignment="1">
      <alignment horizontal="center" vertical="center"/>
    </xf>
    <xf numFmtId="164" fontId="19" fillId="0" borderId="39" xfId="3" applyNumberFormat="1" applyFont="1" applyAlignment="1">
      <alignment horizontal="center" vertical="center"/>
    </xf>
    <xf numFmtId="166" fontId="19" fillId="0" borderId="39" xfId="3" applyNumberFormat="1" applyFont="1" applyAlignment="1">
      <alignment horizontal="center" vertical="center"/>
    </xf>
    <xf numFmtId="166" fontId="20" fillId="0" borderId="39" xfId="3" applyNumberFormat="1" applyFont="1" applyAlignment="1">
      <alignment horizontal="right" vertical="center"/>
    </xf>
    <xf numFmtId="0" fontId="4" fillId="0" borderId="39" xfId="3"/>
    <xf numFmtId="0" fontId="19" fillId="0" borderId="3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168" fontId="16" fillId="0" borderId="5" xfId="3" applyNumberFormat="1" applyFont="1" applyBorder="1" applyAlignment="1">
      <alignment horizontal="center" vertical="center" wrapText="1"/>
    </xf>
    <xf numFmtId="166" fontId="19" fillId="0" borderId="3" xfId="3" applyNumberFormat="1" applyFont="1" applyBorder="1" applyAlignment="1">
      <alignment horizontal="center" vertical="center"/>
    </xf>
    <xf numFmtId="164" fontId="19" fillId="0" borderId="3" xfId="3" applyNumberFormat="1" applyFont="1" applyBorder="1" applyAlignment="1">
      <alignment horizontal="center" vertical="center"/>
    </xf>
    <xf numFmtId="164" fontId="19" fillId="0" borderId="3" xfId="3" applyNumberFormat="1" applyFont="1" applyBorder="1" applyAlignment="1">
      <alignment horizontal="right" vertical="center"/>
    </xf>
    <xf numFmtId="164" fontId="19" fillId="0" borderId="3" xfId="3" applyNumberFormat="1" applyFont="1" applyBorder="1"/>
    <xf numFmtId="166" fontId="19" fillId="0" borderId="3" xfId="3" applyNumberFormat="1" applyFont="1" applyBorder="1" applyAlignment="1">
      <alignment horizontal="right" vertical="center"/>
    </xf>
    <xf numFmtId="166" fontId="19" fillId="0" borderId="14" xfId="3" applyNumberFormat="1" applyFont="1" applyBorder="1" applyAlignment="1">
      <alignment horizontal="center" vertical="center"/>
    </xf>
    <xf numFmtId="4" fontId="19" fillId="0" borderId="5" xfId="3" applyNumberFormat="1" applyFont="1" applyBorder="1"/>
    <xf numFmtId="0" fontId="19" fillId="0" borderId="41" xfId="3" applyFont="1" applyBorder="1" applyAlignment="1">
      <alignment horizontal="center" vertical="center"/>
    </xf>
    <xf numFmtId="166" fontId="19" fillId="0" borderId="41" xfId="3" applyNumberFormat="1" applyFont="1" applyBorder="1" applyAlignment="1">
      <alignment horizontal="center" vertical="center"/>
    </xf>
    <xf numFmtId="166" fontId="19" fillId="0" borderId="41" xfId="3" applyNumberFormat="1" applyFont="1" applyBorder="1"/>
    <xf numFmtId="166" fontId="19" fillId="0" borderId="41" xfId="3" applyNumberFormat="1" applyFont="1" applyBorder="1" applyAlignment="1">
      <alignment horizontal="right" vertical="center"/>
    </xf>
    <xf numFmtId="169" fontId="19" fillId="0" borderId="41" xfId="3" applyNumberFormat="1" applyFont="1" applyBorder="1"/>
    <xf numFmtId="43" fontId="19" fillId="0" borderId="41" xfId="3" applyNumberFormat="1" applyFont="1" applyBorder="1" applyAlignment="1">
      <alignment horizontal="center" vertical="center" wrapText="1"/>
    </xf>
    <xf numFmtId="43" fontId="19" fillId="0" borderId="39" xfId="3" applyNumberFormat="1" applyFont="1"/>
    <xf numFmtId="166" fontId="19" fillId="0" borderId="39" xfId="3" applyNumberFormat="1" applyFont="1"/>
    <xf numFmtId="43" fontId="19" fillId="0" borderId="39" xfId="3" applyNumberFormat="1" applyFont="1" applyAlignment="1">
      <alignment horizontal="center" vertical="center" wrapText="1"/>
    </xf>
    <xf numFmtId="0" fontId="19" fillId="0" borderId="41" xfId="3" applyFont="1" applyBorder="1" applyAlignment="1">
      <alignment horizontal="center" vertical="center" wrapText="1"/>
    </xf>
    <xf numFmtId="0" fontId="19" fillId="0" borderId="14" xfId="3" applyFont="1" applyBorder="1" applyAlignment="1">
      <alignment horizontal="center" vertical="center"/>
    </xf>
    <xf numFmtId="166" fontId="19" fillId="0" borderId="14" xfId="3" applyNumberFormat="1" applyFont="1" applyBorder="1"/>
    <xf numFmtId="166" fontId="19" fillId="0" borderId="14" xfId="3" applyNumberFormat="1" applyFont="1" applyBorder="1" applyAlignment="1">
      <alignment horizontal="right" vertical="center"/>
    </xf>
    <xf numFmtId="169" fontId="19" fillId="0" borderId="14" xfId="3" applyNumberFormat="1" applyFont="1" applyBorder="1"/>
    <xf numFmtId="43" fontId="19" fillId="4" borderId="14" xfId="3" applyNumberFormat="1" applyFont="1" applyFill="1" applyBorder="1"/>
    <xf numFmtId="170" fontId="19" fillId="13" borderId="14" xfId="3" applyNumberFormat="1" applyFont="1" applyFill="1" applyBorder="1" applyAlignment="1">
      <alignment horizontal="right"/>
    </xf>
    <xf numFmtId="166" fontId="15" fillId="0" borderId="14" xfId="3" applyNumberFormat="1" applyFont="1" applyBorder="1"/>
    <xf numFmtId="170" fontId="19" fillId="4" borderId="14" xfId="3" applyNumberFormat="1" applyFont="1" applyFill="1" applyBorder="1" applyAlignment="1">
      <alignment horizontal="right"/>
    </xf>
    <xf numFmtId="43" fontId="19" fillId="0" borderId="14" xfId="3" applyNumberFormat="1" applyFont="1" applyBorder="1" applyAlignment="1">
      <alignment horizontal="center" vertical="center"/>
    </xf>
    <xf numFmtId="43" fontId="19" fillId="13" borderId="14" xfId="3" applyNumberFormat="1" applyFont="1" applyFill="1" applyBorder="1" applyAlignment="1">
      <alignment horizontal="right"/>
    </xf>
    <xf numFmtId="166" fontId="19" fillId="0" borderId="24" xfId="3" applyNumberFormat="1" applyFont="1" applyBorder="1" applyAlignment="1">
      <alignment vertical="center"/>
    </xf>
    <xf numFmtId="166" fontId="19" fillId="0" borderId="18" xfId="3" applyNumberFormat="1" applyFont="1" applyBorder="1" applyAlignment="1">
      <alignment vertical="center"/>
    </xf>
    <xf numFmtId="43" fontId="19" fillId="4" borderId="14" xfId="3" applyNumberFormat="1" applyFont="1" applyFill="1" applyBorder="1" applyAlignment="1">
      <alignment horizontal="right"/>
    </xf>
    <xf numFmtId="166" fontId="19" fillId="0" borderId="14" xfId="3" applyNumberFormat="1" applyFont="1" applyBorder="1" applyAlignment="1">
      <alignment horizontal="center" vertical="center" wrapText="1"/>
    </xf>
    <xf numFmtId="166" fontId="19" fillId="0" borderId="14" xfId="3" applyNumberFormat="1" applyFont="1" applyBorder="1" applyAlignment="1">
      <alignment wrapText="1"/>
    </xf>
    <xf numFmtId="43" fontId="19" fillId="4" borderId="14" xfId="3" applyNumberFormat="1" applyFont="1" applyFill="1" applyBorder="1" applyAlignment="1">
      <alignment horizontal="center"/>
    </xf>
    <xf numFmtId="4" fontId="19" fillId="0" borderId="39" xfId="3" applyNumberFormat="1" applyFont="1"/>
    <xf numFmtId="43" fontId="19" fillId="0" borderId="14" xfId="3" applyNumberFormat="1" applyFont="1" applyBorder="1"/>
    <xf numFmtId="171" fontId="19" fillId="0" borderId="14" xfId="3" applyNumberFormat="1" applyFont="1" applyBorder="1" applyAlignment="1">
      <alignment horizontal="center" vertical="center"/>
    </xf>
    <xf numFmtId="172" fontId="19" fillId="0" borderId="14" xfId="3" applyNumberFormat="1" applyFont="1" applyBorder="1" applyAlignment="1">
      <alignment horizontal="right" vertical="center"/>
    </xf>
    <xf numFmtId="170" fontId="19" fillId="0" borderId="14" xfId="3" applyNumberFormat="1" applyFont="1" applyBorder="1" applyAlignment="1">
      <alignment horizontal="center" vertical="center"/>
    </xf>
    <xf numFmtId="4" fontId="19" fillId="0" borderId="14" xfId="3" applyNumberFormat="1" applyFont="1" applyBorder="1" applyAlignment="1">
      <alignment horizontal="center" vertical="center"/>
    </xf>
    <xf numFmtId="166" fontId="19" fillId="4" borderId="14" xfId="3" applyNumberFormat="1" applyFont="1" applyFill="1" applyBorder="1" applyAlignment="1">
      <alignment horizontal="right" vertical="center"/>
    </xf>
    <xf numFmtId="166" fontId="19" fillId="0" borderId="39" xfId="3" applyNumberFormat="1" applyFont="1" applyAlignment="1">
      <alignment horizontal="right" vertical="center"/>
    </xf>
    <xf numFmtId="164" fontId="19" fillId="0" borderId="39" xfId="3" applyNumberFormat="1" applyFont="1"/>
    <xf numFmtId="0" fontId="8" fillId="0" borderId="3" xfId="0" applyFont="1" applyBorder="1" applyAlignment="1">
      <alignment horizontal="right" vertical="center" wrapText="1"/>
    </xf>
    <xf numFmtId="169" fontId="26" fillId="0" borderId="3" xfId="0" applyNumberFormat="1" applyFont="1" applyBorder="1" applyAlignment="1">
      <alignment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73" fontId="8" fillId="0" borderId="3" xfId="0" applyNumberFormat="1" applyFont="1" applyBorder="1" applyAlignment="1">
      <alignment horizontal="center" vertical="center" wrapText="1"/>
    </xf>
    <xf numFmtId="173" fontId="8" fillId="0" borderId="56" xfId="0" applyNumberFormat="1" applyFont="1" applyBorder="1" applyAlignment="1">
      <alignment horizontal="center" vertical="center" wrapText="1"/>
    </xf>
    <xf numFmtId="173" fontId="10" fillId="0" borderId="56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right" vertical="center"/>
    </xf>
    <xf numFmtId="173" fontId="8" fillId="0" borderId="3" xfId="0" applyNumberFormat="1" applyFont="1" applyBorder="1" applyAlignment="1">
      <alignment horizontal="right" vertical="center"/>
    </xf>
    <xf numFmtId="173" fontId="8" fillId="0" borderId="3" xfId="0" applyNumberFormat="1" applyFont="1" applyBorder="1"/>
    <xf numFmtId="0" fontId="8" fillId="0" borderId="3" xfId="0" applyFont="1" applyBorder="1" applyAlignment="1">
      <alignment horizontal="right" vertical="center"/>
    </xf>
    <xf numFmtId="173" fontId="8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/>
    <xf numFmtId="165" fontId="11" fillId="0" borderId="3" xfId="0" applyNumberFormat="1" applyFont="1" applyBorder="1"/>
    <xf numFmtId="169" fontId="26" fillId="0" borderId="3" xfId="0" applyNumberFormat="1" applyFont="1" applyBorder="1" applyAlignment="1">
      <alignment vertical="center"/>
    </xf>
    <xf numFmtId="168" fontId="8" fillId="0" borderId="3" xfId="0" applyNumberFormat="1" applyFont="1" applyBorder="1" applyAlignment="1">
      <alignment horizontal="right" vertical="center"/>
    </xf>
    <xf numFmtId="168" fontId="8" fillId="0" borderId="3" xfId="0" applyNumberFormat="1" applyFont="1" applyBorder="1"/>
    <xf numFmtId="169" fontId="27" fillId="0" borderId="3" xfId="0" applyNumberFormat="1" applyFont="1" applyBorder="1" applyAlignment="1">
      <alignment vertical="center"/>
    </xf>
    <xf numFmtId="10" fontId="8" fillId="0" borderId="3" xfId="0" applyNumberFormat="1" applyFont="1" applyBorder="1"/>
    <xf numFmtId="169" fontId="26" fillId="0" borderId="0" xfId="0" applyNumberFormat="1" applyFont="1" applyAlignment="1">
      <alignment vertical="center"/>
    </xf>
    <xf numFmtId="4" fontId="8" fillId="0" borderId="0" xfId="0" applyNumberFormat="1" applyFont="1"/>
    <xf numFmtId="10" fontId="8" fillId="0" borderId="0" xfId="0" applyNumberFormat="1" applyFont="1"/>
    <xf numFmtId="0" fontId="8" fillId="0" borderId="4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left" vertical="center" wrapText="1"/>
    </xf>
    <xf numFmtId="0" fontId="36" fillId="0" borderId="70" xfId="0" applyFont="1" applyBorder="1" applyAlignment="1">
      <alignment horizontal="left" vertical="center" wrapText="1"/>
    </xf>
    <xf numFmtId="0" fontId="10" fillId="0" borderId="70" xfId="0" applyFont="1" applyBorder="1" applyAlignment="1">
      <alignment vertical="center" wrapText="1"/>
    </xf>
    <xf numFmtId="168" fontId="8" fillId="0" borderId="70" xfId="5" applyNumberFormat="1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37" fillId="0" borderId="39" xfId="0" applyFont="1" applyBorder="1" applyAlignment="1">
      <alignment vertical="center" wrapText="1"/>
    </xf>
    <xf numFmtId="0" fontId="41" fillId="0" borderId="39" xfId="6"/>
    <xf numFmtId="0" fontId="4" fillId="0" borderId="39" xfId="6" applyFont="1"/>
    <xf numFmtId="0" fontId="19" fillId="0" borderId="39" xfId="6" applyFont="1"/>
    <xf numFmtId="166" fontId="19" fillId="0" borderId="39" xfId="6" applyNumberFormat="1" applyFont="1"/>
    <xf numFmtId="0" fontId="20" fillId="0" borderId="39" xfId="6" applyFont="1" applyAlignment="1">
      <alignment horizontal="left" vertical="center"/>
    </xf>
    <xf numFmtId="0" fontId="19" fillId="0" borderId="39" xfId="6" applyFont="1" applyAlignment="1">
      <alignment horizontal="center" vertical="center"/>
    </xf>
    <xf numFmtId="164" fontId="19" fillId="0" borderId="39" xfId="6" applyNumberFormat="1" applyFont="1" applyAlignment="1">
      <alignment horizontal="center" vertical="center"/>
    </xf>
    <xf numFmtId="166" fontId="19" fillId="0" borderId="39" xfId="6" applyNumberFormat="1" applyFont="1" applyAlignment="1">
      <alignment horizontal="center" vertical="center"/>
    </xf>
    <xf numFmtId="0" fontId="8" fillId="0" borderId="3" xfId="6" applyFont="1" applyBorder="1" applyAlignment="1">
      <alignment horizontal="center" vertical="center" wrapText="1"/>
    </xf>
    <xf numFmtId="166" fontId="8" fillId="0" borderId="3" xfId="6" applyNumberFormat="1" applyFont="1" applyBorder="1" applyAlignment="1">
      <alignment horizontal="center" vertical="center" wrapText="1"/>
    </xf>
    <xf numFmtId="166" fontId="8" fillId="0" borderId="22" xfId="6" applyNumberFormat="1" applyFont="1" applyBorder="1" applyAlignment="1">
      <alignment horizontal="center" vertical="center" wrapText="1"/>
    </xf>
    <xf numFmtId="168" fontId="10" fillId="0" borderId="3" xfId="6" applyNumberFormat="1" applyFont="1" applyBorder="1" applyAlignment="1">
      <alignment horizontal="center" vertical="center" wrapText="1"/>
    </xf>
    <xf numFmtId="168" fontId="8" fillId="0" borderId="3" xfId="6" applyNumberFormat="1" applyFont="1" applyBorder="1" applyAlignment="1">
      <alignment horizontal="center" vertical="center" wrapText="1"/>
    </xf>
    <xf numFmtId="168" fontId="8" fillId="0" borderId="58" xfId="6" applyNumberFormat="1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/>
    </xf>
    <xf numFmtId="43" fontId="8" fillId="0" borderId="3" xfId="6" applyNumberFormat="1" applyFont="1" applyBorder="1" applyAlignment="1">
      <alignment horizontal="right" vertical="center"/>
    </xf>
    <xf numFmtId="166" fontId="8" fillId="0" borderId="3" xfId="6" applyNumberFormat="1" applyFont="1" applyBorder="1" applyAlignment="1">
      <alignment horizontal="right" vertical="center"/>
    </xf>
    <xf numFmtId="166" fontId="8" fillId="0" borderId="3" xfId="6" applyNumberFormat="1" applyFont="1" applyBorder="1" applyAlignment="1">
      <alignment horizontal="center" vertical="center"/>
    </xf>
    <xf numFmtId="43" fontId="8" fillId="0" borderId="3" xfId="6" applyNumberFormat="1" applyFont="1" applyBorder="1"/>
    <xf numFmtId="166" fontId="8" fillId="0" borderId="22" xfId="6" applyNumberFormat="1" applyFont="1" applyBorder="1" applyAlignment="1">
      <alignment horizontal="right" vertical="center"/>
    </xf>
    <xf numFmtId="0" fontId="8" fillId="0" borderId="3" xfId="6" applyFont="1" applyBorder="1"/>
    <xf numFmtId="0" fontId="8" fillId="0" borderId="59" xfId="6" applyFont="1" applyBorder="1"/>
    <xf numFmtId="0" fontId="8" fillId="0" borderId="39" xfId="6" applyFont="1"/>
    <xf numFmtId="166" fontId="8" fillId="0" borderId="39" xfId="6" applyNumberFormat="1" applyFont="1"/>
    <xf numFmtId="0" fontId="8" fillId="0" borderId="60" xfId="6" applyFont="1" applyBorder="1"/>
    <xf numFmtId="165" fontId="8" fillId="0" borderId="3" xfId="6" applyNumberFormat="1" applyFont="1" applyBorder="1" applyAlignment="1">
      <alignment horizontal="center" vertical="center"/>
    </xf>
    <xf numFmtId="166" fontId="11" fillId="0" borderId="3" xfId="6" applyNumberFormat="1" applyFont="1" applyBorder="1"/>
    <xf numFmtId="169" fontId="8" fillId="0" borderId="3" xfId="6" applyNumberFormat="1" applyFont="1" applyBorder="1"/>
    <xf numFmtId="166" fontId="11" fillId="0" borderId="22" xfId="6" applyNumberFormat="1" applyFont="1" applyBorder="1"/>
    <xf numFmtId="166" fontId="8" fillId="0" borderId="3" xfId="6" applyNumberFormat="1" applyFont="1" applyBorder="1"/>
    <xf numFmtId="165" fontId="8" fillId="0" borderId="3" xfId="6" applyNumberFormat="1" applyFont="1" applyBorder="1" applyAlignment="1">
      <alignment vertical="center"/>
    </xf>
    <xf numFmtId="4" fontId="8" fillId="0" borderId="3" xfId="6" applyNumberFormat="1" applyFont="1" applyBorder="1"/>
    <xf numFmtId="166" fontId="8" fillId="0" borderId="36" xfId="6" applyNumberFormat="1" applyFont="1" applyBorder="1"/>
    <xf numFmtId="170" fontId="8" fillId="0" borderId="3" xfId="6" applyNumberFormat="1" applyFont="1" applyBorder="1" applyAlignment="1">
      <alignment horizontal="right"/>
    </xf>
    <xf numFmtId="166" fontId="8" fillId="0" borderId="41" xfId="6" applyNumberFormat="1" applyFont="1" applyBorder="1" applyAlignment="1">
      <alignment horizontal="center" vertical="center"/>
    </xf>
    <xf numFmtId="169" fontId="8" fillId="0" borderId="22" xfId="6" applyNumberFormat="1" applyFont="1" applyBorder="1"/>
    <xf numFmtId="166" fontId="8" fillId="0" borderId="14" xfId="6" applyNumberFormat="1" applyFont="1" applyBorder="1" applyAlignment="1">
      <alignment horizontal="center" vertical="center"/>
    </xf>
    <xf numFmtId="166" fontId="8" fillId="0" borderId="23" xfId="6" applyNumberFormat="1" applyFont="1" applyBorder="1" applyAlignment="1">
      <alignment horizontal="center" vertical="center"/>
    </xf>
    <xf numFmtId="166" fontId="8" fillId="0" borderId="61" xfId="6" applyNumberFormat="1" applyFont="1" applyBorder="1" applyAlignment="1">
      <alignment horizontal="center" vertical="center"/>
    </xf>
    <xf numFmtId="166" fontId="8" fillId="0" borderId="62" xfId="6" applyNumberFormat="1" applyFont="1" applyBorder="1" applyAlignment="1">
      <alignment horizontal="center" vertical="center"/>
    </xf>
    <xf numFmtId="166" fontId="8" fillId="0" borderId="3" xfId="6" applyNumberFormat="1" applyFont="1" applyBorder="1" applyAlignment="1">
      <alignment horizontal="center"/>
    </xf>
    <xf numFmtId="166" fontId="8" fillId="0" borderId="14" xfId="6" applyNumberFormat="1" applyFont="1" applyBorder="1"/>
    <xf numFmtId="166" fontId="8" fillId="0" borderId="63" xfId="6" applyNumberFormat="1" applyFont="1" applyBorder="1"/>
    <xf numFmtId="170" fontId="8" fillId="0" borderId="3" xfId="6" applyNumberFormat="1" applyFont="1" applyBorder="1" applyAlignment="1">
      <alignment horizontal="center"/>
    </xf>
    <xf numFmtId="4" fontId="8" fillId="0" borderId="3" xfId="6" applyNumberFormat="1" applyFont="1" applyBorder="1" applyAlignment="1">
      <alignment horizontal="center"/>
    </xf>
    <xf numFmtId="4" fontId="8" fillId="0" borderId="3" xfId="6" applyNumberFormat="1" applyFont="1" applyBorder="1" applyAlignment="1">
      <alignment horizontal="right"/>
    </xf>
    <xf numFmtId="166" fontId="8" fillId="0" borderId="39" xfId="6" applyNumberFormat="1" applyFont="1" applyAlignment="1">
      <alignment horizontal="right" vertical="center"/>
    </xf>
    <xf numFmtId="170" fontId="8" fillId="0" borderId="3" xfId="6" applyNumberFormat="1" applyFont="1" applyBorder="1" applyAlignment="1">
      <alignment horizontal="right" vertical="center"/>
    </xf>
    <xf numFmtId="166" fontId="8" fillId="0" borderId="3" xfId="6" applyNumberFormat="1" applyFont="1" applyBorder="1" applyAlignment="1">
      <alignment horizontal="right"/>
    </xf>
    <xf numFmtId="165" fontId="8" fillId="0" borderId="64" xfId="6" applyNumberFormat="1" applyFont="1" applyBorder="1" applyAlignment="1">
      <alignment horizontal="center" vertical="center"/>
    </xf>
    <xf numFmtId="166" fontId="8" fillId="0" borderId="3" xfId="6" applyNumberFormat="1" applyFont="1" applyBorder="1" applyAlignment="1">
      <alignment vertical="center"/>
    </xf>
    <xf numFmtId="164" fontId="19" fillId="0" borderId="39" xfId="6" applyNumberFormat="1" applyFont="1"/>
    <xf numFmtId="2" fontId="6" fillId="0" borderId="14" xfId="0" applyNumberFormat="1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43" fontId="6" fillId="0" borderId="14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/>
    </xf>
    <xf numFmtId="43" fontId="11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right" vertical="center"/>
    </xf>
    <xf numFmtId="43" fontId="11" fillId="0" borderId="14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center" vertical="center"/>
    </xf>
    <xf numFmtId="43" fontId="11" fillId="0" borderId="2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24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right"/>
    </xf>
    <xf numFmtId="4" fontId="11" fillId="0" borderId="14" xfId="0" applyNumberFormat="1" applyFont="1" applyBorder="1" applyAlignment="1">
      <alignment horizontal="right"/>
    </xf>
    <xf numFmtId="3" fontId="11" fillId="0" borderId="14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right" vertical="center"/>
    </xf>
    <xf numFmtId="2" fontId="8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/>
    </xf>
    <xf numFmtId="43" fontId="11" fillId="0" borderId="14" xfId="0" applyNumberFormat="1" applyFont="1" applyBorder="1" applyAlignment="1">
      <alignment vertical="center"/>
    </xf>
    <xf numFmtId="43" fontId="10" fillId="0" borderId="3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/>
    </xf>
    <xf numFmtId="2" fontId="8" fillId="0" borderId="36" xfId="0" applyNumberFormat="1" applyFont="1" applyBorder="1" applyAlignment="1">
      <alignment horizontal="center" vertical="center"/>
    </xf>
    <xf numFmtId="4" fontId="11" fillId="0" borderId="40" xfId="0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1" fontId="8" fillId="0" borderId="4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/>
    </xf>
    <xf numFmtId="4" fontId="11" fillId="0" borderId="41" xfId="0" applyNumberFormat="1" applyFont="1" applyBorder="1" applyAlignment="1">
      <alignment horizontal="right" vertical="center"/>
    </xf>
    <xf numFmtId="43" fontId="11" fillId="0" borderId="15" xfId="0" applyNumberFormat="1" applyFont="1" applyBorder="1" applyAlignment="1">
      <alignment horizontal="center" vertical="center"/>
    </xf>
    <xf numFmtId="43" fontId="11" fillId="0" borderId="15" xfId="0" applyNumberFormat="1" applyFont="1" applyBorder="1" applyAlignment="1">
      <alignment vertical="center"/>
    </xf>
    <xf numFmtId="0" fontId="11" fillId="0" borderId="41" xfId="0" applyFont="1" applyBorder="1" applyAlignment="1">
      <alignment horizontal="center"/>
    </xf>
    <xf numFmtId="165" fontId="11" fillId="0" borderId="42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/>
    </xf>
    <xf numFmtId="43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3" fontId="11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43" fontId="14" fillId="0" borderId="3" xfId="0" applyNumberFormat="1" applyFont="1" applyBorder="1"/>
    <xf numFmtId="165" fontId="14" fillId="0" borderId="3" xfId="0" applyNumberFormat="1" applyFont="1" applyBorder="1"/>
    <xf numFmtId="43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left" vertical="center"/>
    </xf>
    <xf numFmtId="0" fontId="14" fillId="0" borderId="3" xfId="0" applyFont="1" applyBorder="1"/>
    <xf numFmtId="165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center"/>
    </xf>
    <xf numFmtId="166" fontId="16" fillId="5" borderId="52" xfId="0" applyNumberFormat="1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7" fillId="20" borderId="5" xfId="0" applyFont="1" applyFill="1" applyBorder="1" applyAlignment="1">
      <alignment horizontal="center" vertical="center" wrapText="1"/>
    </xf>
    <xf numFmtId="165" fontId="17" fillId="20" borderId="5" xfId="0" applyNumberFormat="1" applyFont="1" applyFill="1" applyBorder="1" applyAlignment="1">
      <alignment horizontal="center" vertical="center"/>
    </xf>
    <xf numFmtId="0" fontId="17" fillId="21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/>
    <xf numFmtId="164" fontId="7" fillId="2" borderId="7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8" fillId="3" borderId="4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43" fontId="11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2" fontId="11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2" fontId="8" fillId="0" borderId="23" xfId="0" applyNumberFormat="1" applyFont="1" applyBorder="1" applyAlignment="1">
      <alignment horizontal="center" vertical="center"/>
    </xf>
    <xf numFmtId="0" fontId="3" fillId="0" borderId="25" xfId="0" applyFont="1" applyBorder="1"/>
    <xf numFmtId="0" fontId="3" fillId="0" borderId="26" xfId="0" applyFont="1" applyBorder="1"/>
    <xf numFmtId="2" fontId="11" fillId="0" borderId="23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0" fontId="3" fillId="0" borderId="39" xfId="0" applyFont="1" applyBorder="1"/>
    <xf numFmtId="0" fontId="3" fillId="0" borderId="44" xfId="0" applyFont="1" applyBorder="1"/>
    <xf numFmtId="43" fontId="11" fillId="0" borderId="45" xfId="0" applyNumberFormat="1" applyFont="1" applyBorder="1" applyAlignment="1">
      <alignment horizontal="center" vertical="center"/>
    </xf>
    <xf numFmtId="0" fontId="3" fillId="0" borderId="29" xfId="0" applyFont="1" applyBorder="1"/>
    <xf numFmtId="0" fontId="3" fillId="0" borderId="46" xfId="0" applyFont="1" applyBorder="1"/>
    <xf numFmtId="1" fontId="8" fillId="0" borderId="41" xfId="0" applyNumberFormat="1" applyFont="1" applyBorder="1" applyAlignment="1">
      <alignment horizontal="center" vertical="center"/>
    </xf>
    <xf numFmtId="1" fontId="8" fillId="0" borderId="38" xfId="0" applyNumberFormat="1" applyFont="1" applyBorder="1" applyAlignment="1">
      <alignment horizontal="center" vertical="center"/>
    </xf>
    <xf numFmtId="165" fontId="11" fillId="0" borderId="41" xfId="0" applyNumberFormat="1" applyFont="1" applyBorder="1" applyAlignment="1">
      <alignment horizontal="center" vertical="center"/>
    </xf>
    <xf numFmtId="165" fontId="11" fillId="0" borderId="38" xfId="0" applyNumberFormat="1" applyFont="1" applyBorder="1" applyAlignment="1">
      <alignment horizontal="center" vertical="center"/>
    </xf>
    <xf numFmtId="165" fontId="11" fillId="0" borderId="43" xfId="0" applyNumberFormat="1" applyFont="1" applyBorder="1" applyAlignment="1">
      <alignment horizontal="center" vertical="center"/>
    </xf>
    <xf numFmtId="1" fontId="8" fillId="0" borderId="35" xfId="0" applyNumberFormat="1" applyFont="1" applyBorder="1" applyAlignment="1">
      <alignment horizontal="center" vertical="center"/>
    </xf>
    <xf numFmtId="0" fontId="3" fillId="0" borderId="38" xfId="0" applyFont="1" applyBorder="1"/>
    <xf numFmtId="0" fontId="3" fillId="0" borderId="43" xfId="0" applyFont="1" applyBorder="1"/>
    <xf numFmtId="2" fontId="8" fillId="0" borderId="27" xfId="0" applyNumberFormat="1" applyFont="1" applyBorder="1" applyAlignment="1">
      <alignment horizontal="center" vertical="center"/>
    </xf>
    <xf numFmtId="0" fontId="3" fillId="0" borderId="31" xfId="0" applyFont="1" applyBorder="1"/>
    <xf numFmtId="43" fontId="10" fillId="0" borderId="33" xfId="0" applyNumberFormat="1" applyFont="1" applyBorder="1" applyAlignment="1">
      <alignment horizontal="center" vertical="center"/>
    </xf>
    <xf numFmtId="0" fontId="3" fillId="0" borderId="34" xfId="0" applyFont="1" applyBorder="1"/>
    <xf numFmtId="2" fontId="8" fillId="0" borderId="35" xfId="0" applyNumberFormat="1" applyFont="1" applyBorder="1" applyAlignment="1">
      <alignment horizontal="center" vertical="center"/>
    </xf>
    <xf numFmtId="43" fontId="10" fillId="0" borderId="4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0" fontId="3" fillId="0" borderId="30" xfId="0" applyFont="1" applyBorder="1"/>
    <xf numFmtId="0" fontId="3" fillId="0" borderId="32" xfId="0" applyFont="1" applyBorder="1"/>
    <xf numFmtId="0" fontId="19" fillId="0" borderId="47" xfId="0" applyFont="1" applyBorder="1" applyAlignment="1">
      <alignment horizontal="center" vertical="center"/>
    </xf>
    <xf numFmtId="0" fontId="3" fillId="0" borderId="48" xfId="0" applyFont="1" applyBorder="1"/>
    <xf numFmtId="0" fontId="3" fillId="0" borderId="49" xfId="0" applyFont="1" applyBorder="1"/>
    <xf numFmtId="0" fontId="19" fillId="0" borderId="69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0" borderId="53" xfId="0" applyFont="1" applyBorder="1"/>
    <xf numFmtId="0" fontId="19" fillId="0" borderId="70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164" fontId="7" fillId="17" borderId="39" xfId="3" applyNumberFormat="1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0" xfId="0"/>
    <xf numFmtId="164" fontId="22" fillId="18" borderId="1" xfId="0" applyNumberFormat="1" applyFont="1" applyFill="1" applyBorder="1" applyAlignment="1">
      <alignment horizontal="left" vertical="center"/>
    </xf>
    <xf numFmtId="0" fontId="3" fillId="19" borderId="20" xfId="0" applyFont="1" applyFill="1" applyBorder="1"/>
    <xf numFmtId="0" fontId="3" fillId="19" borderId="2" xfId="0" applyFont="1" applyFill="1" applyBorder="1"/>
    <xf numFmtId="164" fontId="39" fillId="14" borderId="1" xfId="0" applyNumberFormat="1" applyFont="1" applyFill="1" applyBorder="1" applyAlignment="1">
      <alignment horizontal="left" vertical="center"/>
    </xf>
    <xf numFmtId="0" fontId="3" fillId="0" borderId="2" xfId="0" applyFont="1" applyBorder="1"/>
    <xf numFmtId="164" fontId="38" fillId="0" borderId="0" xfId="0" applyNumberFormat="1" applyFont="1" applyAlignment="1">
      <alignment horizontal="center" vertical="center" wrapText="1"/>
    </xf>
    <xf numFmtId="0" fontId="5" fillId="0" borderId="39" xfId="6" applyFont="1" applyAlignment="1">
      <alignment horizontal="center" vertical="center"/>
    </xf>
    <xf numFmtId="0" fontId="41" fillId="0" borderId="39" xfId="6"/>
    <xf numFmtId="164" fontId="7" fillId="15" borderId="39" xfId="6" applyNumberFormat="1" applyFont="1" applyFill="1" applyAlignment="1">
      <alignment horizontal="center" vertical="center"/>
    </xf>
    <xf numFmtId="0" fontId="3" fillId="0" borderId="39" xfId="6" applyFont="1"/>
    <xf numFmtId="0" fontId="5" fillId="4" borderId="39" xfId="0" applyFont="1" applyFill="1" applyBorder="1" applyAlignment="1">
      <alignment horizontal="center" vertical="center"/>
    </xf>
    <xf numFmtId="164" fontId="7" fillId="16" borderId="39" xfId="0" applyNumberFormat="1" applyFont="1" applyFill="1" applyBorder="1" applyAlignment="1">
      <alignment horizontal="left" vertical="center"/>
    </xf>
    <xf numFmtId="0" fontId="5" fillId="22" borderId="39" xfId="3" applyFont="1" applyFill="1" applyAlignment="1">
      <alignment horizontal="center" vertical="center"/>
    </xf>
    <xf numFmtId="0" fontId="43" fillId="0" borderId="39" xfId="3" applyFont="1"/>
    <xf numFmtId="164" fontId="7" fillId="15" borderId="39" xfId="3" applyNumberFormat="1" applyFont="1" applyFill="1" applyAlignment="1">
      <alignment horizontal="left" vertical="center"/>
    </xf>
    <xf numFmtId="0" fontId="1" fillId="0" borderId="39" xfId="7"/>
    <xf numFmtId="0" fontId="20" fillId="0" borderId="73" xfId="3" applyFont="1" applyBorder="1" applyAlignment="1">
      <alignment horizontal="left" vertical="center"/>
    </xf>
    <xf numFmtId="0" fontId="19" fillId="0" borderId="39" xfId="3" applyFont="1"/>
    <xf numFmtId="0" fontId="19" fillId="0" borderId="73" xfId="3" applyFont="1" applyBorder="1"/>
    <xf numFmtId="0" fontId="36" fillId="0" borderId="74" xfId="3" applyFont="1" applyBorder="1" applyAlignment="1">
      <alignment horizontal="center" vertical="center" wrapText="1"/>
    </xf>
    <xf numFmtId="0" fontId="36" fillId="0" borderId="75" xfId="3" applyFont="1" applyBorder="1" applyAlignment="1">
      <alignment horizontal="center" vertical="center" wrapText="1"/>
    </xf>
    <xf numFmtId="0" fontId="36" fillId="0" borderId="45" xfId="3" applyFont="1" applyBorder="1" applyAlignment="1">
      <alignment horizontal="center" vertical="center" wrapText="1"/>
    </xf>
    <xf numFmtId="166" fontId="44" fillId="0" borderId="74" xfId="3" applyNumberFormat="1" applyFont="1" applyBorder="1" applyAlignment="1">
      <alignment horizontal="center" vertical="center" wrapText="1"/>
    </xf>
    <xf numFmtId="4" fontId="44" fillId="0" borderId="76" xfId="3" applyNumberFormat="1" applyFont="1" applyBorder="1" applyAlignment="1">
      <alignment horizontal="center" vertical="center" wrapText="1"/>
    </xf>
    <xf numFmtId="166" fontId="44" fillId="0" borderId="75" xfId="3" applyNumberFormat="1" applyFont="1" applyBorder="1" applyAlignment="1">
      <alignment horizontal="center" vertical="center" wrapText="1"/>
    </xf>
    <xf numFmtId="166" fontId="36" fillId="0" borderId="75" xfId="3" applyNumberFormat="1" applyFont="1" applyBorder="1" applyAlignment="1">
      <alignment horizontal="center" vertical="center" wrapText="1"/>
    </xf>
    <xf numFmtId="0" fontId="10" fillId="0" borderId="77" xfId="7" applyFont="1" applyBorder="1" applyAlignment="1">
      <alignment vertical="center" wrapText="1"/>
    </xf>
    <xf numFmtId="4" fontId="44" fillId="0" borderId="76" xfId="3" applyNumberFormat="1" applyFont="1" applyBorder="1" applyAlignment="1">
      <alignment vertical="center" wrapText="1"/>
    </xf>
    <xf numFmtId="4" fontId="36" fillId="0" borderId="76" xfId="3" applyNumberFormat="1" applyFont="1" applyBorder="1" applyAlignment="1">
      <alignment vertical="center" wrapText="1"/>
    </xf>
    <xf numFmtId="166" fontId="44" fillId="0" borderId="45" xfId="3" applyNumberFormat="1" applyFont="1" applyBorder="1" applyAlignment="1">
      <alignment horizontal="center" vertical="center" wrapText="1"/>
    </xf>
    <xf numFmtId="0" fontId="10" fillId="0" borderId="76" xfId="7" applyFont="1" applyBorder="1" applyAlignment="1">
      <alignment vertical="center" wrapText="1"/>
    </xf>
    <xf numFmtId="4" fontId="36" fillId="0" borderId="78" xfId="3" applyNumberFormat="1" applyFont="1" applyBorder="1" applyAlignment="1">
      <alignment vertical="center" wrapText="1"/>
    </xf>
    <xf numFmtId="168" fontId="44" fillId="0" borderId="45" xfId="3" applyNumberFormat="1" applyFont="1" applyBorder="1" applyAlignment="1">
      <alignment horizontal="center" vertical="center" wrapText="1"/>
    </xf>
    <xf numFmtId="0" fontId="8" fillId="0" borderId="76" xfId="7" applyFont="1" applyBorder="1" applyAlignment="1">
      <alignment vertical="center"/>
    </xf>
    <xf numFmtId="0" fontId="8" fillId="0" borderId="79" xfId="7" applyFont="1" applyBorder="1" applyAlignment="1">
      <alignment vertical="center" wrapText="1"/>
    </xf>
    <xf numFmtId="4" fontId="44" fillId="0" borderId="79" xfId="3" applyNumberFormat="1" applyFont="1" applyBorder="1" applyAlignment="1">
      <alignment vertical="center" wrapText="1"/>
    </xf>
    <xf numFmtId="4" fontId="44" fillId="0" borderId="78" xfId="3" applyNumberFormat="1" applyFont="1" applyBorder="1" applyAlignment="1">
      <alignment vertical="center" wrapText="1"/>
    </xf>
    <xf numFmtId="168" fontId="44" fillId="0" borderId="41" xfId="3" applyNumberFormat="1" applyFont="1" applyBorder="1" applyAlignment="1">
      <alignment horizontal="center" vertical="center" wrapText="1"/>
    </xf>
    <xf numFmtId="168" fontId="36" fillId="0" borderId="41" xfId="3" applyNumberFormat="1" applyFont="1" applyBorder="1" applyAlignment="1">
      <alignment horizontal="center" vertical="center" wrapText="1"/>
    </xf>
    <xf numFmtId="168" fontId="36" fillId="0" borderId="74" xfId="3" applyNumberFormat="1" applyFont="1" applyBorder="1" applyAlignment="1">
      <alignment horizontal="center" vertical="center" wrapText="1"/>
    </xf>
    <xf numFmtId="168" fontId="36" fillId="0" borderId="75" xfId="3" applyNumberFormat="1" applyFont="1" applyBorder="1" applyAlignment="1">
      <alignment horizontal="center" vertical="center" wrapText="1"/>
    </xf>
    <xf numFmtId="168" fontId="36" fillId="0" borderId="45" xfId="3" applyNumberFormat="1" applyFont="1" applyBorder="1" applyAlignment="1">
      <alignment horizontal="center" vertical="center" wrapText="1"/>
    </xf>
    <xf numFmtId="168" fontId="44" fillId="0" borderId="74" xfId="3" applyNumberFormat="1" applyFont="1" applyBorder="1" applyAlignment="1">
      <alignment horizontal="center" vertical="center" wrapText="1"/>
    </xf>
    <xf numFmtId="168" fontId="44" fillId="0" borderId="75" xfId="3" applyNumberFormat="1" applyFont="1" applyBorder="1" applyAlignment="1">
      <alignment horizontal="center" vertical="center" wrapText="1"/>
    </xf>
    <xf numFmtId="0" fontId="8" fillId="0" borderId="39" xfId="7" applyFont="1" applyAlignment="1">
      <alignment vertical="center"/>
    </xf>
    <xf numFmtId="1" fontId="8" fillId="0" borderId="65" xfId="8" applyNumberFormat="1" applyFont="1" applyBorder="1"/>
    <xf numFmtId="1" fontId="8" fillId="0" borderId="77" xfId="8" applyNumberFormat="1" applyFont="1" applyBorder="1"/>
    <xf numFmtId="43" fontId="8" fillId="0" borderId="77" xfId="8" applyFont="1" applyBorder="1"/>
    <xf numFmtId="43" fontId="36" fillId="0" borderId="77" xfId="8" applyFont="1" applyBorder="1"/>
    <xf numFmtId="169" fontId="8" fillId="0" borderId="77" xfId="9" applyNumberFormat="1" applyFont="1" applyBorder="1"/>
    <xf numFmtId="43" fontId="0" fillId="0" borderId="39" xfId="8" applyFont="1"/>
    <xf numFmtId="0" fontId="1" fillId="0" borderId="80" xfId="7" applyBorder="1"/>
    <xf numFmtId="0" fontId="1" fillId="0" borderId="81" xfId="7" applyBorder="1"/>
    <xf numFmtId="164" fontId="7" fillId="15" borderId="39" xfId="3" applyNumberFormat="1" applyFont="1" applyFill="1" applyAlignment="1">
      <alignment horizontal="left" vertical="center" wrapText="1"/>
    </xf>
  </cellXfs>
  <cellStyles count="10">
    <cellStyle name="Comma" xfId="2" builtinId="3"/>
    <cellStyle name="Comma 2" xfId="8" xr:uid="{C9D6E355-D48B-49AD-A89F-2E615B53B934}"/>
    <cellStyle name="Normal" xfId="0" builtinId="0"/>
    <cellStyle name="Normal 2" xfId="1" xr:uid="{A641D83B-C0F9-492A-8E78-C53B52701248}"/>
    <cellStyle name="Normal 2 2" xfId="3" xr:uid="{01F058B2-041A-4D2B-B02F-128D225036B6}"/>
    <cellStyle name="Normal 3" xfId="4" xr:uid="{4E33106C-23AB-4DF8-A0CE-0F924F4AC593}"/>
    <cellStyle name="Normal 4" xfId="5" xr:uid="{24C65807-E0DE-43BB-A38F-3D1E47381FE9}"/>
    <cellStyle name="Normal 5" xfId="6" xr:uid="{5AB9542B-1E1C-46D0-A5BF-73B91583E3C1}"/>
    <cellStyle name="Normal 6" xfId="7" xr:uid="{82BF5558-04CD-4BD3-A49A-EDF8759CE7BF}"/>
    <cellStyle name="Percent 2" xfId="9" xr:uid="{0CB77E0E-7561-4AA9-B187-3F73122EAFF3}"/>
  </cellStyles>
  <dxfs count="8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9525</xdr:rowOff>
    </xdr:from>
    <xdr:ext cx="695325" cy="704850"/>
    <xdr:pic>
      <xdr:nvPicPr>
        <xdr:cNvPr id="2" name="image2.png" descr="Financial report Generic color fill ic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57505</xdr:colOff>
      <xdr:row>0</xdr:row>
      <xdr:rowOff>8282</xdr:rowOff>
    </xdr:from>
    <xdr:to>
      <xdr:col>2</xdr:col>
      <xdr:colOff>495115</xdr:colOff>
      <xdr:row>1</xdr:row>
      <xdr:rowOff>94421</xdr:rowOff>
    </xdr:to>
    <xdr:pic>
      <xdr:nvPicPr>
        <xdr:cNvPr id="2" name="Picture 1" descr="Auto, Car, Insurance Icon. Graphic by dhimubs124s · Creative Fabrica">
          <a:extLst>
            <a:ext uri="{FF2B5EF4-FFF2-40B4-BE49-F238E27FC236}">
              <a16:creationId xmlns:a16="http://schemas.microsoft.com/office/drawing/2014/main" id="{5A2BE92E-D09C-4F01-9A79-D31D0DC86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05" y="8282"/>
          <a:ext cx="1342485" cy="914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57150</xdr:rowOff>
    </xdr:from>
    <xdr:ext cx="552450" cy="571500"/>
    <xdr:pic>
      <xdr:nvPicPr>
        <xdr:cNvPr id="2" name="image4.png" descr="Loan - Free business and finance icons">
          <a:extLst>
            <a:ext uri="{FF2B5EF4-FFF2-40B4-BE49-F238E27FC236}">
              <a16:creationId xmlns:a16="http://schemas.microsoft.com/office/drawing/2014/main" id="{D29FBD5D-D8F1-4A96-A2BD-730B05C7D4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50"/>
          <a:ext cx="552450" cy="571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09625" cy="800100"/>
    <xdr:pic>
      <xdr:nvPicPr>
        <xdr:cNvPr id="2" name="image5.png" descr="Save money - Free business and finance icons">
          <a:extLst>
            <a:ext uri="{FF2B5EF4-FFF2-40B4-BE49-F238E27FC236}">
              <a16:creationId xmlns:a16="http://schemas.microsoft.com/office/drawing/2014/main" id="{B05B7800-4977-432A-B46A-1F6828EEA4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80962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66675</xdr:rowOff>
    </xdr:from>
    <xdr:ext cx="762000" cy="790575"/>
    <xdr:pic>
      <xdr:nvPicPr>
        <xdr:cNvPr id="2" name="image8.png" descr="Digital asset - Free user icons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0</xdr:row>
      <xdr:rowOff>66675</xdr:rowOff>
    </xdr:from>
    <xdr:ext cx="762000" cy="790575"/>
    <xdr:pic>
      <xdr:nvPicPr>
        <xdr:cNvPr id="3" name="image8.png" descr="Digital asset - Free user icons">
          <a:extLst>
            <a:ext uri="{FF2B5EF4-FFF2-40B4-BE49-F238E27FC236}">
              <a16:creationId xmlns:a16="http://schemas.microsoft.com/office/drawing/2014/main" id="{0F74B356-245A-457B-AC80-9101DBAD53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66675"/>
          <a:ext cx="762000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AU991"/>
  <sheetViews>
    <sheetView zoomScale="90" zoomScaleNormal="90" workbookViewId="0">
      <pane xSplit="1" ySplit="3" topLeftCell="B228" activePane="bottomRight" state="frozen"/>
      <selection pane="topRight" activeCell="B1" sqref="B1"/>
      <selection pane="bottomLeft" activeCell="A4" sqref="A4"/>
      <selection pane="bottomRight" activeCell="D244" sqref="D244"/>
    </sheetView>
  </sheetViews>
  <sheetFormatPr defaultColWidth="14.42578125" defaultRowHeight="15" customHeight="1"/>
  <cols>
    <col min="1" max="1" width="6.42578125" customWidth="1"/>
    <col min="2" max="2" width="5.42578125" customWidth="1"/>
    <col min="3" max="3" width="12.42578125" customWidth="1"/>
    <col min="4" max="4" width="9" customWidth="1"/>
    <col min="5" max="5" width="10.140625" customWidth="1"/>
    <col min="6" max="7" width="22.5703125" bestFit="1" customWidth="1"/>
    <col min="8" max="8" width="16.140625" customWidth="1"/>
    <col min="9" max="9" width="12.28515625" customWidth="1"/>
    <col min="10" max="10" width="14" customWidth="1"/>
    <col min="11" max="11" width="11.42578125" customWidth="1"/>
    <col min="12" max="12" width="12.42578125" customWidth="1"/>
    <col min="13" max="16" width="11.42578125" customWidth="1"/>
    <col min="17" max="17" width="13.7109375" customWidth="1"/>
    <col min="18" max="18" width="6.42578125" customWidth="1"/>
    <col min="19" max="19" width="5.42578125" customWidth="1"/>
    <col min="20" max="20" width="19.42578125" customWidth="1"/>
    <col min="21" max="21" width="18.140625" customWidth="1"/>
    <col min="22" max="22" width="19.42578125" customWidth="1"/>
    <col min="23" max="23" width="14.7109375" customWidth="1"/>
    <col min="24" max="24" width="17.28515625" bestFit="1" customWidth="1"/>
    <col min="25" max="25" width="16.42578125" bestFit="1" customWidth="1"/>
    <col min="26" max="26" width="17.140625" customWidth="1"/>
    <col min="27" max="27" width="16.7109375" customWidth="1"/>
    <col min="28" max="28" width="17.85546875" customWidth="1"/>
    <col min="29" max="29" width="14.7109375" customWidth="1"/>
    <col min="30" max="31" width="15.5703125" bestFit="1" customWidth="1"/>
    <col min="32" max="32" width="17.42578125" bestFit="1" customWidth="1"/>
    <col min="33" max="33" width="16.42578125" customWidth="1"/>
    <col min="34" max="34" width="16.28515625" customWidth="1"/>
    <col min="35" max="35" width="15.42578125" customWidth="1"/>
    <col min="36" max="36" width="15.28515625" customWidth="1"/>
    <col min="37" max="37" width="17" bestFit="1" customWidth="1"/>
    <col min="38" max="38" width="14.42578125" customWidth="1"/>
    <col min="39" max="39" width="20.42578125" customWidth="1"/>
    <col min="40" max="40" width="18.7109375" customWidth="1"/>
    <col min="41" max="47" width="14.42578125" customWidth="1"/>
  </cols>
  <sheetData>
    <row r="1" spans="1:47" ht="61.5" customHeight="1">
      <c r="A1" s="391"/>
      <c r="B1" s="392"/>
      <c r="C1" s="2"/>
      <c r="D1" s="393" t="s">
        <v>2</v>
      </c>
      <c r="E1" s="394"/>
      <c r="F1" s="394"/>
      <c r="G1" s="39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396" t="s">
        <v>3</v>
      </c>
      <c r="AM1" s="397"/>
      <c r="AN1" s="397"/>
      <c r="AO1" s="398"/>
      <c r="AP1" s="5"/>
      <c r="AQ1" s="5"/>
      <c r="AR1" s="5"/>
      <c r="AS1" s="5"/>
      <c r="AT1" s="5"/>
      <c r="AU1" s="5"/>
    </row>
    <row r="2" spans="1:47" ht="45">
      <c r="A2" s="320" t="s">
        <v>0</v>
      </c>
      <c r="B2" s="320" t="s">
        <v>4</v>
      </c>
      <c r="C2" s="321" t="s">
        <v>5</v>
      </c>
      <c r="D2" s="322" t="s">
        <v>6</v>
      </c>
      <c r="E2" s="322" t="s">
        <v>7</v>
      </c>
      <c r="F2" s="321" t="s">
        <v>8</v>
      </c>
      <c r="G2" s="323" t="s">
        <v>9</v>
      </c>
      <c r="H2" s="323" t="s">
        <v>10</v>
      </c>
      <c r="I2" s="320" t="s">
        <v>11</v>
      </c>
      <c r="J2" s="320" t="s">
        <v>12</v>
      </c>
      <c r="K2" s="320" t="s">
        <v>13</v>
      </c>
      <c r="L2" s="321" t="s">
        <v>14</v>
      </c>
      <c r="M2" s="321" t="s">
        <v>15</v>
      </c>
      <c r="N2" s="321" t="s">
        <v>16</v>
      </c>
      <c r="O2" s="321" t="s">
        <v>17</v>
      </c>
      <c r="P2" s="321" t="s">
        <v>18</v>
      </c>
      <c r="Q2" s="320" t="s">
        <v>19</v>
      </c>
      <c r="R2" s="320" t="s">
        <v>0</v>
      </c>
      <c r="S2" s="320" t="s">
        <v>4</v>
      </c>
      <c r="T2" s="399" t="s">
        <v>20</v>
      </c>
      <c r="U2" s="400"/>
      <c r="V2" s="400"/>
      <c r="W2" s="400"/>
      <c r="X2" s="400"/>
      <c r="Y2" s="401"/>
      <c r="Z2" s="399" t="s">
        <v>21</v>
      </c>
      <c r="AA2" s="400"/>
      <c r="AB2" s="400"/>
      <c r="AC2" s="400"/>
      <c r="AD2" s="400"/>
      <c r="AE2" s="401"/>
      <c r="AF2" s="402" t="s">
        <v>22</v>
      </c>
      <c r="AG2" s="403"/>
      <c r="AH2" s="403"/>
      <c r="AI2" s="403"/>
      <c r="AJ2" s="403"/>
      <c r="AK2" s="404"/>
      <c r="AL2" s="130" t="s">
        <v>23</v>
      </c>
      <c r="AM2" s="130" t="s">
        <v>24</v>
      </c>
      <c r="AN2" s="130" t="s">
        <v>25</v>
      </c>
      <c r="AO2" s="324" t="s">
        <v>26</v>
      </c>
      <c r="AP2" s="6"/>
      <c r="AQ2" s="6"/>
      <c r="AR2" s="6"/>
      <c r="AS2" s="6"/>
      <c r="AT2" s="6"/>
      <c r="AU2" s="6"/>
    </row>
    <row r="3" spans="1:47">
      <c r="A3" s="320"/>
      <c r="B3" s="320"/>
      <c r="C3" s="321"/>
      <c r="D3" s="322"/>
      <c r="E3" s="322"/>
      <c r="F3" s="321"/>
      <c r="G3" s="323"/>
      <c r="H3" s="323"/>
      <c r="I3" s="320"/>
      <c r="J3" s="325">
        <v>289980</v>
      </c>
      <c r="K3" s="320"/>
      <c r="L3" s="321"/>
      <c r="M3" s="321"/>
      <c r="N3" s="321"/>
      <c r="O3" s="321"/>
      <c r="P3" s="321"/>
      <c r="Q3" s="320"/>
      <c r="R3" s="320"/>
      <c r="S3" s="320"/>
      <c r="T3" s="326" t="s">
        <v>27</v>
      </c>
      <c r="U3" s="327" t="s">
        <v>28</v>
      </c>
      <c r="V3" s="327" t="s">
        <v>29</v>
      </c>
      <c r="W3" s="327" t="s">
        <v>30</v>
      </c>
      <c r="X3" s="327" t="s">
        <v>31</v>
      </c>
      <c r="Y3" s="327" t="s">
        <v>32</v>
      </c>
      <c r="Z3" s="326" t="s">
        <v>27</v>
      </c>
      <c r="AA3" s="327" t="s">
        <v>28</v>
      </c>
      <c r="AB3" s="327" t="s">
        <v>29</v>
      </c>
      <c r="AC3" s="327" t="s">
        <v>30</v>
      </c>
      <c r="AD3" s="327" t="s">
        <v>31</v>
      </c>
      <c r="AE3" s="327" t="s">
        <v>32</v>
      </c>
      <c r="AF3" s="326" t="s">
        <v>27</v>
      </c>
      <c r="AG3" s="327" t="s">
        <v>28</v>
      </c>
      <c r="AH3" s="327" t="s">
        <v>29</v>
      </c>
      <c r="AI3" s="327" t="s">
        <v>30</v>
      </c>
      <c r="AJ3" s="327" t="s">
        <v>31</v>
      </c>
      <c r="AK3" s="328" t="s">
        <v>32</v>
      </c>
      <c r="AL3" s="130"/>
      <c r="AM3" s="130"/>
      <c r="AN3" s="130"/>
      <c r="AO3" s="324"/>
      <c r="AP3" s="6"/>
      <c r="AQ3" s="6"/>
      <c r="AR3" s="6"/>
      <c r="AS3" s="6"/>
      <c r="AT3" s="6"/>
      <c r="AU3" s="6"/>
    </row>
    <row r="4" spans="1:47">
      <c r="A4" s="405" t="s">
        <v>33</v>
      </c>
      <c r="B4" s="329" t="s">
        <v>34</v>
      </c>
      <c r="C4" s="330">
        <v>601.06188964843705</v>
      </c>
      <c r="D4" s="331">
        <v>0</v>
      </c>
      <c r="E4" s="331">
        <v>0</v>
      </c>
      <c r="F4" s="330">
        <f t="shared" ref="F4:F104" si="0">SUM(G4)</f>
        <v>28653465756</v>
      </c>
      <c r="G4" s="332">
        <f>28653465756</f>
        <v>28653465756</v>
      </c>
      <c r="H4" s="331">
        <v>0</v>
      </c>
      <c r="I4" s="333">
        <v>395</v>
      </c>
      <c r="J4" s="325">
        <v>290612</v>
      </c>
      <c r="K4" s="325">
        <v>78</v>
      </c>
      <c r="L4" s="331">
        <v>0</v>
      </c>
      <c r="M4" s="331">
        <v>0</v>
      </c>
      <c r="N4" s="331">
        <v>0</v>
      </c>
      <c r="O4" s="331">
        <v>0</v>
      </c>
      <c r="P4" s="331">
        <v>0</v>
      </c>
      <c r="Q4" s="333">
        <v>873</v>
      </c>
      <c r="R4" s="405" t="s">
        <v>33</v>
      </c>
      <c r="S4" s="329" t="s">
        <v>34</v>
      </c>
      <c r="T4" s="332">
        <v>116348068</v>
      </c>
      <c r="U4" s="332">
        <f t="shared" ref="U4:U114" si="1">AA4+AG4</f>
        <v>44778068</v>
      </c>
      <c r="V4" s="332">
        <v>71570000</v>
      </c>
      <c r="W4" s="331">
        <v>0</v>
      </c>
      <c r="X4" s="331">
        <v>0</v>
      </c>
      <c r="Y4" s="331">
        <v>0</v>
      </c>
      <c r="Z4" s="332">
        <f t="shared" ref="Z4:Z192" si="2">AA4+AB4+AC4</f>
        <v>116348068</v>
      </c>
      <c r="AA4" s="332">
        <v>44778068</v>
      </c>
      <c r="AB4" s="330">
        <v>71570000</v>
      </c>
      <c r="AC4" s="331">
        <v>0</v>
      </c>
      <c r="AD4" s="331">
        <v>0</v>
      </c>
      <c r="AE4" s="331">
        <v>0</v>
      </c>
      <c r="AF4" s="331">
        <v>0</v>
      </c>
      <c r="AG4" s="331">
        <v>0</v>
      </c>
      <c r="AH4" s="331">
        <v>0</v>
      </c>
      <c r="AI4" s="331">
        <v>0</v>
      </c>
      <c r="AJ4" s="331">
        <v>0</v>
      </c>
      <c r="AK4" s="331">
        <v>0</v>
      </c>
      <c r="AL4" s="331">
        <v>0</v>
      </c>
      <c r="AM4" s="331">
        <v>0</v>
      </c>
      <c r="AN4" s="331">
        <v>0</v>
      </c>
      <c r="AO4" s="334">
        <v>0</v>
      </c>
      <c r="AP4" s="7"/>
      <c r="AQ4" s="7"/>
      <c r="AR4" s="7"/>
      <c r="AS4" s="7"/>
      <c r="AT4" s="7"/>
      <c r="AU4" s="7"/>
    </row>
    <row r="5" spans="1:47">
      <c r="A5" s="406"/>
      <c r="B5" s="329" t="s">
        <v>35</v>
      </c>
      <c r="C5" s="330">
        <v>675.40057373046875</v>
      </c>
      <c r="D5" s="331">
        <v>0</v>
      </c>
      <c r="E5" s="331">
        <v>0</v>
      </c>
      <c r="F5" s="330">
        <f t="shared" si="0"/>
        <v>33004656745</v>
      </c>
      <c r="G5" s="332">
        <v>33004656745</v>
      </c>
      <c r="H5" s="331">
        <v>0</v>
      </c>
      <c r="I5" s="333">
        <v>395</v>
      </c>
      <c r="J5" s="325">
        <v>291029</v>
      </c>
      <c r="K5" s="325">
        <v>60</v>
      </c>
      <c r="L5" s="331">
        <v>0</v>
      </c>
      <c r="M5" s="331">
        <v>0</v>
      </c>
      <c r="N5" s="331">
        <v>0</v>
      </c>
      <c r="O5" s="331">
        <v>0</v>
      </c>
      <c r="P5" s="331">
        <v>0</v>
      </c>
      <c r="Q5" s="333">
        <v>1517</v>
      </c>
      <c r="R5" s="406"/>
      <c r="S5" s="329" t="s">
        <v>35</v>
      </c>
      <c r="T5" s="332">
        <v>6948238381</v>
      </c>
      <c r="U5" s="332">
        <f t="shared" si="1"/>
        <v>132576381</v>
      </c>
      <c r="V5" s="332">
        <v>47920000</v>
      </c>
      <c r="W5" s="332">
        <v>6767742000</v>
      </c>
      <c r="X5" s="331">
        <v>0</v>
      </c>
      <c r="Y5" s="331">
        <v>0</v>
      </c>
      <c r="Z5" s="332">
        <f t="shared" si="2"/>
        <v>6948238381</v>
      </c>
      <c r="AA5" s="332">
        <v>132576381</v>
      </c>
      <c r="AB5" s="330">
        <v>47920000</v>
      </c>
      <c r="AC5" s="330">
        <v>6767742000</v>
      </c>
      <c r="AD5" s="331">
        <v>0</v>
      </c>
      <c r="AE5" s="331">
        <v>0</v>
      </c>
      <c r="AF5" s="331">
        <v>0</v>
      </c>
      <c r="AG5" s="331">
        <v>0</v>
      </c>
      <c r="AH5" s="331">
        <v>0</v>
      </c>
      <c r="AI5" s="331">
        <v>0</v>
      </c>
      <c r="AJ5" s="331">
        <v>0</v>
      </c>
      <c r="AK5" s="331">
        <v>0</v>
      </c>
      <c r="AL5" s="331">
        <v>0</v>
      </c>
      <c r="AM5" s="331">
        <v>0</v>
      </c>
      <c r="AN5" s="331">
        <v>0</v>
      </c>
      <c r="AO5" s="334">
        <v>0</v>
      </c>
      <c r="AP5" s="7"/>
      <c r="AQ5" s="7"/>
      <c r="AR5" s="7"/>
      <c r="AS5" s="7"/>
      <c r="AT5" s="7"/>
      <c r="AU5" s="7"/>
    </row>
    <row r="6" spans="1:47">
      <c r="A6" s="406"/>
      <c r="B6" s="329" t="s">
        <v>36</v>
      </c>
      <c r="C6" s="330">
        <v>865.08636474609375</v>
      </c>
      <c r="D6" s="331">
        <v>0</v>
      </c>
      <c r="E6" s="331">
        <v>0</v>
      </c>
      <c r="F6" s="330">
        <f t="shared" si="0"/>
        <v>41426908807</v>
      </c>
      <c r="G6" s="332">
        <v>41426908807</v>
      </c>
      <c r="H6" s="331">
        <v>0</v>
      </c>
      <c r="I6" s="333">
        <v>393</v>
      </c>
      <c r="J6" s="325">
        <v>291332</v>
      </c>
      <c r="K6" s="325">
        <v>108</v>
      </c>
      <c r="L6" s="331">
        <v>0</v>
      </c>
      <c r="M6" s="331">
        <v>0</v>
      </c>
      <c r="N6" s="331">
        <v>0</v>
      </c>
      <c r="O6" s="331">
        <v>0</v>
      </c>
      <c r="P6" s="331">
        <v>0</v>
      </c>
      <c r="Q6" s="333">
        <v>2939</v>
      </c>
      <c r="R6" s="406"/>
      <c r="S6" s="329" t="s">
        <v>36</v>
      </c>
      <c r="T6" s="332">
        <v>133800655</v>
      </c>
      <c r="U6" s="332">
        <f t="shared" si="1"/>
        <v>30070655</v>
      </c>
      <c r="V6" s="332">
        <v>103730000</v>
      </c>
      <c r="W6" s="331">
        <v>0</v>
      </c>
      <c r="X6" s="331">
        <v>0</v>
      </c>
      <c r="Y6" s="331">
        <v>0</v>
      </c>
      <c r="Z6" s="332">
        <f t="shared" si="2"/>
        <v>133800655</v>
      </c>
      <c r="AA6" s="332">
        <v>30070655</v>
      </c>
      <c r="AB6" s="330">
        <v>103730000</v>
      </c>
      <c r="AC6" s="331">
        <v>0</v>
      </c>
      <c r="AD6" s="331">
        <v>0</v>
      </c>
      <c r="AE6" s="331">
        <v>0</v>
      </c>
      <c r="AF6" s="331">
        <v>0</v>
      </c>
      <c r="AG6" s="331">
        <v>0</v>
      </c>
      <c r="AH6" s="331">
        <v>0</v>
      </c>
      <c r="AI6" s="331">
        <v>0</v>
      </c>
      <c r="AJ6" s="331">
        <v>0</v>
      </c>
      <c r="AK6" s="331">
        <v>0</v>
      </c>
      <c r="AL6" s="331">
        <v>0</v>
      </c>
      <c r="AM6" s="331">
        <v>0</v>
      </c>
      <c r="AN6" s="331">
        <v>0</v>
      </c>
      <c r="AO6" s="334">
        <v>0</v>
      </c>
      <c r="AP6" s="7"/>
      <c r="AQ6" s="7"/>
      <c r="AR6" s="7"/>
      <c r="AS6" s="7"/>
      <c r="AT6" s="7"/>
      <c r="AU6" s="7"/>
    </row>
    <row r="7" spans="1:47">
      <c r="A7" s="406"/>
      <c r="B7" s="329" t="s">
        <v>37</v>
      </c>
      <c r="C7" s="330">
        <v>777.78533935546875</v>
      </c>
      <c r="D7" s="331">
        <v>0</v>
      </c>
      <c r="E7" s="331">
        <v>0</v>
      </c>
      <c r="F7" s="330">
        <f t="shared" si="0"/>
        <v>38752588634</v>
      </c>
      <c r="G7" s="332">
        <v>38752588634</v>
      </c>
      <c r="H7" s="331">
        <v>0</v>
      </c>
      <c r="I7" s="333">
        <v>393</v>
      </c>
      <c r="J7" s="325">
        <v>291699</v>
      </c>
      <c r="K7" s="325">
        <v>86</v>
      </c>
      <c r="L7" s="331">
        <v>0</v>
      </c>
      <c r="M7" s="331">
        <v>0</v>
      </c>
      <c r="N7" s="331">
        <v>0</v>
      </c>
      <c r="O7" s="331">
        <v>0</v>
      </c>
      <c r="P7" s="331">
        <v>0</v>
      </c>
      <c r="Q7" s="333">
        <v>3645</v>
      </c>
      <c r="R7" s="406"/>
      <c r="S7" s="329" t="s">
        <v>37</v>
      </c>
      <c r="T7" s="332">
        <v>1478233399</v>
      </c>
      <c r="U7" s="332">
        <f t="shared" si="1"/>
        <v>517883399</v>
      </c>
      <c r="V7" s="332">
        <v>960350000</v>
      </c>
      <c r="W7" s="331">
        <v>0</v>
      </c>
      <c r="X7" s="331">
        <v>0</v>
      </c>
      <c r="Y7" s="331">
        <v>0</v>
      </c>
      <c r="Z7" s="332">
        <f t="shared" si="2"/>
        <v>1478233399</v>
      </c>
      <c r="AA7" s="332">
        <v>517883399</v>
      </c>
      <c r="AB7" s="330">
        <v>960350000</v>
      </c>
      <c r="AC7" s="331">
        <v>0</v>
      </c>
      <c r="AD7" s="331">
        <v>0</v>
      </c>
      <c r="AE7" s="331">
        <v>0</v>
      </c>
      <c r="AF7" s="331">
        <v>0</v>
      </c>
      <c r="AG7" s="331">
        <v>0</v>
      </c>
      <c r="AH7" s="331">
        <v>0</v>
      </c>
      <c r="AI7" s="331">
        <v>0</v>
      </c>
      <c r="AJ7" s="331">
        <v>0</v>
      </c>
      <c r="AK7" s="331">
        <v>0</v>
      </c>
      <c r="AL7" s="331">
        <v>0</v>
      </c>
      <c r="AM7" s="331">
        <v>0</v>
      </c>
      <c r="AN7" s="331">
        <v>0</v>
      </c>
      <c r="AO7" s="334">
        <v>0</v>
      </c>
      <c r="AP7" s="7"/>
      <c r="AQ7" s="7"/>
      <c r="AR7" s="7"/>
      <c r="AS7" s="7"/>
      <c r="AT7" s="7"/>
      <c r="AU7" s="7"/>
    </row>
    <row r="8" spans="1:47">
      <c r="A8" s="406"/>
      <c r="B8" s="329" t="s">
        <v>38</v>
      </c>
      <c r="C8" s="330">
        <v>815.04144287109375</v>
      </c>
      <c r="D8" s="331">
        <v>0</v>
      </c>
      <c r="E8" s="331">
        <v>0</v>
      </c>
      <c r="F8" s="330">
        <f t="shared" si="0"/>
        <v>41163644264</v>
      </c>
      <c r="G8" s="332">
        <v>41163644264</v>
      </c>
      <c r="H8" s="331">
        <v>0</v>
      </c>
      <c r="I8" s="333">
        <v>392</v>
      </c>
      <c r="J8" s="325">
        <v>292189</v>
      </c>
      <c r="K8" s="325">
        <v>105</v>
      </c>
      <c r="L8" s="331">
        <v>0</v>
      </c>
      <c r="M8" s="331">
        <v>0</v>
      </c>
      <c r="N8" s="331">
        <v>0</v>
      </c>
      <c r="O8" s="331">
        <v>0</v>
      </c>
      <c r="P8" s="331">
        <v>0</v>
      </c>
      <c r="Q8" s="333">
        <v>4278</v>
      </c>
      <c r="R8" s="406"/>
      <c r="S8" s="329" t="s">
        <v>38</v>
      </c>
      <c r="T8" s="332">
        <v>315682112</v>
      </c>
      <c r="U8" s="332">
        <f t="shared" si="1"/>
        <v>86407562</v>
      </c>
      <c r="V8" s="332">
        <v>229274550</v>
      </c>
      <c r="W8" s="331">
        <v>0</v>
      </c>
      <c r="X8" s="331">
        <v>0</v>
      </c>
      <c r="Y8" s="331">
        <v>0</v>
      </c>
      <c r="Z8" s="332">
        <f t="shared" si="2"/>
        <v>315682112</v>
      </c>
      <c r="AA8" s="332">
        <v>86407562</v>
      </c>
      <c r="AB8" s="330">
        <v>229274550</v>
      </c>
      <c r="AC8" s="331">
        <v>0</v>
      </c>
      <c r="AD8" s="331">
        <v>0</v>
      </c>
      <c r="AE8" s="331">
        <v>0</v>
      </c>
      <c r="AF8" s="331">
        <v>0</v>
      </c>
      <c r="AG8" s="331">
        <v>0</v>
      </c>
      <c r="AH8" s="331">
        <v>0</v>
      </c>
      <c r="AI8" s="331">
        <v>0</v>
      </c>
      <c r="AJ8" s="331">
        <v>0</v>
      </c>
      <c r="AK8" s="331">
        <v>0</v>
      </c>
      <c r="AL8" s="331">
        <v>0</v>
      </c>
      <c r="AM8" s="331">
        <v>0</v>
      </c>
      <c r="AN8" s="331">
        <v>0</v>
      </c>
      <c r="AO8" s="334">
        <v>0</v>
      </c>
      <c r="AP8" s="7"/>
      <c r="AQ8" s="7"/>
      <c r="AR8" s="7"/>
      <c r="AS8" s="7"/>
      <c r="AT8" s="7"/>
      <c r="AU8" s="7"/>
    </row>
    <row r="9" spans="1:47">
      <c r="A9" s="406"/>
      <c r="B9" s="329" t="s">
        <v>39</v>
      </c>
      <c r="C9" s="330">
        <v>692.57244873046875</v>
      </c>
      <c r="D9" s="331">
        <v>0</v>
      </c>
      <c r="E9" s="331">
        <v>0</v>
      </c>
      <c r="F9" s="330">
        <f t="shared" si="0"/>
        <v>43736561467</v>
      </c>
      <c r="G9" s="332">
        <v>43736561467</v>
      </c>
      <c r="H9" s="331">
        <v>0</v>
      </c>
      <c r="I9" s="333">
        <v>391</v>
      </c>
      <c r="J9" s="325">
        <v>292653</v>
      </c>
      <c r="K9" s="325">
        <v>97</v>
      </c>
      <c r="L9" s="331">
        <v>0</v>
      </c>
      <c r="M9" s="331">
        <v>0</v>
      </c>
      <c r="N9" s="331">
        <v>0</v>
      </c>
      <c r="O9" s="331">
        <v>0</v>
      </c>
      <c r="P9" s="331">
        <v>0</v>
      </c>
      <c r="Q9" s="333">
        <v>4965</v>
      </c>
      <c r="R9" s="406"/>
      <c r="S9" s="329" t="s">
        <v>39</v>
      </c>
      <c r="T9" s="332">
        <v>747818700</v>
      </c>
      <c r="U9" s="332">
        <f t="shared" si="1"/>
        <v>710458700</v>
      </c>
      <c r="V9" s="332">
        <v>37360000</v>
      </c>
      <c r="W9" s="331">
        <v>0</v>
      </c>
      <c r="X9" s="331">
        <v>0</v>
      </c>
      <c r="Y9" s="331">
        <v>0</v>
      </c>
      <c r="Z9" s="332">
        <f t="shared" si="2"/>
        <v>747818700</v>
      </c>
      <c r="AA9" s="332">
        <v>710458700</v>
      </c>
      <c r="AB9" s="330">
        <v>37360000</v>
      </c>
      <c r="AC9" s="331">
        <v>0</v>
      </c>
      <c r="AD9" s="331">
        <v>0</v>
      </c>
      <c r="AE9" s="331">
        <v>0</v>
      </c>
      <c r="AF9" s="331">
        <v>0</v>
      </c>
      <c r="AG9" s="331">
        <v>0</v>
      </c>
      <c r="AH9" s="331">
        <v>0</v>
      </c>
      <c r="AI9" s="331">
        <v>0</v>
      </c>
      <c r="AJ9" s="331">
        <v>0</v>
      </c>
      <c r="AK9" s="331">
        <v>0</v>
      </c>
      <c r="AL9" s="331">
        <v>0</v>
      </c>
      <c r="AM9" s="331">
        <v>0</v>
      </c>
      <c r="AN9" s="331">
        <v>0</v>
      </c>
      <c r="AO9" s="334">
        <v>0</v>
      </c>
      <c r="AP9" s="7"/>
      <c r="AQ9" s="7"/>
      <c r="AR9" s="7"/>
      <c r="AS9" s="7"/>
      <c r="AT9" s="7"/>
      <c r="AU9" s="7"/>
    </row>
    <row r="10" spans="1:47">
      <c r="A10" s="406"/>
      <c r="B10" s="329" t="s">
        <v>40</v>
      </c>
      <c r="C10" s="330">
        <v>680.339111328125</v>
      </c>
      <c r="D10" s="331">
        <v>0</v>
      </c>
      <c r="E10" s="331">
        <v>0</v>
      </c>
      <c r="F10" s="330">
        <f t="shared" si="0"/>
        <v>44536348840</v>
      </c>
      <c r="G10" s="332">
        <v>44536348840</v>
      </c>
      <c r="H10" s="331">
        <v>0</v>
      </c>
      <c r="I10" s="333">
        <v>391</v>
      </c>
      <c r="J10" s="325">
        <v>292781</v>
      </c>
      <c r="K10" s="325">
        <v>63</v>
      </c>
      <c r="L10" s="331">
        <v>0</v>
      </c>
      <c r="M10" s="331">
        <v>0</v>
      </c>
      <c r="N10" s="331">
        <v>0</v>
      </c>
      <c r="O10" s="331">
        <v>0</v>
      </c>
      <c r="P10" s="331">
        <v>0</v>
      </c>
      <c r="Q10" s="333">
        <v>5387</v>
      </c>
      <c r="R10" s="406"/>
      <c r="S10" s="329" t="s">
        <v>40</v>
      </c>
      <c r="T10" s="332">
        <v>872373038</v>
      </c>
      <c r="U10" s="332">
        <f t="shared" si="1"/>
        <v>204663038</v>
      </c>
      <c r="V10" s="332">
        <v>667710000</v>
      </c>
      <c r="W10" s="331">
        <v>0</v>
      </c>
      <c r="X10" s="331">
        <v>0</v>
      </c>
      <c r="Y10" s="331">
        <v>0</v>
      </c>
      <c r="Z10" s="332">
        <f t="shared" si="2"/>
        <v>872373038</v>
      </c>
      <c r="AA10" s="332">
        <v>204663038</v>
      </c>
      <c r="AB10" s="330">
        <v>667710000</v>
      </c>
      <c r="AC10" s="331">
        <v>0</v>
      </c>
      <c r="AD10" s="331">
        <v>0</v>
      </c>
      <c r="AE10" s="331">
        <v>0</v>
      </c>
      <c r="AF10" s="331">
        <v>0</v>
      </c>
      <c r="AG10" s="331">
        <v>0</v>
      </c>
      <c r="AH10" s="331">
        <v>0</v>
      </c>
      <c r="AI10" s="331">
        <v>0</v>
      </c>
      <c r="AJ10" s="331">
        <v>0</v>
      </c>
      <c r="AK10" s="331">
        <v>0</v>
      </c>
      <c r="AL10" s="331">
        <v>0</v>
      </c>
      <c r="AM10" s="331">
        <v>0</v>
      </c>
      <c r="AN10" s="331">
        <v>0</v>
      </c>
      <c r="AO10" s="334">
        <v>0</v>
      </c>
      <c r="AP10" s="7"/>
      <c r="AQ10" s="7"/>
      <c r="AR10" s="7"/>
      <c r="AS10" s="7"/>
      <c r="AT10" s="7"/>
      <c r="AU10" s="7"/>
    </row>
    <row r="11" spans="1:47">
      <c r="A11" s="406"/>
      <c r="B11" s="329" t="s">
        <v>41</v>
      </c>
      <c r="C11" s="330">
        <v>770.3333740234375</v>
      </c>
      <c r="D11" s="331">
        <v>0</v>
      </c>
      <c r="E11" s="331">
        <v>0</v>
      </c>
      <c r="F11" s="330">
        <f t="shared" si="0"/>
        <v>48518327331</v>
      </c>
      <c r="G11" s="332">
        <v>48518327331</v>
      </c>
      <c r="H11" s="331">
        <v>0</v>
      </c>
      <c r="I11" s="333">
        <v>391</v>
      </c>
      <c r="J11" s="325">
        <v>293153</v>
      </c>
      <c r="K11" s="325">
        <v>85</v>
      </c>
      <c r="L11" s="331">
        <v>0</v>
      </c>
      <c r="M11" s="331">
        <v>0</v>
      </c>
      <c r="N11" s="331">
        <v>0</v>
      </c>
      <c r="O11" s="331">
        <v>0</v>
      </c>
      <c r="P11" s="331">
        <v>0</v>
      </c>
      <c r="Q11" s="333">
        <v>6026</v>
      </c>
      <c r="R11" s="406"/>
      <c r="S11" s="329" t="s">
        <v>41</v>
      </c>
      <c r="T11" s="332">
        <v>173570575</v>
      </c>
      <c r="U11" s="332">
        <f t="shared" si="1"/>
        <v>67120575</v>
      </c>
      <c r="V11" s="332">
        <v>106450000</v>
      </c>
      <c r="W11" s="331">
        <v>0</v>
      </c>
      <c r="X11" s="331">
        <v>0</v>
      </c>
      <c r="Y11" s="331">
        <v>0</v>
      </c>
      <c r="Z11" s="332">
        <f t="shared" si="2"/>
        <v>173570575</v>
      </c>
      <c r="AA11" s="332">
        <v>67120575</v>
      </c>
      <c r="AB11" s="330">
        <v>106450000</v>
      </c>
      <c r="AC11" s="331">
        <v>0</v>
      </c>
      <c r="AD11" s="331">
        <v>0</v>
      </c>
      <c r="AE11" s="331">
        <v>0</v>
      </c>
      <c r="AF11" s="331">
        <v>0</v>
      </c>
      <c r="AG11" s="331">
        <v>0</v>
      </c>
      <c r="AH11" s="331">
        <v>0</v>
      </c>
      <c r="AI11" s="331">
        <v>0</v>
      </c>
      <c r="AJ11" s="331">
        <v>0</v>
      </c>
      <c r="AK11" s="331">
        <v>0</v>
      </c>
      <c r="AL11" s="331">
        <v>0</v>
      </c>
      <c r="AM11" s="331">
        <v>0</v>
      </c>
      <c r="AN11" s="331">
        <v>0</v>
      </c>
      <c r="AO11" s="334">
        <v>0</v>
      </c>
      <c r="AP11" s="7"/>
      <c r="AQ11" s="7"/>
      <c r="AR11" s="7"/>
      <c r="AS11" s="7"/>
      <c r="AT11" s="7"/>
      <c r="AU11" s="7"/>
    </row>
    <row r="12" spans="1:47">
      <c r="A12" s="406"/>
      <c r="B12" s="329" t="s">
        <v>42</v>
      </c>
      <c r="C12" s="330">
        <v>836.79669189453125</v>
      </c>
      <c r="D12" s="331">
        <v>0</v>
      </c>
      <c r="E12" s="331">
        <v>0</v>
      </c>
      <c r="F12" s="330">
        <f t="shared" si="0"/>
        <v>49764017603</v>
      </c>
      <c r="G12" s="332">
        <v>49764017603</v>
      </c>
      <c r="H12" s="331">
        <v>0</v>
      </c>
      <c r="I12" s="333">
        <v>391</v>
      </c>
      <c r="J12" s="325">
        <v>293367</v>
      </c>
      <c r="K12" s="325">
        <v>78</v>
      </c>
      <c r="L12" s="331">
        <v>0</v>
      </c>
      <c r="M12" s="331">
        <v>0</v>
      </c>
      <c r="N12" s="331">
        <v>0</v>
      </c>
      <c r="O12" s="331">
        <v>0</v>
      </c>
      <c r="P12" s="331">
        <v>0</v>
      </c>
      <c r="Q12" s="333">
        <v>6666</v>
      </c>
      <c r="R12" s="406"/>
      <c r="S12" s="329" t="s">
        <v>42</v>
      </c>
      <c r="T12" s="332">
        <v>192877067</v>
      </c>
      <c r="U12" s="332">
        <f t="shared" si="1"/>
        <v>78846867</v>
      </c>
      <c r="V12" s="332">
        <v>114030200</v>
      </c>
      <c r="W12" s="331">
        <v>0</v>
      </c>
      <c r="X12" s="331">
        <v>0</v>
      </c>
      <c r="Y12" s="331">
        <v>0</v>
      </c>
      <c r="Z12" s="332">
        <f t="shared" si="2"/>
        <v>192877067</v>
      </c>
      <c r="AA12" s="332">
        <v>78846867</v>
      </c>
      <c r="AB12" s="330">
        <v>114030200</v>
      </c>
      <c r="AC12" s="331">
        <v>0</v>
      </c>
      <c r="AD12" s="331">
        <v>0</v>
      </c>
      <c r="AE12" s="331">
        <v>0</v>
      </c>
      <c r="AF12" s="331">
        <v>0</v>
      </c>
      <c r="AG12" s="331">
        <v>0</v>
      </c>
      <c r="AH12" s="331">
        <v>0</v>
      </c>
      <c r="AI12" s="331">
        <v>0</v>
      </c>
      <c r="AJ12" s="331">
        <v>0</v>
      </c>
      <c r="AK12" s="331">
        <v>0</v>
      </c>
      <c r="AL12" s="331">
        <v>0</v>
      </c>
      <c r="AM12" s="331">
        <v>0</v>
      </c>
      <c r="AN12" s="331">
        <v>0</v>
      </c>
      <c r="AO12" s="334">
        <v>0</v>
      </c>
      <c r="AP12" s="7"/>
      <c r="AQ12" s="7"/>
      <c r="AR12" s="7"/>
      <c r="AS12" s="7"/>
      <c r="AT12" s="7"/>
      <c r="AU12" s="7"/>
    </row>
    <row r="13" spans="1:47">
      <c r="A13" s="406"/>
      <c r="B13" s="329" t="s">
        <v>43</v>
      </c>
      <c r="C13" s="330">
        <v>852.4427490234375</v>
      </c>
      <c r="D13" s="331">
        <v>0</v>
      </c>
      <c r="E13" s="331">
        <v>0</v>
      </c>
      <c r="F13" s="330">
        <f t="shared" si="0"/>
        <v>49588013667</v>
      </c>
      <c r="G13" s="332">
        <v>49588013667</v>
      </c>
      <c r="H13" s="331">
        <v>0</v>
      </c>
      <c r="I13" s="333">
        <v>391</v>
      </c>
      <c r="J13" s="325">
        <v>293772</v>
      </c>
      <c r="K13" s="325">
        <v>83</v>
      </c>
      <c r="L13" s="331">
        <v>0</v>
      </c>
      <c r="M13" s="331">
        <v>0</v>
      </c>
      <c r="N13" s="331">
        <v>0</v>
      </c>
      <c r="O13" s="331">
        <v>0</v>
      </c>
      <c r="P13" s="331">
        <v>0</v>
      </c>
      <c r="Q13" s="333">
        <v>7316</v>
      </c>
      <c r="R13" s="406"/>
      <c r="S13" s="329" t="s">
        <v>43</v>
      </c>
      <c r="T13" s="332">
        <v>113689124</v>
      </c>
      <c r="U13" s="332">
        <f t="shared" si="1"/>
        <v>55852224</v>
      </c>
      <c r="V13" s="332">
        <v>57836900</v>
      </c>
      <c r="W13" s="331">
        <v>0</v>
      </c>
      <c r="X13" s="331">
        <v>0</v>
      </c>
      <c r="Y13" s="331">
        <v>0</v>
      </c>
      <c r="Z13" s="332">
        <f t="shared" si="2"/>
        <v>113689124</v>
      </c>
      <c r="AA13" s="332">
        <v>55852224</v>
      </c>
      <c r="AB13" s="330">
        <v>57836900</v>
      </c>
      <c r="AC13" s="331">
        <v>0</v>
      </c>
      <c r="AD13" s="331">
        <v>0</v>
      </c>
      <c r="AE13" s="331">
        <v>0</v>
      </c>
      <c r="AF13" s="331">
        <v>0</v>
      </c>
      <c r="AG13" s="331">
        <v>0</v>
      </c>
      <c r="AH13" s="331">
        <v>0</v>
      </c>
      <c r="AI13" s="331">
        <v>0</v>
      </c>
      <c r="AJ13" s="331">
        <v>0</v>
      </c>
      <c r="AK13" s="331">
        <v>0</v>
      </c>
      <c r="AL13" s="331">
        <v>0</v>
      </c>
      <c r="AM13" s="331">
        <v>0</v>
      </c>
      <c r="AN13" s="331">
        <v>0</v>
      </c>
      <c r="AO13" s="334">
        <v>0</v>
      </c>
      <c r="AP13" s="7"/>
      <c r="AQ13" s="7"/>
      <c r="AR13" s="7"/>
      <c r="AS13" s="7"/>
      <c r="AT13" s="7"/>
      <c r="AU13" s="7"/>
    </row>
    <row r="14" spans="1:47">
      <c r="A14" s="406"/>
      <c r="B14" s="329" t="s">
        <v>44</v>
      </c>
      <c r="C14" s="330">
        <v>970.58843994140625</v>
      </c>
      <c r="D14" s="331">
        <v>0</v>
      </c>
      <c r="E14" s="331">
        <v>0</v>
      </c>
      <c r="F14" s="330">
        <f t="shared" si="0"/>
        <v>55154516781</v>
      </c>
      <c r="G14" s="332">
        <v>55154516781</v>
      </c>
      <c r="H14" s="331">
        <v>0</v>
      </c>
      <c r="I14" s="333">
        <v>392</v>
      </c>
      <c r="J14" s="325">
        <v>294345</v>
      </c>
      <c r="K14" s="325">
        <v>95</v>
      </c>
      <c r="L14" s="331">
        <v>0</v>
      </c>
      <c r="M14" s="331">
        <v>0</v>
      </c>
      <c r="N14" s="331">
        <v>0</v>
      </c>
      <c r="O14" s="331">
        <v>0</v>
      </c>
      <c r="P14" s="331">
        <v>0</v>
      </c>
      <c r="Q14" s="333">
        <v>8123</v>
      </c>
      <c r="R14" s="406"/>
      <c r="S14" s="329" t="s">
        <v>44</v>
      </c>
      <c r="T14" s="332">
        <v>539624543</v>
      </c>
      <c r="U14" s="332">
        <f t="shared" si="1"/>
        <v>405349543</v>
      </c>
      <c r="V14" s="332">
        <v>134275000</v>
      </c>
      <c r="W14" s="331">
        <v>0</v>
      </c>
      <c r="X14" s="331">
        <v>0</v>
      </c>
      <c r="Y14" s="331">
        <v>0</v>
      </c>
      <c r="Z14" s="332">
        <f t="shared" si="2"/>
        <v>539624543</v>
      </c>
      <c r="AA14" s="332">
        <v>405349543</v>
      </c>
      <c r="AB14" s="330">
        <v>134275000</v>
      </c>
      <c r="AC14" s="331">
        <v>0</v>
      </c>
      <c r="AD14" s="331">
        <v>0</v>
      </c>
      <c r="AE14" s="331">
        <v>0</v>
      </c>
      <c r="AF14" s="331">
        <v>0</v>
      </c>
      <c r="AG14" s="331">
        <v>0</v>
      </c>
      <c r="AH14" s="331">
        <v>0</v>
      </c>
      <c r="AI14" s="331">
        <v>0</v>
      </c>
      <c r="AJ14" s="331">
        <v>0</v>
      </c>
      <c r="AK14" s="331">
        <v>0</v>
      </c>
      <c r="AL14" s="331">
        <v>0</v>
      </c>
      <c r="AM14" s="331">
        <v>0</v>
      </c>
      <c r="AN14" s="331">
        <v>0</v>
      </c>
      <c r="AO14" s="334">
        <v>0</v>
      </c>
      <c r="AP14" s="7"/>
      <c r="AQ14" s="7"/>
      <c r="AR14" s="7"/>
      <c r="AS14" s="7"/>
      <c r="AT14" s="7"/>
      <c r="AU14" s="7"/>
    </row>
    <row r="15" spans="1:47">
      <c r="A15" s="407"/>
      <c r="B15" s="329" t="s">
        <v>45</v>
      </c>
      <c r="C15" s="330">
        <v>1019.1952514648438</v>
      </c>
      <c r="D15" s="331">
        <v>0</v>
      </c>
      <c r="E15" s="331">
        <v>0</v>
      </c>
      <c r="F15" s="330">
        <f t="shared" si="0"/>
        <v>55700950598</v>
      </c>
      <c r="G15" s="332">
        <v>55700950598</v>
      </c>
      <c r="H15" s="331">
        <v>0</v>
      </c>
      <c r="I15" s="333">
        <v>392</v>
      </c>
      <c r="J15" s="325">
        <v>294857</v>
      </c>
      <c r="K15" s="325">
        <v>108</v>
      </c>
      <c r="L15" s="331">
        <v>0</v>
      </c>
      <c r="M15" s="331">
        <v>0</v>
      </c>
      <c r="N15" s="331">
        <v>0</v>
      </c>
      <c r="O15" s="331">
        <v>0</v>
      </c>
      <c r="P15" s="331">
        <v>0</v>
      </c>
      <c r="Q15" s="333">
        <v>8831</v>
      </c>
      <c r="R15" s="407"/>
      <c r="S15" s="329" t="s">
        <v>45</v>
      </c>
      <c r="T15" s="332">
        <v>346445260</v>
      </c>
      <c r="U15" s="332">
        <f t="shared" si="1"/>
        <v>213275260</v>
      </c>
      <c r="V15" s="332">
        <v>133170000</v>
      </c>
      <c r="W15" s="331">
        <v>0</v>
      </c>
      <c r="X15" s="331">
        <v>0</v>
      </c>
      <c r="Y15" s="331">
        <v>0</v>
      </c>
      <c r="Z15" s="332">
        <f t="shared" si="2"/>
        <v>346445260</v>
      </c>
      <c r="AA15" s="332">
        <v>213275260</v>
      </c>
      <c r="AB15" s="330">
        <v>133170000</v>
      </c>
      <c r="AC15" s="331">
        <v>0</v>
      </c>
      <c r="AD15" s="331">
        <v>0</v>
      </c>
      <c r="AE15" s="331">
        <v>0</v>
      </c>
      <c r="AF15" s="331">
        <v>0</v>
      </c>
      <c r="AG15" s="331">
        <v>0</v>
      </c>
      <c r="AH15" s="331">
        <v>0</v>
      </c>
      <c r="AI15" s="331">
        <v>0</v>
      </c>
      <c r="AJ15" s="331">
        <v>0</v>
      </c>
      <c r="AK15" s="331">
        <v>0</v>
      </c>
      <c r="AL15" s="331">
        <v>0</v>
      </c>
      <c r="AM15" s="331">
        <v>0</v>
      </c>
      <c r="AN15" s="331">
        <v>0</v>
      </c>
      <c r="AO15" s="334">
        <v>0</v>
      </c>
      <c r="AP15" s="7"/>
      <c r="AQ15" s="7"/>
      <c r="AR15" s="7"/>
      <c r="AS15" s="7"/>
      <c r="AT15" s="7"/>
      <c r="AU15" s="7"/>
    </row>
    <row r="16" spans="1:47">
      <c r="A16" s="405" t="s">
        <v>46</v>
      </c>
      <c r="B16" s="329" t="s">
        <v>34</v>
      </c>
      <c r="C16" s="330">
        <v>1006.687744140625</v>
      </c>
      <c r="D16" s="331">
        <v>0</v>
      </c>
      <c r="E16" s="331">
        <v>0</v>
      </c>
      <c r="F16" s="330">
        <f t="shared" si="0"/>
        <v>64965609595</v>
      </c>
      <c r="G16" s="332">
        <v>64965609595</v>
      </c>
      <c r="H16" s="331">
        <v>0</v>
      </c>
      <c r="I16" s="333">
        <v>391</v>
      </c>
      <c r="J16" s="325">
        <v>295647</v>
      </c>
      <c r="K16" s="325">
        <v>117</v>
      </c>
      <c r="L16" s="331">
        <v>0</v>
      </c>
      <c r="M16" s="331">
        <v>0</v>
      </c>
      <c r="N16" s="331">
        <v>0</v>
      </c>
      <c r="O16" s="331">
        <v>0</v>
      </c>
      <c r="P16" s="331">
        <v>0</v>
      </c>
      <c r="Q16" s="333">
        <v>9813</v>
      </c>
      <c r="R16" s="405" t="s">
        <v>46</v>
      </c>
      <c r="S16" s="329" t="s">
        <v>34</v>
      </c>
      <c r="T16" s="332">
        <v>396666397</v>
      </c>
      <c r="U16" s="332">
        <f t="shared" si="1"/>
        <v>290216897</v>
      </c>
      <c r="V16" s="332">
        <v>106449500</v>
      </c>
      <c r="W16" s="331">
        <v>0</v>
      </c>
      <c r="X16" s="331">
        <v>0</v>
      </c>
      <c r="Y16" s="331">
        <v>0</v>
      </c>
      <c r="Z16" s="332">
        <f t="shared" si="2"/>
        <v>396666397</v>
      </c>
      <c r="AA16" s="332">
        <v>290216897</v>
      </c>
      <c r="AB16" s="330">
        <v>106449500</v>
      </c>
      <c r="AC16" s="331">
        <v>0</v>
      </c>
      <c r="AD16" s="331">
        <v>0</v>
      </c>
      <c r="AE16" s="331">
        <v>0</v>
      </c>
      <c r="AF16" s="331">
        <v>0</v>
      </c>
      <c r="AG16" s="331">
        <v>0</v>
      </c>
      <c r="AH16" s="331">
        <v>0</v>
      </c>
      <c r="AI16" s="331">
        <v>0</v>
      </c>
      <c r="AJ16" s="331">
        <v>0</v>
      </c>
      <c r="AK16" s="331">
        <v>0</v>
      </c>
      <c r="AL16" s="331">
        <v>0</v>
      </c>
      <c r="AM16" s="331">
        <v>0</v>
      </c>
      <c r="AN16" s="331">
        <v>0</v>
      </c>
      <c r="AO16" s="334">
        <v>0</v>
      </c>
      <c r="AP16" s="7"/>
      <c r="AQ16" s="7"/>
      <c r="AR16" s="7"/>
      <c r="AS16" s="7"/>
      <c r="AT16" s="7"/>
      <c r="AU16" s="7"/>
    </row>
    <row r="17" spans="1:47">
      <c r="A17" s="406"/>
      <c r="B17" s="329" t="s">
        <v>35</v>
      </c>
      <c r="C17" s="330">
        <v>1103.367431640625</v>
      </c>
      <c r="D17" s="331">
        <v>0</v>
      </c>
      <c r="E17" s="331">
        <v>0</v>
      </c>
      <c r="F17" s="330">
        <f t="shared" si="0"/>
        <v>80609458691</v>
      </c>
      <c r="G17" s="332">
        <v>80609458691</v>
      </c>
      <c r="H17" s="331">
        <v>0</v>
      </c>
      <c r="I17" s="333">
        <v>391</v>
      </c>
      <c r="J17" s="325">
        <v>296757</v>
      </c>
      <c r="K17" s="325">
        <v>102</v>
      </c>
      <c r="L17" s="331">
        <v>0</v>
      </c>
      <c r="M17" s="331">
        <v>0</v>
      </c>
      <c r="N17" s="331">
        <v>0</v>
      </c>
      <c r="O17" s="331">
        <v>0</v>
      </c>
      <c r="P17" s="331">
        <v>0</v>
      </c>
      <c r="Q17" s="333">
        <v>11062</v>
      </c>
      <c r="R17" s="406"/>
      <c r="S17" s="329" t="s">
        <v>35</v>
      </c>
      <c r="T17" s="332">
        <v>2908630983</v>
      </c>
      <c r="U17" s="332">
        <f t="shared" si="1"/>
        <v>2868960983</v>
      </c>
      <c r="V17" s="332">
        <v>39670000</v>
      </c>
      <c r="W17" s="331">
        <v>0</v>
      </c>
      <c r="X17" s="331">
        <v>0</v>
      </c>
      <c r="Y17" s="331">
        <v>0</v>
      </c>
      <c r="Z17" s="332">
        <f t="shared" si="2"/>
        <v>2908630983</v>
      </c>
      <c r="AA17" s="332">
        <v>2868960983</v>
      </c>
      <c r="AB17" s="330">
        <v>39670000</v>
      </c>
      <c r="AC17" s="331">
        <v>0</v>
      </c>
      <c r="AD17" s="331">
        <v>0</v>
      </c>
      <c r="AE17" s="331">
        <v>0</v>
      </c>
      <c r="AF17" s="331">
        <v>0</v>
      </c>
      <c r="AG17" s="331">
        <v>0</v>
      </c>
      <c r="AH17" s="331">
        <v>0</v>
      </c>
      <c r="AI17" s="331">
        <v>0</v>
      </c>
      <c r="AJ17" s="331">
        <v>0</v>
      </c>
      <c r="AK17" s="331">
        <v>0</v>
      </c>
      <c r="AL17" s="331">
        <v>0</v>
      </c>
      <c r="AM17" s="331">
        <v>0</v>
      </c>
      <c r="AN17" s="331">
        <v>0</v>
      </c>
      <c r="AO17" s="334">
        <v>0</v>
      </c>
      <c r="AP17" s="7"/>
      <c r="AQ17" s="7"/>
      <c r="AR17" s="7"/>
      <c r="AS17" s="7"/>
      <c r="AT17" s="7"/>
      <c r="AU17" s="7"/>
    </row>
    <row r="18" spans="1:47">
      <c r="A18" s="406"/>
      <c r="B18" s="329" t="s">
        <v>36</v>
      </c>
      <c r="C18" s="330">
        <v>1095.393310546875</v>
      </c>
      <c r="D18" s="331">
        <v>0</v>
      </c>
      <c r="E18" s="331">
        <v>0</v>
      </c>
      <c r="F18" s="330">
        <f t="shared" si="0"/>
        <v>79862499465</v>
      </c>
      <c r="G18" s="332">
        <v>79862499465</v>
      </c>
      <c r="H18" s="331">
        <v>0</v>
      </c>
      <c r="I18" s="333">
        <v>391</v>
      </c>
      <c r="J18" s="325">
        <v>297182</v>
      </c>
      <c r="K18" s="325">
        <v>106</v>
      </c>
      <c r="L18" s="331">
        <v>0</v>
      </c>
      <c r="M18" s="331">
        <v>0</v>
      </c>
      <c r="N18" s="331">
        <v>0</v>
      </c>
      <c r="O18" s="331">
        <v>0</v>
      </c>
      <c r="P18" s="331">
        <v>0</v>
      </c>
      <c r="Q18" s="333">
        <v>12154</v>
      </c>
      <c r="R18" s="406"/>
      <c r="S18" s="329" t="s">
        <v>36</v>
      </c>
      <c r="T18" s="332">
        <v>3870402196</v>
      </c>
      <c r="U18" s="332">
        <f t="shared" si="1"/>
        <v>256627402</v>
      </c>
      <c r="V18" s="332">
        <v>105132298</v>
      </c>
      <c r="W18" s="332">
        <v>3508642496</v>
      </c>
      <c r="X18" s="331">
        <v>0</v>
      </c>
      <c r="Y18" s="331">
        <v>0</v>
      </c>
      <c r="Z18" s="332">
        <f t="shared" si="2"/>
        <v>3870402196</v>
      </c>
      <c r="AA18" s="332">
        <v>256627402</v>
      </c>
      <c r="AB18" s="330">
        <v>105132298</v>
      </c>
      <c r="AC18" s="332">
        <v>3508642496</v>
      </c>
      <c r="AD18" s="331">
        <v>0</v>
      </c>
      <c r="AE18" s="331">
        <v>0</v>
      </c>
      <c r="AF18" s="331">
        <v>0</v>
      </c>
      <c r="AG18" s="331">
        <v>0</v>
      </c>
      <c r="AH18" s="331">
        <v>0</v>
      </c>
      <c r="AI18" s="331">
        <v>0</v>
      </c>
      <c r="AJ18" s="331">
        <v>0</v>
      </c>
      <c r="AK18" s="331">
        <v>0</v>
      </c>
      <c r="AL18" s="331">
        <v>0</v>
      </c>
      <c r="AM18" s="331">
        <v>0</v>
      </c>
      <c r="AN18" s="331">
        <v>0</v>
      </c>
      <c r="AO18" s="334">
        <v>0</v>
      </c>
      <c r="AP18" s="7"/>
      <c r="AQ18" s="7"/>
      <c r="AR18" s="7"/>
      <c r="AS18" s="7"/>
      <c r="AT18" s="7"/>
      <c r="AU18" s="7"/>
    </row>
    <row r="19" spans="1:47">
      <c r="A19" s="406"/>
      <c r="B19" s="329" t="s">
        <v>37</v>
      </c>
      <c r="C19" s="330">
        <v>1108.10693359375</v>
      </c>
      <c r="D19" s="331">
        <v>0</v>
      </c>
      <c r="E19" s="331">
        <v>0</v>
      </c>
      <c r="F19" s="330">
        <f t="shared" si="0"/>
        <v>81120790855</v>
      </c>
      <c r="G19" s="332">
        <v>81120790855</v>
      </c>
      <c r="H19" s="331">
        <v>0</v>
      </c>
      <c r="I19" s="333">
        <v>391</v>
      </c>
      <c r="J19" s="325">
        <v>300135</v>
      </c>
      <c r="K19" s="325">
        <v>105</v>
      </c>
      <c r="L19" s="331">
        <v>0</v>
      </c>
      <c r="M19" s="331">
        <v>0</v>
      </c>
      <c r="N19" s="331">
        <v>0</v>
      </c>
      <c r="O19" s="331">
        <v>0</v>
      </c>
      <c r="P19" s="331">
        <v>0</v>
      </c>
      <c r="Q19" s="333">
        <v>13108</v>
      </c>
      <c r="R19" s="406"/>
      <c r="S19" s="329" t="s">
        <v>37</v>
      </c>
      <c r="T19" s="332">
        <v>1241980806</v>
      </c>
      <c r="U19" s="332">
        <f t="shared" si="1"/>
        <v>1231801563</v>
      </c>
      <c r="V19" s="332">
        <v>10179243</v>
      </c>
      <c r="W19" s="331">
        <v>0</v>
      </c>
      <c r="X19" s="331">
        <v>0</v>
      </c>
      <c r="Y19" s="331">
        <v>0</v>
      </c>
      <c r="Z19" s="332">
        <f t="shared" si="2"/>
        <v>1241980806</v>
      </c>
      <c r="AA19" s="332">
        <v>1231801563</v>
      </c>
      <c r="AB19" s="330">
        <v>10179243</v>
      </c>
      <c r="AC19" s="331">
        <v>0</v>
      </c>
      <c r="AD19" s="331">
        <v>0</v>
      </c>
      <c r="AE19" s="331">
        <v>0</v>
      </c>
      <c r="AF19" s="331">
        <v>0</v>
      </c>
      <c r="AG19" s="331">
        <v>0</v>
      </c>
      <c r="AH19" s="331">
        <v>0</v>
      </c>
      <c r="AI19" s="331">
        <v>0</v>
      </c>
      <c r="AJ19" s="331">
        <v>0</v>
      </c>
      <c r="AK19" s="331">
        <v>0</v>
      </c>
      <c r="AL19" s="331">
        <v>0</v>
      </c>
      <c r="AM19" s="331">
        <v>0</v>
      </c>
      <c r="AN19" s="331">
        <v>0</v>
      </c>
      <c r="AO19" s="334">
        <v>0</v>
      </c>
      <c r="AP19" s="7"/>
      <c r="AQ19" s="7"/>
      <c r="AR19" s="7"/>
      <c r="AS19" s="7"/>
      <c r="AT19" s="7"/>
      <c r="AU19" s="7"/>
    </row>
    <row r="20" spans="1:47">
      <c r="A20" s="406"/>
      <c r="B20" s="329" t="s">
        <v>38</v>
      </c>
      <c r="C20" s="330">
        <v>1184.373291015625</v>
      </c>
      <c r="D20" s="331">
        <v>0</v>
      </c>
      <c r="E20" s="331">
        <v>0</v>
      </c>
      <c r="F20" s="330">
        <f t="shared" si="0"/>
        <v>85287703001</v>
      </c>
      <c r="G20" s="332">
        <v>85287703001</v>
      </c>
      <c r="H20" s="331">
        <v>0</v>
      </c>
      <c r="I20" s="333">
        <v>390</v>
      </c>
      <c r="J20" s="325">
        <v>304037</v>
      </c>
      <c r="K20" s="325">
        <v>94</v>
      </c>
      <c r="L20" s="331">
        <v>0</v>
      </c>
      <c r="M20" s="331">
        <v>0</v>
      </c>
      <c r="N20" s="331">
        <v>0</v>
      </c>
      <c r="O20" s="331">
        <v>0</v>
      </c>
      <c r="P20" s="331">
        <v>0</v>
      </c>
      <c r="Q20" s="333">
        <v>14107</v>
      </c>
      <c r="R20" s="406"/>
      <c r="S20" s="329" t="s">
        <v>38</v>
      </c>
      <c r="T20" s="332">
        <v>2108440267</v>
      </c>
      <c r="U20" s="332">
        <f t="shared" si="1"/>
        <v>2036226285</v>
      </c>
      <c r="V20" s="332">
        <v>72213982</v>
      </c>
      <c r="W20" s="331">
        <v>0</v>
      </c>
      <c r="X20" s="331">
        <v>0</v>
      </c>
      <c r="Y20" s="331">
        <v>0</v>
      </c>
      <c r="Z20" s="332">
        <f t="shared" si="2"/>
        <v>2108440267</v>
      </c>
      <c r="AA20" s="332">
        <v>2036226285</v>
      </c>
      <c r="AB20" s="330">
        <v>72213982</v>
      </c>
      <c r="AC20" s="331">
        <v>0</v>
      </c>
      <c r="AD20" s="331">
        <v>0</v>
      </c>
      <c r="AE20" s="331">
        <v>0</v>
      </c>
      <c r="AF20" s="331">
        <v>0</v>
      </c>
      <c r="AG20" s="331">
        <v>0</v>
      </c>
      <c r="AH20" s="331">
        <v>0</v>
      </c>
      <c r="AI20" s="331">
        <v>0</v>
      </c>
      <c r="AJ20" s="331">
        <v>0</v>
      </c>
      <c r="AK20" s="331">
        <v>0</v>
      </c>
      <c r="AL20" s="331">
        <v>0</v>
      </c>
      <c r="AM20" s="331">
        <v>0</v>
      </c>
      <c r="AN20" s="331">
        <v>0</v>
      </c>
      <c r="AO20" s="334">
        <v>0</v>
      </c>
      <c r="AP20" s="7"/>
      <c r="AQ20" s="7"/>
      <c r="AR20" s="7"/>
      <c r="AS20" s="7"/>
      <c r="AT20" s="7"/>
      <c r="AU20" s="7"/>
    </row>
    <row r="21" spans="1:47" ht="15.75" customHeight="1">
      <c r="A21" s="406"/>
      <c r="B21" s="329" t="s">
        <v>39</v>
      </c>
      <c r="C21" s="330">
        <v>1168.75048828125</v>
      </c>
      <c r="D21" s="331">
        <v>0</v>
      </c>
      <c r="E21" s="331">
        <v>0</v>
      </c>
      <c r="F21" s="330">
        <f t="shared" si="0"/>
        <v>85502404055</v>
      </c>
      <c r="G21" s="332">
        <v>85502404055</v>
      </c>
      <c r="H21" s="331">
        <v>0</v>
      </c>
      <c r="I21" s="333">
        <v>390</v>
      </c>
      <c r="J21" s="325">
        <v>304689</v>
      </c>
      <c r="K21" s="325">
        <v>80</v>
      </c>
      <c r="L21" s="331">
        <v>0</v>
      </c>
      <c r="M21" s="331">
        <v>0</v>
      </c>
      <c r="N21" s="331">
        <v>0</v>
      </c>
      <c r="O21" s="331">
        <v>0</v>
      </c>
      <c r="P21" s="331">
        <v>0</v>
      </c>
      <c r="Q21" s="333">
        <v>14974</v>
      </c>
      <c r="R21" s="406"/>
      <c r="S21" s="329" t="s">
        <v>39</v>
      </c>
      <c r="T21" s="332">
        <v>612703212</v>
      </c>
      <c r="U21" s="332">
        <f t="shared" si="1"/>
        <v>352523212</v>
      </c>
      <c r="V21" s="332">
        <v>260180000</v>
      </c>
      <c r="W21" s="331">
        <v>0</v>
      </c>
      <c r="X21" s="331">
        <v>0</v>
      </c>
      <c r="Y21" s="331">
        <v>0</v>
      </c>
      <c r="Z21" s="332">
        <f t="shared" si="2"/>
        <v>612703212</v>
      </c>
      <c r="AA21" s="332">
        <v>352523212</v>
      </c>
      <c r="AB21" s="330">
        <v>260180000</v>
      </c>
      <c r="AC21" s="331">
        <v>0</v>
      </c>
      <c r="AD21" s="331">
        <v>0</v>
      </c>
      <c r="AE21" s="331">
        <v>0</v>
      </c>
      <c r="AF21" s="331">
        <v>0</v>
      </c>
      <c r="AG21" s="331">
        <v>0</v>
      </c>
      <c r="AH21" s="331">
        <v>0</v>
      </c>
      <c r="AI21" s="331">
        <v>0</v>
      </c>
      <c r="AJ21" s="331">
        <v>0</v>
      </c>
      <c r="AK21" s="331">
        <v>0</v>
      </c>
      <c r="AL21" s="331">
        <v>0</v>
      </c>
      <c r="AM21" s="331">
        <v>0</v>
      </c>
      <c r="AN21" s="331">
        <v>0</v>
      </c>
      <c r="AO21" s="334">
        <v>0</v>
      </c>
      <c r="AP21" s="7"/>
      <c r="AQ21" s="7"/>
      <c r="AR21" s="7"/>
      <c r="AS21" s="7"/>
      <c r="AT21" s="7"/>
      <c r="AU21" s="7"/>
    </row>
    <row r="22" spans="1:47" ht="15.75" customHeight="1">
      <c r="A22" s="406"/>
      <c r="B22" s="329" t="s">
        <v>40</v>
      </c>
      <c r="C22" s="330">
        <v>1169.3582763671875</v>
      </c>
      <c r="D22" s="331">
        <v>0</v>
      </c>
      <c r="E22" s="331">
        <v>0</v>
      </c>
      <c r="F22" s="330">
        <f t="shared" si="0"/>
        <v>86149652932</v>
      </c>
      <c r="G22" s="332">
        <v>86149652932</v>
      </c>
      <c r="H22" s="331">
        <v>0</v>
      </c>
      <c r="I22" s="333">
        <v>389</v>
      </c>
      <c r="J22" s="325">
        <v>304818</v>
      </c>
      <c r="K22" s="325">
        <v>64</v>
      </c>
      <c r="L22" s="331">
        <v>0</v>
      </c>
      <c r="M22" s="331">
        <v>0</v>
      </c>
      <c r="N22" s="331">
        <v>0</v>
      </c>
      <c r="O22" s="331">
        <v>0</v>
      </c>
      <c r="P22" s="331">
        <v>0</v>
      </c>
      <c r="Q22" s="333">
        <v>15507</v>
      </c>
      <c r="R22" s="406"/>
      <c r="S22" s="329" t="s">
        <v>40</v>
      </c>
      <c r="T22" s="332">
        <v>227497346</v>
      </c>
      <c r="U22" s="332">
        <f t="shared" si="1"/>
        <v>219375076</v>
      </c>
      <c r="V22" s="332">
        <v>8122270</v>
      </c>
      <c r="W22" s="331">
        <v>0</v>
      </c>
      <c r="X22" s="331">
        <v>0</v>
      </c>
      <c r="Y22" s="331">
        <v>0</v>
      </c>
      <c r="Z22" s="332">
        <f t="shared" si="2"/>
        <v>227497346</v>
      </c>
      <c r="AA22" s="332">
        <v>219375076</v>
      </c>
      <c r="AB22" s="330">
        <v>8122270</v>
      </c>
      <c r="AC22" s="331">
        <v>0</v>
      </c>
      <c r="AD22" s="331">
        <v>0</v>
      </c>
      <c r="AE22" s="331">
        <v>0</v>
      </c>
      <c r="AF22" s="331">
        <v>0</v>
      </c>
      <c r="AG22" s="331">
        <v>0</v>
      </c>
      <c r="AH22" s="331">
        <v>0</v>
      </c>
      <c r="AI22" s="331">
        <v>0</v>
      </c>
      <c r="AJ22" s="331">
        <v>0</v>
      </c>
      <c r="AK22" s="331">
        <v>0</v>
      </c>
      <c r="AL22" s="331">
        <v>0</v>
      </c>
      <c r="AM22" s="331">
        <v>0</v>
      </c>
      <c r="AN22" s="331">
        <v>0</v>
      </c>
      <c r="AO22" s="334">
        <v>0</v>
      </c>
      <c r="AP22" s="7"/>
      <c r="AQ22" s="7"/>
      <c r="AR22" s="7"/>
      <c r="AS22" s="7"/>
      <c r="AT22" s="7"/>
      <c r="AU22" s="7"/>
    </row>
    <row r="23" spans="1:47" ht="15.75" customHeight="1">
      <c r="A23" s="406"/>
      <c r="B23" s="329" t="s">
        <v>41</v>
      </c>
      <c r="C23" s="330">
        <v>1188.6717529296875</v>
      </c>
      <c r="D23" s="331">
        <v>0</v>
      </c>
      <c r="E23" s="331">
        <v>0</v>
      </c>
      <c r="F23" s="330">
        <f t="shared" si="0"/>
        <v>87707927552</v>
      </c>
      <c r="G23" s="332">
        <v>87707927552</v>
      </c>
      <c r="H23" s="331">
        <v>0</v>
      </c>
      <c r="I23" s="333">
        <v>389</v>
      </c>
      <c r="J23" s="325">
        <v>305005</v>
      </c>
      <c r="K23" s="325">
        <v>76</v>
      </c>
      <c r="L23" s="331">
        <v>0</v>
      </c>
      <c r="M23" s="331">
        <v>0</v>
      </c>
      <c r="N23" s="331">
        <v>0</v>
      </c>
      <c r="O23" s="331">
        <v>0</v>
      </c>
      <c r="P23" s="331">
        <v>0</v>
      </c>
      <c r="Q23" s="333">
        <v>16059</v>
      </c>
      <c r="R23" s="406"/>
      <c r="S23" s="329" t="s">
        <v>41</v>
      </c>
      <c r="T23" s="332">
        <v>1762417210</v>
      </c>
      <c r="U23" s="332">
        <f t="shared" si="1"/>
        <v>1710450324</v>
      </c>
      <c r="V23" s="332">
        <v>51966886</v>
      </c>
      <c r="W23" s="331">
        <v>0</v>
      </c>
      <c r="X23" s="331">
        <v>0</v>
      </c>
      <c r="Y23" s="331">
        <v>0</v>
      </c>
      <c r="Z23" s="332">
        <f t="shared" si="2"/>
        <v>1762417210</v>
      </c>
      <c r="AA23" s="332">
        <v>1710450324</v>
      </c>
      <c r="AB23" s="330">
        <v>51966886</v>
      </c>
      <c r="AC23" s="331">
        <v>0</v>
      </c>
      <c r="AD23" s="331">
        <v>0</v>
      </c>
      <c r="AE23" s="331">
        <v>0</v>
      </c>
      <c r="AF23" s="331">
        <v>0</v>
      </c>
      <c r="AG23" s="331">
        <v>0</v>
      </c>
      <c r="AH23" s="331">
        <v>0</v>
      </c>
      <c r="AI23" s="331">
        <v>0</v>
      </c>
      <c r="AJ23" s="331">
        <v>0</v>
      </c>
      <c r="AK23" s="331">
        <v>0</v>
      </c>
      <c r="AL23" s="331">
        <v>0</v>
      </c>
      <c r="AM23" s="331">
        <v>0</v>
      </c>
      <c r="AN23" s="331">
        <v>0</v>
      </c>
      <c r="AO23" s="334">
        <v>0</v>
      </c>
      <c r="AP23" s="7"/>
      <c r="AQ23" s="7"/>
      <c r="AR23" s="7"/>
      <c r="AS23" s="7"/>
      <c r="AT23" s="7"/>
      <c r="AU23" s="7"/>
    </row>
    <row r="24" spans="1:47" ht="15.75" customHeight="1">
      <c r="A24" s="406"/>
      <c r="B24" s="329" t="s">
        <v>42</v>
      </c>
      <c r="C24" s="330">
        <v>1410.727783203125</v>
      </c>
      <c r="D24" s="331">
        <v>0</v>
      </c>
      <c r="E24" s="331">
        <v>0</v>
      </c>
      <c r="F24" s="330">
        <f t="shared" si="0"/>
        <v>98367885242</v>
      </c>
      <c r="G24" s="332">
        <v>98367885242</v>
      </c>
      <c r="H24" s="331">
        <v>0</v>
      </c>
      <c r="I24" s="333">
        <v>389</v>
      </c>
      <c r="J24" s="325">
        <v>305296</v>
      </c>
      <c r="K24" s="325">
        <v>81</v>
      </c>
      <c r="L24" s="331">
        <v>0</v>
      </c>
      <c r="M24" s="331">
        <v>0</v>
      </c>
      <c r="N24" s="331">
        <v>0</v>
      </c>
      <c r="O24" s="331">
        <v>0</v>
      </c>
      <c r="P24" s="331">
        <v>0</v>
      </c>
      <c r="Q24" s="333">
        <v>16741</v>
      </c>
      <c r="R24" s="406"/>
      <c r="S24" s="329" t="s">
        <v>42</v>
      </c>
      <c r="T24" s="332">
        <v>1011871149</v>
      </c>
      <c r="U24" s="332">
        <f t="shared" si="1"/>
        <v>758809438</v>
      </c>
      <c r="V24" s="332">
        <v>253061711</v>
      </c>
      <c r="W24" s="331">
        <v>0</v>
      </c>
      <c r="X24" s="331">
        <v>0</v>
      </c>
      <c r="Y24" s="331">
        <v>0</v>
      </c>
      <c r="Z24" s="332">
        <f t="shared" si="2"/>
        <v>1011871149</v>
      </c>
      <c r="AA24" s="332">
        <v>758809438</v>
      </c>
      <c r="AB24" s="330">
        <v>253061711</v>
      </c>
      <c r="AC24" s="331">
        <v>0</v>
      </c>
      <c r="AD24" s="331">
        <v>0</v>
      </c>
      <c r="AE24" s="331">
        <v>0</v>
      </c>
      <c r="AF24" s="331">
        <v>0</v>
      </c>
      <c r="AG24" s="331">
        <v>0</v>
      </c>
      <c r="AH24" s="331">
        <v>0</v>
      </c>
      <c r="AI24" s="331">
        <v>0</v>
      </c>
      <c r="AJ24" s="331">
        <v>0</v>
      </c>
      <c r="AK24" s="331">
        <v>0</v>
      </c>
      <c r="AL24" s="331">
        <v>0</v>
      </c>
      <c r="AM24" s="331">
        <v>0</v>
      </c>
      <c r="AN24" s="331">
        <v>0</v>
      </c>
      <c r="AO24" s="334">
        <v>0</v>
      </c>
      <c r="AP24" s="7"/>
      <c r="AQ24" s="7"/>
      <c r="AR24" s="7"/>
      <c r="AS24" s="7"/>
      <c r="AT24" s="7"/>
      <c r="AU24" s="7"/>
    </row>
    <row r="25" spans="1:47" ht="15.75" customHeight="1">
      <c r="A25" s="406"/>
      <c r="B25" s="329" t="s">
        <v>43</v>
      </c>
      <c r="C25" s="330">
        <v>1665.9815673828125</v>
      </c>
      <c r="D25" s="331">
        <v>0</v>
      </c>
      <c r="E25" s="331">
        <v>0</v>
      </c>
      <c r="F25" s="330">
        <f t="shared" si="0"/>
        <v>105949418994</v>
      </c>
      <c r="G25" s="332">
        <v>105949418994</v>
      </c>
      <c r="H25" s="331">
        <v>0</v>
      </c>
      <c r="I25" s="333">
        <v>389</v>
      </c>
      <c r="J25" s="325">
        <v>307669</v>
      </c>
      <c r="K25" s="325">
        <v>89</v>
      </c>
      <c r="L25" s="331">
        <v>0</v>
      </c>
      <c r="M25" s="331">
        <v>0</v>
      </c>
      <c r="N25" s="331">
        <v>0</v>
      </c>
      <c r="O25" s="331">
        <v>0</v>
      </c>
      <c r="P25" s="331">
        <v>0</v>
      </c>
      <c r="Q25" s="333">
        <v>17701</v>
      </c>
      <c r="R25" s="406"/>
      <c r="S25" s="329" t="s">
        <v>43</v>
      </c>
      <c r="T25" s="332">
        <v>200051197</v>
      </c>
      <c r="U25" s="332">
        <f t="shared" si="1"/>
        <v>199899407</v>
      </c>
      <c r="V25" s="332">
        <v>151790</v>
      </c>
      <c r="W25" s="331">
        <v>0</v>
      </c>
      <c r="X25" s="331">
        <v>0</v>
      </c>
      <c r="Y25" s="331">
        <v>0</v>
      </c>
      <c r="Z25" s="332">
        <f t="shared" si="2"/>
        <v>200051197</v>
      </c>
      <c r="AA25" s="332">
        <v>199899407</v>
      </c>
      <c r="AB25" s="330">
        <v>151790</v>
      </c>
      <c r="AC25" s="331">
        <v>0</v>
      </c>
      <c r="AD25" s="331">
        <v>0</v>
      </c>
      <c r="AE25" s="331">
        <v>0</v>
      </c>
      <c r="AF25" s="331">
        <v>0</v>
      </c>
      <c r="AG25" s="331">
        <v>0</v>
      </c>
      <c r="AH25" s="331">
        <v>0</v>
      </c>
      <c r="AI25" s="331">
        <v>0</v>
      </c>
      <c r="AJ25" s="331">
        <v>0</v>
      </c>
      <c r="AK25" s="331">
        <v>0</v>
      </c>
      <c r="AL25" s="331">
        <v>0</v>
      </c>
      <c r="AM25" s="331">
        <v>0</v>
      </c>
      <c r="AN25" s="331">
        <v>0</v>
      </c>
      <c r="AO25" s="334">
        <v>0</v>
      </c>
      <c r="AP25" s="7"/>
      <c r="AQ25" s="7"/>
      <c r="AR25" s="7"/>
      <c r="AS25" s="7"/>
      <c r="AT25" s="7"/>
      <c r="AU25" s="7"/>
    </row>
    <row r="26" spans="1:47" ht="15.75" customHeight="1">
      <c r="A26" s="406"/>
      <c r="B26" s="329" t="s">
        <v>44</v>
      </c>
      <c r="C26" s="330">
        <v>1809.0675048828125</v>
      </c>
      <c r="D26" s="331">
        <v>0</v>
      </c>
      <c r="E26" s="331">
        <v>0</v>
      </c>
      <c r="F26" s="330">
        <f t="shared" si="0"/>
        <v>113387882073</v>
      </c>
      <c r="G26" s="332">
        <v>113387882073</v>
      </c>
      <c r="H26" s="331">
        <v>0</v>
      </c>
      <c r="I26" s="333">
        <v>388</v>
      </c>
      <c r="J26" s="325">
        <v>310178</v>
      </c>
      <c r="K26" s="325">
        <v>126</v>
      </c>
      <c r="L26" s="331">
        <v>0</v>
      </c>
      <c r="M26" s="331">
        <v>0</v>
      </c>
      <c r="N26" s="331">
        <v>0</v>
      </c>
      <c r="O26" s="331">
        <v>0</v>
      </c>
      <c r="P26" s="331">
        <v>0</v>
      </c>
      <c r="Q26" s="333">
        <v>18839</v>
      </c>
      <c r="R26" s="406"/>
      <c r="S26" s="329" t="s">
        <v>44</v>
      </c>
      <c r="T26" s="332">
        <v>1089976735</v>
      </c>
      <c r="U26" s="332">
        <f t="shared" si="1"/>
        <v>1075550105</v>
      </c>
      <c r="V26" s="332">
        <v>14426630</v>
      </c>
      <c r="W26" s="331">
        <v>0</v>
      </c>
      <c r="X26" s="331">
        <v>0</v>
      </c>
      <c r="Y26" s="331">
        <v>0</v>
      </c>
      <c r="Z26" s="332">
        <f t="shared" si="2"/>
        <v>1089976735</v>
      </c>
      <c r="AA26" s="332">
        <v>1075550105</v>
      </c>
      <c r="AB26" s="330">
        <v>14426630</v>
      </c>
      <c r="AC26" s="331">
        <v>0</v>
      </c>
      <c r="AD26" s="331">
        <v>0</v>
      </c>
      <c r="AE26" s="331">
        <v>0</v>
      </c>
      <c r="AF26" s="331">
        <v>0</v>
      </c>
      <c r="AG26" s="331">
        <v>0</v>
      </c>
      <c r="AH26" s="331">
        <v>0</v>
      </c>
      <c r="AI26" s="331">
        <v>0</v>
      </c>
      <c r="AJ26" s="331">
        <v>0</v>
      </c>
      <c r="AK26" s="331">
        <v>0</v>
      </c>
      <c r="AL26" s="331">
        <v>0</v>
      </c>
      <c r="AM26" s="331">
        <v>0</v>
      </c>
      <c r="AN26" s="331">
        <v>0</v>
      </c>
      <c r="AO26" s="334">
        <v>0</v>
      </c>
      <c r="AP26" s="7"/>
      <c r="AQ26" s="7"/>
      <c r="AR26" s="7"/>
      <c r="AS26" s="7"/>
      <c r="AT26" s="7"/>
      <c r="AU26" s="7"/>
    </row>
    <row r="27" spans="1:47" ht="15.75" customHeight="1">
      <c r="A27" s="407"/>
      <c r="B27" s="329" t="s">
        <v>45</v>
      </c>
      <c r="C27" s="330">
        <v>2030.810791015625</v>
      </c>
      <c r="D27" s="331">
        <v>0</v>
      </c>
      <c r="E27" s="331">
        <v>0</v>
      </c>
      <c r="F27" s="330">
        <f t="shared" si="0"/>
        <v>131179090071</v>
      </c>
      <c r="G27" s="332">
        <v>131179090071</v>
      </c>
      <c r="H27" s="331">
        <v>0</v>
      </c>
      <c r="I27" s="333">
        <v>387</v>
      </c>
      <c r="J27" s="325">
        <v>310901</v>
      </c>
      <c r="K27" s="325">
        <v>117</v>
      </c>
      <c r="L27" s="331">
        <v>0</v>
      </c>
      <c r="M27" s="331">
        <v>0</v>
      </c>
      <c r="N27" s="331">
        <v>0</v>
      </c>
      <c r="O27" s="331">
        <v>0</v>
      </c>
      <c r="P27" s="331">
        <v>0</v>
      </c>
      <c r="Q27" s="333">
        <v>20239</v>
      </c>
      <c r="R27" s="407"/>
      <c r="S27" s="329" t="s">
        <v>45</v>
      </c>
      <c r="T27" s="332">
        <v>2596022923</v>
      </c>
      <c r="U27" s="332">
        <f t="shared" si="1"/>
        <v>1603835083</v>
      </c>
      <c r="V27" s="332">
        <v>39327840</v>
      </c>
      <c r="W27" s="332">
        <v>952860000</v>
      </c>
      <c r="X27" s="331">
        <v>0</v>
      </c>
      <c r="Y27" s="331">
        <v>0</v>
      </c>
      <c r="Z27" s="332">
        <f t="shared" si="2"/>
        <v>2596022923</v>
      </c>
      <c r="AA27" s="332">
        <v>1603835083</v>
      </c>
      <c r="AB27" s="330">
        <v>39327840</v>
      </c>
      <c r="AC27" s="332">
        <v>952860000</v>
      </c>
      <c r="AD27" s="331">
        <v>0</v>
      </c>
      <c r="AE27" s="331">
        <v>0</v>
      </c>
      <c r="AF27" s="331">
        <v>0</v>
      </c>
      <c r="AG27" s="331">
        <v>0</v>
      </c>
      <c r="AH27" s="331">
        <v>0</v>
      </c>
      <c r="AI27" s="331">
        <v>0</v>
      </c>
      <c r="AJ27" s="331">
        <v>0</v>
      </c>
      <c r="AK27" s="331">
        <v>0</v>
      </c>
      <c r="AL27" s="331">
        <v>0</v>
      </c>
      <c r="AM27" s="331">
        <v>0</v>
      </c>
      <c r="AN27" s="331">
        <v>0</v>
      </c>
      <c r="AO27" s="334">
        <v>0</v>
      </c>
      <c r="AP27" s="7"/>
      <c r="AQ27" s="7"/>
      <c r="AR27" s="7"/>
      <c r="AS27" s="7"/>
      <c r="AT27" s="7"/>
      <c r="AU27" s="7"/>
    </row>
    <row r="28" spans="1:47" ht="15.75" customHeight="1">
      <c r="A28" s="405" t="s">
        <v>47</v>
      </c>
      <c r="B28" s="329" t="s">
        <v>34</v>
      </c>
      <c r="C28" s="330">
        <v>2152.553955078125</v>
      </c>
      <c r="D28" s="331">
        <v>0</v>
      </c>
      <c r="E28" s="331">
        <v>0</v>
      </c>
      <c r="F28" s="330">
        <f t="shared" si="0"/>
        <v>138815099110</v>
      </c>
      <c r="G28" s="332">
        <v>138815099110</v>
      </c>
      <c r="H28" s="331">
        <v>0</v>
      </c>
      <c r="I28" s="333">
        <v>385</v>
      </c>
      <c r="J28" s="325">
        <v>311280</v>
      </c>
      <c r="K28" s="325">
        <v>108</v>
      </c>
      <c r="L28" s="331">
        <v>0</v>
      </c>
      <c r="M28" s="331">
        <v>0</v>
      </c>
      <c r="N28" s="331">
        <v>0</v>
      </c>
      <c r="O28" s="331">
        <v>0</v>
      </c>
      <c r="P28" s="331">
        <v>0</v>
      </c>
      <c r="Q28" s="333">
        <v>21660</v>
      </c>
      <c r="R28" s="405" t="s">
        <v>47</v>
      </c>
      <c r="S28" s="329" t="s">
        <v>34</v>
      </c>
      <c r="T28" s="332">
        <v>3030208815</v>
      </c>
      <c r="U28" s="332">
        <f t="shared" si="1"/>
        <v>2961988815</v>
      </c>
      <c r="V28" s="332">
        <v>68220000</v>
      </c>
      <c r="W28" s="331">
        <v>0</v>
      </c>
      <c r="X28" s="331">
        <v>0</v>
      </c>
      <c r="Y28" s="331">
        <v>0</v>
      </c>
      <c r="Z28" s="332">
        <f t="shared" si="2"/>
        <v>3030208815</v>
      </c>
      <c r="AA28" s="332">
        <v>2961988815</v>
      </c>
      <c r="AB28" s="330">
        <v>68220000</v>
      </c>
      <c r="AC28" s="331">
        <v>0</v>
      </c>
      <c r="AD28" s="331">
        <v>0</v>
      </c>
      <c r="AE28" s="331">
        <v>0</v>
      </c>
      <c r="AF28" s="331">
        <v>0</v>
      </c>
      <c r="AG28" s="331">
        <v>0</v>
      </c>
      <c r="AH28" s="331">
        <v>0</v>
      </c>
      <c r="AI28" s="331">
        <v>0</v>
      </c>
      <c r="AJ28" s="331">
        <v>0</v>
      </c>
      <c r="AK28" s="331">
        <v>0</v>
      </c>
      <c r="AL28" s="331">
        <v>0</v>
      </c>
      <c r="AM28" s="331">
        <v>0</v>
      </c>
      <c r="AN28" s="331">
        <v>0</v>
      </c>
      <c r="AO28" s="334">
        <v>0</v>
      </c>
      <c r="AP28" s="7"/>
      <c r="AQ28" s="7"/>
      <c r="AR28" s="7"/>
      <c r="AS28" s="7"/>
      <c r="AT28" s="7"/>
      <c r="AU28" s="7"/>
    </row>
    <row r="29" spans="1:47" ht="15.75" customHeight="1">
      <c r="A29" s="406"/>
      <c r="B29" s="329" t="s">
        <v>35</v>
      </c>
      <c r="C29" s="330">
        <v>2431.10107421875</v>
      </c>
      <c r="D29" s="331">
        <v>0</v>
      </c>
      <c r="E29" s="331">
        <v>0</v>
      </c>
      <c r="F29" s="330">
        <f t="shared" si="0"/>
        <v>155774972997</v>
      </c>
      <c r="G29" s="332">
        <v>155774972997</v>
      </c>
      <c r="H29" s="331">
        <v>0</v>
      </c>
      <c r="I29" s="333">
        <v>386</v>
      </c>
      <c r="J29" s="325">
        <v>312162</v>
      </c>
      <c r="K29" s="325">
        <v>126</v>
      </c>
      <c r="L29" s="331">
        <v>0</v>
      </c>
      <c r="M29" s="331">
        <v>0</v>
      </c>
      <c r="N29" s="331">
        <v>0</v>
      </c>
      <c r="O29" s="331">
        <v>0</v>
      </c>
      <c r="P29" s="331">
        <v>0</v>
      </c>
      <c r="Q29" s="333">
        <v>23060</v>
      </c>
      <c r="R29" s="406"/>
      <c r="S29" s="329" t="s">
        <v>35</v>
      </c>
      <c r="T29" s="332">
        <v>1821129154</v>
      </c>
      <c r="U29" s="332">
        <f t="shared" si="1"/>
        <v>1817349154</v>
      </c>
      <c r="V29" s="332">
        <v>3780000</v>
      </c>
      <c r="W29" s="331">
        <v>0</v>
      </c>
      <c r="X29" s="331">
        <v>0</v>
      </c>
      <c r="Y29" s="331">
        <v>0</v>
      </c>
      <c r="Z29" s="332">
        <f t="shared" si="2"/>
        <v>1821129154</v>
      </c>
      <c r="AA29" s="332">
        <v>1817349154</v>
      </c>
      <c r="AB29" s="330">
        <v>3780000</v>
      </c>
      <c r="AC29" s="331">
        <v>0</v>
      </c>
      <c r="AD29" s="331">
        <v>0</v>
      </c>
      <c r="AE29" s="331">
        <v>0</v>
      </c>
      <c r="AF29" s="331">
        <v>0</v>
      </c>
      <c r="AG29" s="331">
        <v>0</v>
      </c>
      <c r="AH29" s="331">
        <v>0</v>
      </c>
      <c r="AI29" s="331">
        <v>0</v>
      </c>
      <c r="AJ29" s="331">
        <v>0</v>
      </c>
      <c r="AK29" s="331">
        <v>0</v>
      </c>
      <c r="AL29" s="331">
        <v>0</v>
      </c>
      <c r="AM29" s="331">
        <v>0</v>
      </c>
      <c r="AN29" s="331">
        <v>0</v>
      </c>
      <c r="AO29" s="334">
        <v>0</v>
      </c>
      <c r="AP29" s="7"/>
      <c r="AQ29" s="7"/>
      <c r="AR29" s="7"/>
      <c r="AS29" s="7"/>
      <c r="AT29" s="7"/>
      <c r="AU29" s="7"/>
    </row>
    <row r="30" spans="1:47" ht="15.75" customHeight="1">
      <c r="A30" s="406"/>
      <c r="B30" s="329" t="s">
        <v>36</v>
      </c>
      <c r="C30" s="330">
        <v>3019.26123046875</v>
      </c>
      <c r="D30" s="331">
        <v>0</v>
      </c>
      <c r="E30" s="331">
        <v>0</v>
      </c>
      <c r="F30" s="330">
        <f t="shared" si="0"/>
        <v>184454089996</v>
      </c>
      <c r="G30" s="332">
        <v>184454089996</v>
      </c>
      <c r="H30" s="331">
        <v>0</v>
      </c>
      <c r="I30" s="333">
        <v>384</v>
      </c>
      <c r="J30" s="325">
        <v>312846</v>
      </c>
      <c r="K30" s="325">
        <v>126</v>
      </c>
      <c r="L30" s="331">
        <v>0</v>
      </c>
      <c r="M30" s="331">
        <v>0</v>
      </c>
      <c r="N30" s="331">
        <v>0</v>
      </c>
      <c r="O30" s="331">
        <v>0</v>
      </c>
      <c r="P30" s="331">
        <v>0</v>
      </c>
      <c r="Q30" s="333">
        <v>24467</v>
      </c>
      <c r="R30" s="406"/>
      <c r="S30" s="329" t="s">
        <v>36</v>
      </c>
      <c r="T30" s="332">
        <v>1756351826</v>
      </c>
      <c r="U30" s="332">
        <f t="shared" si="1"/>
        <v>1647641826</v>
      </c>
      <c r="V30" s="332">
        <v>108710000</v>
      </c>
      <c r="W30" s="331">
        <v>0</v>
      </c>
      <c r="X30" s="331">
        <v>0</v>
      </c>
      <c r="Y30" s="331">
        <v>0</v>
      </c>
      <c r="Z30" s="332">
        <f t="shared" si="2"/>
        <v>1756351826</v>
      </c>
      <c r="AA30" s="332">
        <v>1647641826</v>
      </c>
      <c r="AB30" s="330">
        <v>108710000</v>
      </c>
      <c r="AC30" s="331">
        <v>0</v>
      </c>
      <c r="AD30" s="331">
        <v>0</v>
      </c>
      <c r="AE30" s="331">
        <v>0</v>
      </c>
      <c r="AF30" s="331">
        <v>0</v>
      </c>
      <c r="AG30" s="331">
        <v>0</v>
      </c>
      <c r="AH30" s="331">
        <v>0</v>
      </c>
      <c r="AI30" s="331">
        <v>0</v>
      </c>
      <c r="AJ30" s="331">
        <v>0</v>
      </c>
      <c r="AK30" s="331">
        <v>0</v>
      </c>
      <c r="AL30" s="331">
        <v>0</v>
      </c>
      <c r="AM30" s="331">
        <v>0</v>
      </c>
      <c r="AN30" s="331">
        <v>0</v>
      </c>
      <c r="AO30" s="334">
        <v>0</v>
      </c>
      <c r="AP30" s="7"/>
      <c r="AQ30" s="7"/>
      <c r="AR30" s="7"/>
      <c r="AS30" s="7"/>
      <c r="AT30" s="7"/>
      <c r="AU30" s="7"/>
    </row>
    <row r="31" spans="1:47" ht="15.75" customHeight="1">
      <c r="A31" s="406"/>
      <c r="B31" s="329" t="s">
        <v>37</v>
      </c>
      <c r="C31" s="330">
        <v>2911.317138671875</v>
      </c>
      <c r="D31" s="331">
        <v>0</v>
      </c>
      <c r="E31" s="331">
        <v>0</v>
      </c>
      <c r="F31" s="330">
        <f t="shared" si="0"/>
        <v>183274770361</v>
      </c>
      <c r="G31" s="332">
        <v>183274770361</v>
      </c>
      <c r="H31" s="331">
        <v>0</v>
      </c>
      <c r="I31" s="333">
        <v>385</v>
      </c>
      <c r="J31" s="325">
        <v>313683</v>
      </c>
      <c r="K31" s="325">
        <v>133</v>
      </c>
      <c r="L31" s="331">
        <v>0</v>
      </c>
      <c r="M31" s="331">
        <v>0</v>
      </c>
      <c r="N31" s="331">
        <v>0</v>
      </c>
      <c r="O31" s="331">
        <v>0</v>
      </c>
      <c r="P31" s="331">
        <v>0</v>
      </c>
      <c r="Q31" s="333">
        <v>25679</v>
      </c>
      <c r="R31" s="406"/>
      <c r="S31" s="329" t="s">
        <v>37</v>
      </c>
      <c r="T31" s="332">
        <v>11111125943</v>
      </c>
      <c r="U31" s="332">
        <f t="shared" si="1"/>
        <v>1433633351</v>
      </c>
      <c r="V31" s="332">
        <v>348469292</v>
      </c>
      <c r="W31" s="332">
        <v>9329023300</v>
      </c>
      <c r="X31" s="331">
        <v>0</v>
      </c>
      <c r="Y31" s="331">
        <v>0</v>
      </c>
      <c r="Z31" s="332">
        <f t="shared" si="2"/>
        <v>11111125943</v>
      </c>
      <c r="AA31" s="332">
        <v>1433633351</v>
      </c>
      <c r="AB31" s="330">
        <v>348469292</v>
      </c>
      <c r="AC31" s="332">
        <v>9329023300</v>
      </c>
      <c r="AD31" s="331">
        <v>0</v>
      </c>
      <c r="AE31" s="331">
        <v>0</v>
      </c>
      <c r="AF31" s="331">
        <v>0</v>
      </c>
      <c r="AG31" s="331">
        <v>0</v>
      </c>
      <c r="AH31" s="331">
        <v>0</v>
      </c>
      <c r="AI31" s="331">
        <v>0</v>
      </c>
      <c r="AJ31" s="331">
        <v>0</v>
      </c>
      <c r="AK31" s="331">
        <v>0</v>
      </c>
      <c r="AL31" s="331">
        <v>0</v>
      </c>
      <c r="AM31" s="331">
        <v>0</v>
      </c>
      <c r="AN31" s="331">
        <v>0</v>
      </c>
      <c r="AO31" s="334">
        <v>0</v>
      </c>
      <c r="AP31" s="7"/>
      <c r="AQ31" s="7"/>
      <c r="AR31" s="7"/>
      <c r="AS31" s="7"/>
      <c r="AT31" s="7"/>
      <c r="AU31" s="7"/>
    </row>
    <row r="32" spans="1:47" ht="15.75" customHeight="1">
      <c r="A32" s="406"/>
      <c r="B32" s="329" t="s">
        <v>38</v>
      </c>
      <c r="C32" s="330">
        <v>3336.287841796875</v>
      </c>
      <c r="D32" s="331">
        <v>0</v>
      </c>
      <c r="E32" s="331">
        <v>0</v>
      </c>
      <c r="F32" s="330">
        <f t="shared" si="0"/>
        <v>205318326555</v>
      </c>
      <c r="G32" s="332">
        <v>205318326555</v>
      </c>
      <c r="H32" s="331">
        <v>0</v>
      </c>
      <c r="I32" s="333">
        <v>386</v>
      </c>
      <c r="J32" s="325">
        <v>314765</v>
      </c>
      <c r="K32" s="325">
        <v>133</v>
      </c>
      <c r="L32" s="331">
        <v>0</v>
      </c>
      <c r="M32" s="331">
        <v>0</v>
      </c>
      <c r="N32" s="331">
        <v>0</v>
      </c>
      <c r="O32" s="331">
        <v>0</v>
      </c>
      <c r="P32" s="331">
        <v>0</v>
      </c>
      <c r="Q32" s="333">
        <v>27338</v>
      </c>
      <c r="R32" s="406"/>
      <c r="S32" s="329" t="s">
        <v>38</v>
      </c>
      <c r="T32" s="332">
        <v>6340485809</v>
      </c>
      <c r="U32" s="332">
        <f t="shared" si="1"/>
        <v>1552038809</v>
      </c>
      <c r="V32" s="332">
        <v>174750000</v>
      </c>
      <c r="W32" s="332">
        <v>4613697000</v>
      </c>
      <c r="X32" s="331">
        <v>0</v>
      </c>
      <c r="Y32" s="331">
        <v>0</v>
      </c>
      <c r="Z32" s="332">
        <f t="shared" si="2"/>
        <v>6340485809</v>
      </c>
      <c r="AA32" s="332">
        <v>1552038809</v>
      </c>
      <c r="AB32" s="330">
        <v>174750000</v>
      </c>
      <c r="AC32" s="332">
        <v>4613697000</v>
      </c>
      <c r="AD32" s="331">
        <v>0</v>
      </c>
      <c r="AE32" s="331">
        <v>0</v>
      </c>
      <c r="AF32" s="331">
        <v>0</v>
      </c>
      <c r="AG32" s="331">
        <v>0</v>
      </c>
      <c r="AH32" s="331">
        <v>0</v>
      </c>
      <c r="AI32" s="331">
        <v>0</v>
      </c>
      <c r="AJ32" s="331">
        <v>0</v>
      </c>
      <c r="AK32" s="331">
        <v>0</v>
      </c>
      <c r="AL32" s="331">
        <v>0</v>
      </c>
      <c r="AM32" s="331">
        <v>0</v>
      </c>
      <c r="AN32" s="331">
        <v>0</v>
      </c>
      <c r="AO32" s="334">
        <v>0</v>
      </c>
      <c r="AP32" s="7"/>
      <c r="AQ32" s="7"/>
      <c r="AR32" s="7"/>
      <c r="AS32" s="7"/>
      <c r="AT32" s="7"/>
      <c r="AU32" s="7"/>
    </row>
    <row r="33" spans="1:47" ht="15.75" customHeight="1">
      <c r="A33" s="406"/>
      <c r="B33" s="329" t="s">
        <v>39</v>
      </c>
      <c r="C33" s="330">
        <v>4408.17333984375</v>
      </c>
      <c r="D33" s="331">
        <v>0</v>
      </c>
      <c r="E33" s="331">
        <v>0</v>
      </c>
      <c r="F33" s="330">
        <f t="shared" si="0"/>
        <v>252798050079</v>
      </c>
      <c r="G33" s="332">
        <v>252798050079</v>
      </c>
      <c r="H33" s="331">
        <v>0</v>
      </c>
      <c r="I33" s="333">
        <v>386</v>
      </c>
      <c r="J33" s="325">
        <v>327268</v>
      </c>
      <c r="K33" s="325">
        <v>143</v>
      </c>
      <c r="L33" s="331">
        <v>0</v>
      </c>
      <c r="M33" s="331">
        <v>0</v>
      </c>
      <c r="N33" s="331">
        <v>0</v>
      </c>
      <c r="O33" s="331">
        <v>0</v>
      </c>
      <c r="P33" s="331">
        <v>0</v>
      </c>
      <c r="Q33" s="333">
        <v>29162</v>
      </c>
      <c r="R33" s="406"/>
      <c r="S33" s="329" t="s">
        <v>39</v>
      </c>
      <c r="T33" s="332">
        <v>6947414093</v>
      </c>
      <c r="U33" s="332">
        <f t="shared" si="1"/>
        <v>660862493</v>
      </c>
      <c r="V33" s="332">
        <v>18803600</v>
      </c>
      <c r="W33" s="332">
        <v>6267748000</v>
      </c>
      <c r="X33" s="331">
        <v>0</v>
      </c>
      <c r="Y33" s="331">
        <v>0</v>
      </c>
      <c r="Z33" s="332">
        <f t="shared" si="2"/>
        <v>6947414093</v>
      </c>
      <c r="AA33" s="332">
        <v>660862493</v>
      </c>
      <c r="AB33" s="330">
        <f>12000000+6803600</f>
        <v>18803600</v>
      </c>
      <c r="AC33" s="330">
        <v>6267748000</v>
      </c>
      <c r="AD33" s="331">
        <v>0</v>
      </c>
      <c r="AE33" s="331">
        <v>0</v>
      </c>
      <c r="AF33" s="331">
        <v>0</v>
      </c>
      <c r="AG33" s="331">
        <v>0</v>
      </c>
      <c r="AH33" s="331">
        <v>0</v>
      </c>
      <c r="AI33" s="331">
        <v>0</v>
      </c>
      <c r="AJ33" s="331">
        <v>0</v>
      </c>
      <c r="AK33" s="331">
        <v>0</v>
      </c>
      <c r="AL33" s="331">
        <v>0</v>
      </c>
      <c r="AM33" s="331">
        <v>0</v>
      </c>
      <c r="AN33" s="331">
        <v>0</v>
      </c>
      <c r="AO33" s="334">
        <v>0</v>
      </c>
      <c r="AP33" s="7"/>
      <c r="AQ33" s="7"/>
      <c r="AR33" s="7"/>
      <c r="AS33" s="7"/>
      <c r="AT33" s="7"/>
      <c r="AU33" s="7"/>
    </row>
    <row r="34" spans="1:47" ht="15.75" customHeight="1">
      <c r="A34" s="406"/>
      <c r="B34" s="329" t="s">
        <v>40</v>
      </c>
      <c r="C34" s="330">
        <v>8122.63818359375</v>
      </c>
      <c r="D34" s="331">
        <v>0</v>
      </c>
      <c r="E34" s="331">
        <v>0</v>
      </c>
      <c r="F34" s="330">
        <f t="shared" si="0"/>
        <v>474470156884</v>
      </c>
      <c r="G34" s="332">
        <v>474470156884</v>
      </c>
      <c r="H34" s="331">
        <v>0</v>
      </c>
      <c r="I34" s="333">
        <v>385</v>
      </c>
      <c r="J34" s="325">
        <v>327620</v>
      </c>
      <c r="K34" s="325">
        <v>148</v>
      </c>
      <c r="L34" s="331">
        <v>0</v>
      </c>
      <c r="M34" s="331">
        <v>0</v>
      </c>
      <c r="N34" s="331">
        <v>0</v>
      </c>
      <c r="O34" s="331">
        <v>0</v>
      </c>
      <c r="P34" s="331">
        <v>0</v>
      </c>
      <c r="Q34" s="333">
        <v>30898</v>
      </c>
      <c r="R34" s="406"/>
      <c r="S34" s="329" t="s">
        <v>40</v>
      </c>
      <c r="T34" s="332">
        <v>1067563522</v>
      </c>
      <c r="U34" s="332">
        <f t="shared" si="1"/>
        <v>984832022</v>
      </c>
      <c r="V34" s="332">
        <v>82731500</v>
      </c>
      <c r="W34" s="331">
        <v>0</v>
      </c>
      <c r="X34" s="331">
        <v>0</v>
      </c>
      <c r="Y34" s="331">
        <v>0</v>
      </c>
      <c r="Z34" s="332">
        <f t="shared" si="2"/>
        <v>1067563522</v>
      </c>
      <c r="AA34" s="332">
        <v>984832022</v>
      </c>
      <c r="AB34" s="330">
        <f>82638300+93200</f>
        <v>82731500</v>
      </c>
      <c r="AC34" s="331">
        <v>0</v>
      </c>
      <c r="AD34" s="331">
        <v>0</v>
      </c>
      <c r="AE34" s="331">
        <v>0</v>
      </c>
      <c r="AF34" s="331">
        <v>0</v>
      </c>
      <c r="AG34" s="331">
        <v>0</v>
      </c>
      <c r="AH34" s="331">
        <v>0</v>
      </c>
      <c r="AI34" s="331">
        <v>0</v>
      </c>
      <c r="AJ34" s="331">
        <v>0</v>
      </c>
      <c r="AK34" s="331">
        <v>0</v>
      </c>
      <c r="AL34" s="331">
        <v>0</v>
      </c>
      <c r="AM34" s="331">
        <v>0</v>
      </c>
      <c r="AN34" s="331">
        <v>0</v>
      </c>
      <c r="AO34" s="334">
        <v>0</v>
      </c>
      <c r="AP34" s="7"/>
      <c r="AQ34" s="7"/>
      <c r="AR34" s="7"/>
      <c r="AS34" s="7"/>
      <c r="AT34" s="7"/>
      <c r="AU34" s="7"/>
    </row>
    <row r="35" spans="1:47" ht="15.75" customHeight="1">
      <c r="A35" s="406"/>
      <c r="B35" s="329" t="s">
        <v>41</v>
      </c>
      <c r="C35" s="330">
        <v>12712.453125</v>
      </c>
      <c r="D35" s="331">
        <v>0</v>
      </c>
      <c r="E35" s="331">
        <v>0</v>
      </c>
      <c r="F35" s="330">
        <f t="shared" si="0"/>
        <v>740372419652</v>
      </c>
      <c r="G35" s="332">
        <v>740372419652</v>
      </c>
      <c r="H35" s="331">
        <v>0</v>
      </c>
      <c r="I35" s="333">
        <v>386</v>
      </c>
      <c r="J35" s="325">
        <v>328237</v>
      </c>
      <c r="K35" s="325">
        <v>130</v>
      </c>
      <c r="L35" s="331">
        <v>0</v>
      </c>
      <c r="M35" s="331">
        <v>0</v>
      </c>
      <c r="N35" s="331">
        <v>0</v>
      </c>
      <c r="O35" s="331">
        <v>0</v>
      </c>
      <c r="P35" s="331">
        <v>0</v>
      </c>
      <c r="Q35" s="333">
        <v>34168</v>
      </c>
      <c r="R35" s="406"/>
      <c r="S35" s="329" t="s">
        <v>41</v>
      </c>
      <c r="T35" s="332">
        <v>12223801816</v>
      </c>
      <c r="U35" s="332">
        <f t="shared" si="1"/>
        <v>8183639016</v>
      </c>
      <c r="V35" s="332">
        <v>43295800</v>
      </c>
      <c r="W35" s="332">
        <v>3996867000</v>
      </c>
      <c r="X35" s="331">
        <v>0</v>
      </c>
      <c r="Y35" s="331">
        <v>0</v>
      </c>
      <c r="Z35" s="332">
        <f t="shared" si="2"/>
        <v>12223801816</v>
      </c>
      <c r="AA35" s="332">
        <v>8183639016</v>
      </c>
      <c r="AB35" s="330">
        <v>43295800</v>
      </c>
      <c r="AC35" s="332">
        <v>3996867000</v>
      </c>
      <c r="AD35" s="331">
        <v>0</v>
      </c>
      <c r="AE35" s="331">
        <v>0</v>
      </c>
      <c r="AF35" s="331">
        <v>0</v>
      </c>
      <c r="AG35" s="331">
        <v>0</v>
      </c>
      <c r="AH35" s="331">
        <v>0</v>
      </c>
      <c r="AI35" s="331">
        <v>0</v>
      </c>
      <c r="AJ35" s="331">
        <v>0</v>
      </c>
      <c r="AK35" s="331">
        <v>0</v>
      </c>
      <c r="AL35" s="331">
        <v>0</v>
      </c>
      <c r="AM35" s="331">
        <v>0</v>
      </c>
      <c r="AN35" s="331">
        <v>0</v>
      </c>
      <c r="AO35" s="334">
        <v>0</v>
      </c>
      <c r="AP35" s="7"/>
      <c r="AQ35" s="7"/>
      <c r="AR35" s="7"/>
      <c r="AS35" s="7"/>
      <c r="AT35" s="7"/>
      <c r="AU35" s="7"/>
    </row>
    <row r="36" spans="1:47" ht="15.75" customHeight="1">
      <c r="A36" s="406"/>
      <c r="B36" s="329" t="s">
        <v>42</v>
      </c>
      <c r="C36" s="330">
        <v>11814.4287109375</v>
      </c>
      <c r="D36" s="331">
        <v>0</v>
      </c>
      <c r="E36" s="331">
        <v>0</v>
      </c>
      <c r="F36" s="330">
        <f t="shared" si="0"/>
        <v>741297799866</v>
      </c>
      <c r="G36" s="332">
        <v>741297799866</v>
      </c>
      <c r="H36" s="331">
        <v>0</v>
      </c>
      <c r="I36" s="333">
        <v>387</v>
      </c>
      <c r="J36" s="325">
        <v>410841</v>
      </c>
      <c r="K36" s="325">
        <v>147</v>
      </c>
      <c r="L36" s="331">
        <v>0</v>
      </c>
      <c r="M36" s="331">
        <v>0</v>
      </c>
      <c r="N36" s="331">
        <v>0</v>
      </c>
      <c r="O36" s="331">
        <v>0</v>
      </c>
      <c r="P36" s="331">
        <v>0</v>
      </c>
      <c r="Q36" s="333">
        <v>37620</v>
      </c>
      <c r="R36" s="406"/>
      <c r="S36" s="329" t="s">
        <v>42</v>
      </c>
      <c r="T36" s="332">
        <v>16742972198</v>
      </c>
      <c r="U36" s="332">
        <f t="shared" si="1"/>
        <v>9043302470</v>
      </c>
      <c r="V36" s="331">
        <v>0</v>
      </c>
      <c r="W36" s="332">
        <v>7699669728</v>
      </c>
      <c r="X36" s="331">
        <v>0</v>
      </c>
      <c r="Y36" s="331">
        <v>0</v>
      </c>
      <c r="Z36" s="332">
        <f t="shared" si="2"/>
        <v>16742972198</v>
      </c>
      <c r="AA36" s="332">
        <v>9043302470</v>
      </c>
      <c r="AB36" s="331">
        <v>0</v>
      </c>
      <c r="AC36" s="330">
        <v>7699669728</v>
      </c>
      <c r="AD36" s="331">
        <v>0</v>
      </c>
      <c r="AE36" s="331">
        <v>0</v>
      </c>
      <c r="AF36" s="331">
        <v>0</v>
      </c>
      <c r="AG36" s="331">
        <v>0</v>
      </c>
      <c r="AH36" s="331">
        <v>0</v>
      </c>
      <c r="AI36" s="331">
        <v>0</v>
      </c>
      <c r="AJ36" s="331">
        <v>0</v>
      </c>
      <c r="AK36" s="331">
        <v>0</v>
      </c>
      <c r="AL36" s="331">
        <v>0</v>
      </c>
      <c r="AM36" s="331">
        <v>0</v>
      </c>
      <c r="AN36" s="331">
        <v>0</v>
      </c>
      <c r="AO36" s="334">
        <v>0</v>
      </c>
      <c r="AP36" s="7"/>
      <c r="AQ36" s="7"/>
      <c r="AR36" s="7"/>
      <c r="AS36" s="7"/>
      <c r="AT36" s="7"/>
      <c r="AU36" s="7"/>
    </row>
    <row r="37" spans="1:47" ht="15.75" customHeight="1">
      <c r="A37" s="406"/>
      <c r="B37" s="329" t="s">
        <v>43</v>
      </c>
      <c r="C37" s="330">
        <v>10657.09375</v>
      </c>
      <c r="D37" s="331">
        <v>0</v>
      </c>
      <c r="E37" s="331">
        <v>0</v>
      </c>
      <c r="F37" s="330">
        <f t="shared" si="0"/>
        <v>703654617481</v>
      </c>
      <c r="G37" s="332">
        <v>703654617481</v>
      </c>
      <c r="H37" s="331">
        <v>0</v>
      </c>
      <c r="I37" s="333">
        <v>385</v>
      </c>
      <c r="J37" s="325">
        <v>412292</v>
      </c>
      <c r="K37" s="325">
        <v>177</v>
      </c>
      <c r="L37" s="331">
        <v>0</v>
      </c>
      <c r="M37" s="331">
        <v>0</v>
      </c>
      <c r="N37" s="331">
        <v>0</v>
      </c>
      <c r="O37" s="331">
        <v>0</v>
      </c>
      <c r="P37" s="331">
        <v>0</v>
      </c>
      <c r="Q37" s="333">
        <v>42490</v>
      </c>
      <c r="R37" s="406"/>
      <c r="S37" s="329" t="s">
        <v>43</v>
      </c>
      <c r="T37" s="332">
        <v>20685696873</v>
      </c>
      <c r="U37" s="332">
        <f t="shared" si="1"/>
        <v>12993356873</v>
      </c>
      <c r="V37" s="331">
        <v>0</v>
      </c>
      <c r="W37" s="332">
        <v>7692340000</v>
      </c>
      <c r="X37" s="331">
        <v>0</v>
      </c>
      <c r="Y37" s="331">
        <v>0</v>
      </c>
      <c r="Z37" s="332">
        <f t="shared" si="2"/>
        <v>20685696873</v>
      </c>
      <c r="AA37" s="332">
        <v>12993356873</v>
      </c>
      <c r="AB37" s="331">
        <v>0</v>
      </c>
      <c r="AC37" s="330">
        <v>7692340000</v>
      </c>
      <c r="AD37" s="331">
        <v>0</v>
      </c>
      <c r="AE37" s="331">
        <v>0</v>
      </c>
      <c r="AF37" s="331">
        <v>0</v>
      </c>
      <c r="AG37" s="331">
        <v>0</v>
      </c>
      <c r="AH37" s="331">
        <v>0</v>
      </c>
      <c r="AI37" s="331">
        <v>0</v>
      </c>
      <c r="AJ37" s="331">
        <v>0</v>
      </c>
      <c r="AK37" s="331">
        <v>0</v>
      </c>
      <c r="AL37" s="331">
        <v>0</v>
      </c>
      <c r="AM37" s="331">
        <v>0</v>
      </c>
      <c r="AN37" s="331">
        <v>0</v>
      </c>
      <c r="AO37" s="334">
        <v>0</v>
      </c>
      <c r="AP37" s="7"/>
      <c r="AQ37" s="7"/>
      <c r="AR37" s="7"/>
      <c r="AS37" s="7"/>
      <c r="AT37" s="7"/>
      <c r="AU37" s="7"/>
    </row>
    <row r="38" spans="1:47" ht="15.75" customHeight="1">
      <c r="A38" s="406"/>
      <c r="B38" s="329" t="s">
        <v>44</v>
      </c>
      <c r="C38" s="330">
        <v>9640.150390625</v>
      </c>
      <c r="D38" s="331">
        <v>0</v>
      </c>
      <c r="E38" s="331">
        <v>0</v>
      </c>
      <c r="F38" s="330">
        <f t="shared" si="0"/>
        <v>637455761353</v>
      </c>
      <c r="G38" s="332">
        <v>637455761353</v>
      </c>
      <c r="H38" s="331">
        <v>0</v>
      </c>
      <c r="I38" s="333">
        <v>384</v>
      </c>
      <c r="J38" s="325">
        <v>412860</v>
      </c>
      <c r="K38" s="325">
        <v>145</v>
      </c>
      <c r="L38" s="331">
        <v>0</v>
      </c>
      <c r="M38" s="331">
        <v>0</v>
      </c>
      <c r="N38" s="331">
        <v>0</v>
      </c>
      <c r="O38" s="331">
        <v>0</v>
      </c>
      <c r="P38" s="331">
        <v>0</v>
      </c>
      <c r="Q38" s="333">
        <v>45302</v>
      </c>
      <c r="R38" s="406"/>
      <c r="S38" s="329" t="s">
        <v>44</v>
      </c>
      <c r="T38" s="332">
        <v>4423709588</v>
      </c>
      <c r="U38" s="332">
        <f t="shared" si="1"/>
        <v>4421759988</v>
      </c>
      <c r="V38" s="332">
        <v>1949600</v>
      </c>
      <c r="W38" s="331">
        <v>0</v>
      </c>
      <c r="X38" s="331">
        <v>0</v>
      </c>
      <c r="Y38" s="331">
        <v>0</v>
      </c>
      <c r="Z38" s="332">
        <f t="shared" si="2"/>
        <v>4423709588</v>
      </c>
      <c r="AA38" s="332">
        <v>4421759988</v>
      </c>
      <c r="AB38" s="330">
        <f>1173060+776540</f>
        <v>1949600</v>
      </c>
      <c r="AC38" s="331">
        <v>0</v>
      </c>
      <c r="AD38" s="331">
        <v>0</v>
      </c>
      <c r="AE38" s="331">
        <v>0</v>
      </c>
      <c r="AF38" s="331">
        <v>0</v>
      </c>
      <c r="AG38" s="331">
        <v>0</v>
      </c>
      <c r="AH38" s="331">
        <v>0</v>
      </c>
      <c r="AI38" s="331">
        <v>0</v>
      </c>
      <c r="AJ38" s="331">
        <v>0</v>
      </c>
      <c r="AK38" s="331">
        <v>0</v>
      </c>
      <c r="AL38" s="331">
        <v>0</v>
      </c>
      <c r="AM38" s="331">
        <v>0</v>
      </c>
      <c r="AN38" s="331">
        <v>0</v>
      </c>
      <c r="AO38" s="334">
        <v>0</v>
      </c>
      <c r="AP38" s="7"/>
      <c r="AQ38" s="7"/>
      <c r="AR38" s="7"/>
      <c r="AS38" s="7"/>
      <c r="AT38" s="7"/>
      <c r="AU38" s="7"/>
    </row>
    <row r="39" spans="1:47" ht="15.75" customHeight="1">
      <c r="A39" s="407"/>
      <c r="B39" s="329" t="s">
        <v>45</v>
      </c>
      <c r="C39" s="330">
        <v>10256.1328125</v>
      </c>
      <c r="D39" s="331">
        <v>0</v>
      </c>
      <c r="E39" s="331">
        <v>0</v>
      </c>
      <c r="F39" s="330">
        <f t="shared" si="0"/>
        <v>717560948996</v>
      </c>
      <c r="G39" s="332">
        <v>717560948996</v>
      </c>
      <c r="H39" s="331">
        <v>0</v>
      </c>
      <c r="I39" s="333">
        <v>384</v>
      </c>
      <c r="J39" s="325">
        <v>413618</v>
      </c>
      <c r="K39" s="325">
        <v>143</v>
      </c>
      <c r="L39" s="331">
        <v>0</v>
      </c>
      <c r="M39" s="331">
        <v>0</v>
      </c>
      <c r="N39" s="331">
        <v>0</v>
      </c>
      <c r="O39" s="331">
        <v>0</v>
      </c>
      <c r="P39" s="331">
        <v>0</v>
      </c>
      <c r="Q39" s="333">
        <v>48948</v>
      </c>
      <c r="R39" s="407"/>
      <c r="S39" s="329" t="s">
        <v>45</v>
      </c>
      <c r="T39" s="332">
        <v>16426430229</v>
      </c>
      <c r="U39" s="332">
        <f t="shared" si="1"/>
        <v>16426430229</v>
      </c>
      <c r="V39" s="331">
        <v>0</v>
      </c>
      <c r="W39" s="331">
        <v>0</v>
      </c>
      <c r="X39" s="331">
        <v>0</v>
      </c>
      <c r="Y39" s="331">
        <v>0</v>
      </c>
      <c r="Z39" s="332">
        <f t="shared" si="2"/>
        <v>16426430229</v>
      </c>
      <c r="AA39" s="332">
        <v>16426430229</v>
      </c>
      <c r="AB39" s="331">
        <v>0</v>
      </c>
      <c r="AC39" s="331">
        <v>0</v>
      </c>
      <c r="AD39" s="331">
        <v>0</v>
      </c>
      <c r="AE39" s="331">
        <v>0</v>
      </c>
      <c r="AF39" s="331">
        <v>0</v>
      </c>
      <c r="AG39" s="331">
        <v>0</v>
      </c>
      <c r="AH39" s="331">
        <v>0</v>
      </c>
      <c r="AI39" s="331">
        <v>0</v>
      </c>
      <c r="AJ39" s="331">
        <v>0</v>
      </c>
      <c r="AK39" s="331">
        <v>0</v>
      </c>
      <c r="AL39" s="331">
        <v>0</v>
      </c>
      <c r="AM39" s="331">
        <v>0</v>
      </c>
      <c r="AN39" s="331">
        <v>0</v>
      </c>
      <c r="AO39" s="334">
        <v>0</v>
      </c>
      <c r="AP39" s="7"/>
      <c r="AQ39" s="7"/>
      <c r="AR39" s="7"/>
      <c r="AS39" s="7"/>
      <c r="AT39" s="7"/>
      <c r="AU39" s="7"/>
    </row>
    <row r="40" spans="1:47" ht="15.75" customHeight="1">
      <c r="A40" s="405" t="s">
        <v>48</v>
      </c>
      <c r="B40" s="329" t="s">
        <v>34</v>
      </c>
      <c r="C40" s="330">
        <v>11189.9677734375</v>
      </c>
      <c r="D40" s="331">
        <v>0</v>
      </c>
      <c r="E40" s="331">
        <v>0</v>
      </c>
      <c r="F40" s="330">
        <f t="shared" si="0"/>
        <v>788261732495</v>
      </c>
      <c r="G40" s="332">
        <v>788261732495</v>
      </c>
      <c r="H40" s="331">
        <v>0</v>
      </c>
      <c r="I40" s="333">
        <v>383</v>
      </c>
      <c r="J40" s="325">
        <v>414494</v>
      </c>
      <c r="K40" s="325">
        <v>133</v>
      </c>
      <c r="L40" s="331">
        <v>0</v>
      </c>
      <c r="M40" s="331">
        <v>0</v>
      </c>
      <c r="N40" s="331">
        <v>0</v>
      </c>
      <c r="O40" s="331">
        <v>0</v>
      </c>
      <c r="P40" s="331">
        <v>0</v>
      </c>
      <c r="Q40" s="333">
        <v>52290</v>
      </c>
      <c r="R40" s="405" t="s">
        <v>48</v>
      </c>
      <c r="S40" s="329" t="s">
        <v>34</v>
      </c>
      <c r="T40" s="332">
        <v>3546017922</v>
      </c>
      <c r="U40" s="332">
        <f t="shared" si="1"/>
        <v>3546017922</v>
      </c>
      <c r="V40" s="331">
        <v>0</v>
      </c>
      <c r="W40" s="331">
        <v>0</v>
      </c>
      <c r="X40" s="331">
        <v>0</v>
      </c>
      <c r="Y40" s="331">
        <v>0</v>
      </c>
      <c r="Z40" s="332">
        <f t="shared" si="2"/>
        <v>3546017922</v>
      </c>
      <c r="AA40" s="332">
        <v>3546017922</v>
      </c>
      <c r="AB40" s="331">
        <v>0</v>
      </c>
      <c r="AC40" s="331">
        <v>0</v>
      </c>
      <c r="AD40" s="331">
        <v>0</v>
      </c>
      <c r="AE40" s="331">
        <v>0</v>
      </c>
      <c r="AF40" s="331">
        <v>0</v>
      </c>
      <c r="AG40" s="331">
        <v>0</v>
      </c>
      <c r="AH40" s="331">
        <v>0</v>
      </c>
      <c r="AI40" s="331">
        <v>0</v>
      </c>
      <c r="AJ40" s="331">
        <v>0</v>
      </c>
      <c r="AK40" s="331">
        <v>0</v>
      </c>
      <c r="AL40" s="331">
        <v>0</v>
      </c>
      <c r="AM40" s="331">
        <v>0</v>
      </c>
      <c r="AN40" s="331">
        <v>0</v>
      </c>
      <c r="AO40" s="334">
        <v>0</v>
      </c>
      <c r="AP40" s="7"/>
      <c r="AQ40" s="7"/>
      <c r="AR40" s="7"/>
      <c r="AS40" s="7"/>
      <c r="AT40" s="7"/>
      <c r="AU40" s="7"/>
    </row>
    <row r="41" spans="1:47" ht="15.75" customHeight="1">
      <c r="A41" s="406"/>
      <c r="B41" s="329" t="s">
        <v>35</v>
      </c>
      <c r="C41" s="330">
        <v>12359.05078125</v>
      </c>
      <c r="D41" s="331">
        <v>0</v>
      </c>
      <c r="E41" s="331">
        <v>0</v>
      </c>
      <c r="F41" s="330">
        <f t="shared" si="0"/>
        <v>847518046760</v>
      </c>
      <c r="G41" s="332">
        <v>847518046760</v>
      </c>
      <c r="H41" s="331">
        <v>0</v>
      </c>
      <c r="I41" s="333">
        <v>381</v>
      </c>
      <c r="J41" s="325">
        <v>414932</v>
      </c>
      <c r="K41" s="325">
        <v>114</v>
      </c>
      <c r="L41" s="331">
        <v>0</v>
      </c>
      <c r="M41" s="331">
        <v>0</v>
      </c>
      <c r="N41" s="331">
        <v>0</v>
      </c>
      <c r="O41" s="331">
        <v>0</v>
      </c>
      <c r="P41" s="331">
        <v>0</v>
      </c>
      <c r="Q41" s="333">
        <v>55751</v>
      </c>
      <c r="R41" s="406"/>
      <c r="S41" s="329" t="s">
        <v>35</v>
      </c>
      <c r="T41" s="332">
        <v>1929765912</v>
      </c>
      <c r="U41" s="332">
        <f t="shared" si="1"/>
        <v>1929765912</v>
      </c>
      <c r="V41" s="331">
        <v>0</v>
      </c>
      <c r="W41" s="331">
        <v>0</v>
      </c>
      <c r="X41" s="331">
        <v>0</v>
      </c>
      <c r="Y41" s="331">
        <v>0</v>
      </c>
      <c r="Z41" s="332">
        <f t="shared" si="2"/>
        <v>1929765912</v>
      </c>
      <c r="AA41" s="332">
        <v>1929765912</v>
      </c>
      <c r="AB41" s="331">
        <v>0</v>
      </c>
      <c r="AC41" s="331">
        <v>0</v>
      </c>
      <c r="AD41" s="331">
        <v>0</v>
      </c>
      <c r="AE41" s="331">
        <v>0</v>
      </c>
      <c r="AF41" s="331">
        <v>0</v>
      </c>
      <c r="AG41" s="331">
        <v>0</v>
      </c>
      <c r="AH41" s="331">
        <v>0</v>
      </c>
      <c r="AI41" s="331">
        <v>0</v>
      </c>
      <c r="AJ41" s="331">
        <v>0</v>
      </c>
      <c r="AK41" s="331">
        <v>0</v>
      </c>
      <c r="AL41" s="331">
        <v>0</v>
      </c>
      <c r="AM41" s="331">
        <v>0</v>
      </c>
      <c r="AN41" s="331">
        <v>0</v>
      </c>
      <c r="AO41" s="334">
        <v>0</v>
      </c>
      <c r="AP41" s="7"/>
      <c r="AQ41" s="7"/>
      <c r="AR41" s="7"/>
      <c r="AS41" s="7"/>
      <c r="AT41" s="7"/>
      <c r="AU41" s="7"/>
    </row>
    <row r="42" spans="1:47" ht="15.75" customHeight="1">
      <c r="A42" s="406"/>
      <c r="B42" s="329" t="s">
        <v>36</v>
      </c>
      <c r="C42" s="330">
        <v>12966.765625</v>
      </c>
      <c r="D42" s="331">
        <v>0</v>
      </c>
      <c r="E42" s="331">
        <v>0</v>
      </c>
      <c r="F42" s="330">
        <f t="shared" si="0"/>
        <v>889909436536</v>
      </c>
      <c r="G42" s="332">
        <v>889909436536</v>
      </c>
      <c r="H42" s="331">
        <v>0</v>
      </c>
      <c r="I42" s="333">
        <v>380</v>
      </c>
      <c r="J42" s="325">
        <v>415785</v>
      </c>
      <c r="K42" s="325">
        <v>73</v>
      </c>
      <c r="L42" s="331">
        <v>0</v>
      </c>
      <c r="M42" s="331">
        <v>0</v>
      </c>
      <c r="N42" s="331">
        <v>0</v>
      </c>
      <c r="O42" s="331">
        <v>0</v>
      </c>
      <c r="P42" s="331">
        <v>0</v>
      </c>
      <c r="Q42" s="333">
        <v>59897</v>
      </c>
      <c r="R42" s="406"/>
      <c r="S42" s="329" t="s">
        <v>36</v>
      </c>
      <c r="T42" s="332">
        <v>3743778956</v>
      </c>
      <c r="U42" s="332">
        <f t="shared" si="1"/>
        <v>3743778956</v>
      </c>
      <c r="V42" s="331">
        <v>0</v>
      </c>
      <c r="W42" s="331">
        <v>0</v>
      </c>
      <c r="X42" s="331">
        <v>0</v>
      </c>
      <c r="Y42" s="331">
        <v>0</v>
      </c>
      <c r="Z42" s="332">
        <f t="shared" si="2"/>
        <v>3743778956</v>
      </c>
      <c r="AA42" s="332">
        <v>3743778956</v>
      </c>
      <c r="AB42" s="331">
        <v>0</v>
      </c>
      <c r="AC42" s="331">
        <v>0</v>
      </c>
      <c r="AD42" s="331">
        <v>0</v>
      </c>
      <c r="AE42" s="331">
        <v>0</v>
      </c>
      <c r="AF42" s="331">
        <v>0</v>
      </c>
      <c r="AG42" s="331">
        <v>0</v>
      </c>
      <c r="AH42" s="331">
        <v>0</v>
      </c>
      <c r="AI42" s="331">
        <v>0</v>
      </c>
      <c r="AJ42" s="331">
        <v>0</v>
      </c>
      <c r="AK42" s="331">
        <v>0</v>
      </c>
      <c r="AL42" s="331">
        <v>0</v>
      </c>
      <c r="AM42" s="331">
        <v>0</v>
      </c>
      <c r="AN42" s="331">
        <v>0</v>
      </c>
      <c r="AO42" s="334">
        <v>0</v>
      </c>
      <c r="AP42" s="7"/>
      <c r="AQ42" s="7"/>
      <c r="AR42" s="7"/>
      <c r="AS42" s="7"/>
      <c r="AT42" s="7"/>
      <c r="AU42" s="7"/>
    </row>
    <row r="43" spans="1:47" ht="15.75" customHeight="1">
      <c r="A43" s="406"/>
      <c r="B43" s="329" t="s">
        <v>37</v>
      </c>
      <c r="C43" s="330">
        <v>11934.3125</v>
      </c>
      <c r="D43" s="331">
        <v>0</v>
      </c>
      <c r="E43" s="331">
        <v>0</v>
      </c>
      <c r="F43" s="330">
        <f t="shared" si="0"/>
        <v>842267029499</v>
      </c>
      <c r="G43" s="332">
        <v>842267029499</v>
      </c>
      <c r="H43" s="331">
        <v>0</v>
      </c>
      <c r="I43" s="333">
        <v>379</v>
      </c>
      <c r="J43" s="325">
        <v>417789</v>
      </c>
      <c r="K43" s="325">
        <v>76</v>
      </c>
      <c r="L43" s="331">
        <v>0</v>
      </c>
      <c r="M43" s="331">
        <v>0</v>
      </c>
      <c r="N43" s="331">
        <v>0</v>
      </c>
      <c r="O43" s="331">
        <v>0</v>
      </c>
      <c r="P43" s="331">
        <v>0</v>
      </c>
      <c r="Q43" s="333">
        <v>63135</v>
      </c>
      <c r="R43" s="406"/>
      <c r="S43" s="329" t="s">
        <v>37</v>
      </c>
      <c r="T43" s="332">
        <v>3663134686</v>
      </c>
      <c r="U43" s="332">
        <f t="shared" si="1"/>
        <v>3161134686</v>
      </c>
      <c r="V43" s="332">
        <v>502000000</v>
      </c>
      <c r="W43" s="331">
        <v>0</v>
      </c>
      <c r="X43" s="331">
        <v>0</v>
      </c>
      <c r="Y43" s="331">
        <v>0</v>
      </c>
      <c r="Z43" s="332">
        <f t="shared" si="2"/>
        <v>3663134686</v>
      </c>
      <c r="AA43" s="332">
        <v>3161134686</v>
      </c>
      <c r="AB43" s="330">
        <v>502000000</v>
      </c>
      <c r="AC43" s="331">
        <v>0</v>
      </c>
      <c r="AD43" s="331">
        <v>0</v>
      </c>
      <c r="AE43" s="331">
        <v>0</v>
      </c>
      <c r="AF43" s="331">
        <v>0</v>
      </c>
      <c r="AG43" s="331">
        <v>0</v>
      </c>
      <c r="AH43" s="331">
        <v>0</v>
      </c>
      <c r="AI43" s="331">
        <v>0</v>
      </c>
      <c r="AJ43" s="331">
        <v>0</v>
      </c>
      <c r="AK43" s="331">
        <v>0</v>
      </c>
      <c r="AL43" s="331">
        <v>0</v>
      </c>
      <c r="AM43" s="331">
        <v>0</v>
      </c>
      <c r="AN43" s="331">
        <v>0</v>
      </c>
      <c r="AO43" s="334">
        <v>0</v>
      </c>
      <c r="AP43" s="7"/>
      <c r="AQ43" s="7"/>
      <c r="AR43" s="7"/>
      <c r="AS43" s="7"/>
      <c r="AT43" s="7"/>
      <c r="AU43" s="7"/>
    </row>
    <row r="44" spans="1:47" ht="15.75" customHeight="1">
      <c r="A44" s="406"/>
      <c r="B44" s="329" t="s">
        <v>38</v>
      </c>
      <c r="C44" s="330">
        <v>10670.3505859375</v>
      </c>
      <c r="D44" s="331">
        <v>0</v>
      </c>
      <c r="E44" s="331">
        <v>0</v>
      </c>
      <c r="F44" s="330">
        <f t="shared" si="0"/>
        <v>830089784673</v>
      </c>
      <c r="G44" s="332">
        <v>830089784673</v>
      </c>
      <c r="H44" s="331">
        <v>0</v>
      </c>
      <c r="I44" s="333">
        <v>382</v>
      </c>
      <c r="J44" s="325">
        <v>419402</v>
      </c>
      <c r="K44" s="325">
        <v>76</v>
      </c>
      <c r="L44" s="331">
        <v>0</v>
      </c>
      <c r="M44" s="331">
        <v>0</v>
      </c>
      <c r="N44" s="331">
        <v>0</v>
      </c>
      <c r="O44" s="331">
        <v>0</v>
      </c>
      <c r="P44" s="331">
        <v>0</v>
      </c>
      <c r="Q44" s="333">
        <v>67770</v>
      </c>
      <c r="R44" s="406"/>
      <c r="S44" s="329" t="s">
        <v>38</v>
      </c>
      <c r="T44" s="332">
        <v>25762499844</v>
      </c>
      <c r="U44" s="332">
        <f t="shared" si="1"/>
        <v>25762499844</v>
      </c>
      <c r="V44" s="331">
        <v>0</v>
      </c>
      <c r="W44" s="331">
        <v>0</v>
      </c>
      <c r="X44" s="331">
        <v>0</v>
      </c>
      <c r="Y44" s="331">
        <v>0</v>
      </c>
      <c r="Z44" s="332">
        <f t="shared" si="2"/>
        <v>25762499844</v>
      </c>
      <c r="AA44" s="332">
        <v>25762499844</v>
      </c>
      <c r="AB44" s="331">
        <v>0</v>
      </c>
      <c r="AC44" s="331">
        <v>0</v>
      </c>
      <c r="AD44" s="331">
        <v>0</v>
      </c>
      <c r="AE44" s="331">
        <v>0</v>
      </c>
      <c r="AF44" s="331">
        <v>0</v>
      </c>
      <c r="AG44" s="331">
        <v>0</v>
      </c>
      <c r="AH44" s="331">
        <v>0</v>
      </c>
      <c r="AI44" s="331">
        <v>0</v>
      </c>
      <c r="AJ44" s="331">
        <v>0</v>
      </c>
      <c r="AK44" s="331">
        <v>0</v>
      </c>
      <c r="AL44" s="331">
        <v>0</v>
      </c>
      <c r="AM44" s="331">
        <v>0</v>
      </c>
      <c r="AN44" s="331">
        <v>0</v>
      </c>
      <c r="AO44" s="334">
        <v>0</v>
      </c>
      <c r="AP44" s="7"/>
      <c r="AQ44" s="7"/>
      <c r="AR44" s="7"/>
      <c r="AS44" s="7"/>
      <c r="AT44" s="7"/>
      <c r="AU44" s="7"/>
    </row>
    <row r="45" spans="1:47" ht="15.75" customHeight="1">
      <c r="A45" s="406"/>
      <c r="B45" s="329" t="s">
        <v>39</v>
      </c>
      <c r="C45" s="330">
        <v>10302.15234375</v>
      </c>
      <c r="D45" s="331">
        <v>0</v>
      </c>
      <c r="E45" s="331">
        <v>0</v>
      </c>
      <c r="F45" s="330">
        <f t="shared" si="0"/>
        <v>809669403627</v>
      </c>
      <c r="G45" s="332">
        <v>809669403627</v>
      </c>
      <c r="H45" s="331">
        <v>0</v>
      </c>
      <c r="I45" s="333">
        <v>382</v>
      </c>
      <c r="J45" s="325">
        <v>422355</v>
      </c>
      <c r="K45" s="325">
        <v>75</v>
      </c>
      <c r="L45" s="331">
        <v>0</v>
      </c>
      <c r="M45" s="331">
        <v>0</v>
      </c>
      <c r="N45" s="331">
        <v>0</v>
      </c>
      <c r="O45" s="331">
        <v>0</v>
      </c>
      <c r="P45" s="331">
        <v>0</v>
      </c>
      <c r="Q45" s="333">
        <v>71570</v>
      </c>
      <c r="R45" s="406"/>
      <c r="S45" s="329" t="s">
        <v>39</v>
      </c>
      <c r="T45" s="332">
        <v>6401023722</v>
      </c>
      <c r="U45" s="332">
        <f t="shared" si="1"/>
        <v>4936117016</v>
      </c>
      <c r="V45" s="331">
        <v>0</v>
      </c>
      <c r="W45" s="332">
        <v>1464906706</v>
      </c>
      <c r="X45" s="331">
        <v>0</v>
      </c>
      <c r="Y45" s="331">
        <v>0</v>
      </c>
      <c r="Z45" s="332">
        <f t="shared" si="2"/>
        <v>6401023722</v>
      </c>
      <c r="AA45" s="332">
        <v>4936117016</v>
      </c>
      <c r="AB45" s="331">
        <v>0</v>
      </c>
      <c r="AC45" s="330">
        <v>1464906706</v>
      </c>
      <c r="AD45" s="331">
        <v>0</v>
      </c>
      <c r="AE45" s="331">
        <v>0</v>
      </c>
      <c r="AF45" s="331">
        <v>0</v>
      </c>
      <c r="AG45" s="331">
        <v>0</v>
      </c>
      <c r="AH45" s="331">
        <v>0</v>
      </c>
      <c r="AI45" s="331">
        <v>0</v>
      </c>
      <c r="AJ45" s="331">
        <v>0</v>
      </c>
      <c r="AK45" s="331">
        <v>0</v>
      </c>
      <c r="AL45" s="331">
        <v>0</v>
      </c>
      <c r="AM45" s="331">
        <v>0</v>
      </c>
      <c r="AN45" s="331">
        <v>0</v>
      </c>
      <c r="AO45" s="334">
        <v>0</v>
      </c>
      <c r="AP45" s="7"/>
      <c r="AQ45" s="7"/>
      <c r="AR45" s="7"/>
      <c r="AS45" s="7"/>
      <c r="AT45" s="7"/>
      <c r="AU45" s="7"/>
    </row>
    <row r="46" spans="1:47" ht="15.75" customHeight="1">
      <c r="A46" s="406"/>
      <c r="B46" s="329" t="s">
        <v>40</v>
      </c>
      <c r="C46" s="330">
        <v>9481.4150390625</v>
      </c>
      <c r="D46" s="331">
        <v>0</v>
      </c>
      <c r="E46" s="331">
        <v>0</v>
      </c>
      <c r="F46" s="330">
        <f t="shared" si="0"/>
        <v>772490417546</v>
      </c>
      <c r="G46" s="332">
        <v>772490417546</v>
      </c>
      <c r="H46" s="331">
        <v>0</v>
      </c>
      <c r="I46" s="333">
        <v>382</v>
      </c>
      <c r="J46" s="325">
        <v>427709</v>
      </c>
      <c r="K46" s="325">
        <v>77</v>
      </c>
      <c r="L46" s="331">
        <v>0</v>
      </c>
      <c r="M46" s="331">
        <v>0</v>
      </c>
      <c r="N46" s="331">
        <v>0</v>
      </c>
      <c r="O46" s="331">
        <v>0</v>
      </c>
      <c r="P46" s="331">
        <v>0</v>
      </c>
      <c r="Q46" s="333">
        <v>74287</v>
      </c>
      <c r="R46" s="406"/>
      <c r="S46" s="329" t="s">
        <v>40</v>
      </c>
      <c r="T46" s="332">
        <v>6700895579</v>
      </c>
      <c r="U46" s="332">
        <f t="shared" si="1"/>
        <v>6671066527</v>
      </c>
      <c r="V46" s="331">
        <v>0</v>
      </c>
      <c r="W46" s="332">
        <v>29829052</v>
      </c>
      <c r="X46" s="331">
        <v>0</v>
      </c>
      <c r="Y46" s="331">
        <v>0</v>
      </c>
      <c r="Z46" s="332">
        <f t="shared" si="2"/>
        <v>6700895579</v>
      </c>
      <c r="AA46" s="332">
        <v>6671066527</v>
      </c>
      <c r="AB46" s="331">
        <v>0</v>
      </c>
      <c r="AC46" s="332">
        <v>29829052</v>
      </c>
      <c r="AD46" s="331">
        <v>0</v>
      </c>
      <c r="AE46" s="331">
        <v>0</v>
      </c>
      <c r="AF46" s="331">
        <v>0</v>
      </c>
      <c r="AG46" s="331">
        <v>0</v>
      </c>
      <c r="AH46" s="331">
        <v>0</v>
      </c>
      <c r="AI46" s="331">
        <v>0</v>
      </c>
      <c r="AJ46" s="331">
        <v>0</v>
      </c>
      <c r="AK46" s="331">
        <v>0</v>
      </c>
      <c r="AL46" s="331">
        <v>0</v>
      </c>
      <c r="AM46" s="331">
        <v>0</v>
      </c>
      <c r="AN46" s="331">
        <v>0</v>
      </c>
      <c r="AO46" s="334">
        <v>0</v>
      </c>
      <c r="AP46" s="7"/>
      <c r="AQ46" s="7"/>
      <c r="AR46" s="7"/>
      <c r="AS46" s="7"/>
      <c r="AT46" s="7"/>
      <c r="AU46" s="7"/>
    </row>
    <row r="47" spans="1:47" ht="15.75" customHeight="1">
      <c r="A47" s="406"/>
      <c r="B47" s="329" t="s">
        <v>41</v>
      </c>
      <c r="C47" s="330">
        <v>8639.767578125</v>
      </c>
      <c r="D47" s="331">
        <v>0</v>
      </c>
      <c r="E47" s="331">
        <v>0</v>
      </c>
      <c r="F47" s="330">
        <f t="shared" si="0"/>
        <v>722118179970</v>
      </c>
      <c r="G47" s="332">
        <v>722118179970</v>
      </c>
      <c r="H47" s="331">
        <v>0</v>
      </c>
      <c r="I47" s="333">
        <v>380</v>
      </c>
      <c r="J47" s="325">
        <v>427999</v>
      </c>
      <c r="K47" s="325">
        <v>62</v>
      </c>
      <c r="L47" s="331">
        <v>0</v>
      </c>
      <c r="M47" s="331">
        <v>0</v>
      </c>
      <c r="N47" s="331">
        <v>0</v>
      </c>
      <c r="O47" s="331">
        <v>0</v>
      </c>
      <c r="P47" s="331">
        <v>0</v>
      </c>
      <c r="Q47" s="333">
        <v>76261</v>
      </c>
      <c r="R47" s="406"/>
      <c r="S47" s="329" t="s">
        <v>41</v>
      </c>
      <c r="T47" s="332">
        <v>4754225582</v>
      </c>
      <c r="U47" s="332">
        <f t="shared" si="1"/>
        <v>4754225582</v>
      </c>
      <c r="V47" s="331">
        <v>0</v>
      </c>
      <c r="W47" s="331">
        <v>0</v>
      </c>
      <c r="X47" s="331">
        <v>0</v>
      </c>
      <c r="Y47" s="331">
        <v>0</v>
      </c>
      <c r="Z47" s="332">
        <f t="shared" si="2"/>
        <v>4754225582</v>
      </c>
      <c r="AA47" s="332">
        <v>4754225582</v>
      </c>
      <c r="AB47" s="331">
        <v>0</v>
      </c>
      <c r="AC47" s="331">
        <v>0</v>
      </c>
      <c r="AD47" s="331">
        <v>0</v>
      </c>
      <c r="AE47" s="331">
        <v>0</v>
      </c>
      <c r="AF47" s="331">
        <v>0</v>
      </c>
      <c r="AG47" s="331">
        <v>0</v>
      </c>
      <c r="AH47" s="331">
        <v>0</v>
      </c>
      <c r="AI47" s="331">
        <v>0</v>
      </c>
      <c r="AJ47" s="331">
        <v>0</v>
      </c>
      <c r="AK47" s="331">
        <v>0</v>
      </c>
      <c r="AL47" s="331">
        <v>0</v>
      </c>
      <c r="AM47" s="331">
        <v>0</v>
      </c>
      <c r="AN47" s="331">
        <v>0</v>
      </c>
      <c r="AO47" s="334">
        <v>0</v>
      </c>
      <c r="AP47" s="7"/>
      <c r="AQ47" s="7"/>
      <c r="AR47" s="7"/>
      <c r="AS47" s="7"/>
      <c r="AT47" s="7"/>
      <c r="AU47" s="7"/>
    </row>
    <row r="48" spans="1:47" ht="15.75" customHeight="1">
      <c r="A48" s="406"/>
      <c r="B48" s="329" t="s">
        <v>42</v>
      </c>
      <c r="C48" s="330">
        <v>8496.095703125</v>
      </c>
      <c r="D48" s="331">
        <v>0</v>
      </c>
      <c r="E48" s="331">
        <v>0</v>
      </c>
      <c r="F48" s="330">
        <f t="shared" si="0"/>
        <v>686178742474</v>
      </c>
      <c r="G48" s="332">
        <v>686178742474</v>
      </c>
      <c r="H48" s="331">
        <v>0</v>
      </c>
      <c r="I48" s="333">
        <v>379</v>
      </c>
      <c r="J48" s="325">
        <v>430331</v>
      </c>
      <c r="K48" s="325">
        <v>82</v>
      </c>
      <c r="L48" s="331">
        <v>0</v>
      </c>
      <c r="M48" s="331">
        <v>0</v>
      </c>
      <c r="N48" s="331">
        <v>0</v>
      </c>
      <c r="O48" s="331">
        <v>0</v>
      </c>
      <c r="P48" s="331">
        <v>0</v>
      </c>
      <c r="Q48" s="333">
        <v>78019</v>
      </c>
      <c r="R48" s="406"/>
      <c r="S48" s="329" t="s">
        <v>42</v>
      </c>
      <c r="T48" s="332">
        <v>2887084394</v>
      </c>
      <c r="U48" s="332">
        <f t="shared" si="1"/>
        <v>2887084394</v>
      </c>
      <c r="V48" s="331">
        <v>0</v>
      </c>
      <c r="W48" s="331">
        <v>0</v>
      </c>
      <c r="X48" s="331">
        <v>0</v>
      </c>
      <c r="Y48" s="331">
        <v>0</v>
      </c>
      <c r="Z48" s="332">
        <f t="shared" si="2"/>
        <v>2887084394</v>
      </c>
      <c r="AA48" s="332">
        <v>2887084394</v>
      </c>
      <c r="AB48" s="331">
        <v>0</v>
      </c>
      <c r="AC48" s="331">
        <v>0</v>
      </c>
      <c r="AD48" s="331">
        <v>0</v>
      </c>
      <c r="AE48" s="331">
        <v>0</v>
      </c>
      <c r="AF48" s="331">
        <v>0</v>
      </c>
      <c r="AG48" s="331">
        <v>0</v>
      </c>
      <c r="AH48" s="331">
        <v>0</v>
      </c>
      <c r="AI48" s="331">
        <v>0</v>
      </c>
      <c r="AJ48" s="331">
        <v>0</v>
      </c>
      <c r="AK48" s="331">
        <v>0</v>
      </c>
      <c r="AL48" s="331">
        <v>0</v>
      </c>
      <c r="AM48" s="331">
        <v>0</v>
      </c>
      <c r="AN48" s="331">
        <v>0</v>
      </c>
      <c r="AO48" s="334">
        <v>0</v>
      </c>
      <c r="AP48" s="7"/>
      <c r="AQ48" s="7"/>
      <c r="AR48" s="7"/>
      <c r="AS48" s="7"/>
      <c r="AT48" s="7"/>
      <c r="AU48" s="7"/>
    </row>
    <row r="49" spans="1:47" ht="15.75" customHeight="1">
      <c r="A49" s="406"/>
      <c r="B49" s="329" t="s">
        <v>43</v>
      </c>
      <c r="C49" s="330">
        <v>6530.2861328125</v>
      </c>
      <c r="D49" s="331">
        <v>0</v>
      </c>
      <c r="E49" s="331">
        <v>0</v>
      </c>
      <c r="F49" s="330">
        <f t="shared" si="0"/>
        <v>576825657404</v>
      </c>
      <c r="G49" s="332">
        <v>576825657404</v>
      </c>
      <c r="H49" s="331">
        <v>0</v>
      </c>
      <c r="I49" s="333">
        <v>378</v>
      </c>
      <c r="J49" s="325">
        <v>432435</v>
      </c>
      <c r="K49" s="325">
        <v>69</v>
      </c>
      <c r="L49" s="331">
        <v>0</v>
      </c>
      <c r="M49" s="331">
        <v>0</v>
      </c>
      <c r="N49" s="331">
        <v>0</v>
      </c>
      <c r="O49" s="331">
        <v>0</v>
      </c>
      <c r="P49" s="331">
        <v>0</v>
      </c>
      <c r="Q49" s="333">
        <v>79781</v>
      </c>
      <c r="R49" s="406"/>
      <c r="S49" s="329" t="s">
        <v>43</v>
      </c>
      <c r="T49" s="332">
        <v>1032033558</v>
      </c>
      <c r="U49" s="332">
        <f t="shared" si="1"/>
        <v>1032033558</v>
      </c>
      <c r="V49" s="331">
        <v>0</v>
      </c>
      <c r="W49" s="331">
        <v>0</v>
      </c>
      <c r="X49" s="331">
        <v>0</v>
      </c>
      <c r="Y49" s="331">
        <v>0</v>
      </c>
      <c r="Z49" s="332">
        <f t="shared" si="2"/>
        <v>1032033558</v>
      </c>
      <c r="AA49" s="332">
        <v>1032033558</v>
      </c>
      <c r="AB49" s="331">
        <v>0</v>
      </c>
      <c r="AC49" s="331">
        <v>0</v>
      </c>
      <c r="AD49" s="331">
        <v>0</v>
      </c>
      <c r="AE49" s="331">
        <v>0</v>
      </c>
      <c r="AF49" s="331">
        <v>0</v>
      </c>
      <c r="AG49" s="331">
        <v>0</v>
      </c>
      <c r="AH49" s="331">
        <v>0</v>
      </c>
      <c r="AI49" s="331">
        <v>0</v>
      </c>
      <c r="AJ49" s="331">
        <v>0</v>
      </c>
      <c r="AK49" s="331">
        <v>0</v>
      </c>
      <c r="AL49" s="331">
        <v>0</v>
      </c>
      <c r="AM49" s="331">
        <v>0</v>
      </c>
      <c r="AN49" s="331">
        <v>0</v>
      </c>
      <c r="AO49" s="334">
        <v>0</v>
      </c>
      <c r="AP49" s="7"/>
      <c r="AQ49" s="7"/>
      <c r="AR49" s="7"/>
      <c r="AS49" s="7"/>
      <c r="AT49" s="7"/>
      <c r="AU49" s="7"/>
    </row>
    <row r="50" spans="1:47" ht="15.75" customHeight="1">
      <c r="A50" s="406"/>
      <c r="B50" s="329" t="s">
        <v>44</v>
      </c>
      <c r="C50" s="330">
        <v>6292.4775390625</v>
      </c>
      <c r="D50" s="331">
        <v>0</v>
      </c>
      <c r="E50" s="331">
        <v>0</v>
      </c>
      <c r="F50" s="330">
        <f t="shared" si="0"/>
        <v>562349176998</v>
      </c>
      <c r="G50" s="332">
        <v>562349176998</v>
      </c>
      <c r="H50" s="331">
        <v>0</v>
      </c>
      <c r="I50" s="333">
        <v>378</v>
      </c>
      <c r="J50" s="325">
        <v>432688</v>
      </c>
      <c r="K50" s="325">
        <v>57</v>
      </c>
      <c r="L50" s="331">
        <v>0</v>
      </c>
      <c r="M50" s="331">
        <v>0</v>
      </c>
      <c r="N50" s="331">
        <v>0</v>
      </c>
      <c r="O50" s="331">
        <v>0</v>
      </c>
      <c r="P50" s="331">
        <v>0</v>
      </c>
      <c r="Q50" s="333">
        <v>81696</v>
      </c>
      <c r="R50" s="406"/>
      <c r="S50" s="329" t="s">
        <v>44</v>
      </c>
      <c r="T50" s="332">
        <v>1185197289</v>
      </c>
      <c r="U50" s="332">
        <f t="shared" si="1"/>
        <v>1185197289</v>
      </c>
      <c r="V50" s="331">
        <v>0</v>
      </c>
      <c r="W50" s="331">
        <v>0</v>
      </c>
      <c r="X50" s="331">
        <v>0</v>
      </c>
      <c r="Y50" s="331">
        <v>0</v>
      </c>
      <c r="Z50" s="332">
        <f t="shared" si="2"/>
        <v>1185197289</v>
      </c>
      <c r="AA50" s="332">
        <v>1185197289</v>
      </c>
      <c r="AB50" s="331">
        <v>0</v>
      </c>
      <c r="AC50" s="331">
        <v>0</v>
      </c>
      <c r="AD50" s="331">
        <v>0</v>
      </c>
      <c r="AE50" s="331">
        <v>0</v>
      </c>
      <c r="AF50" s="331">
        <v>0</v>
      </c>
      <c r="AG50" s="331">
        <v>0</v>
      </c>
      <c r="AH50" s="331">
        <v>0</v>
      </c>
      <c r="AI50" s="331">
        <v>0</v>
      </c>
      <c r="AJ50" s="331">
        <v>0</v>
      </c>
      <c r="AK50" s="331">
        <v>0</v>
      </c>
      <c r="AL50" s="331">
        <v>0</v>
      </c>
      <c r="AM50" s="331">
        <v>0</v>
      </c>
      <c r="AN50" s="331">
        <v>0</v>
      </c>
      <c r="AO50" s="334">
        <v>0</v>
      </c>
      <c r="AP50" s="7"/>
      <c r="AQ50" s="7"/>
      <c r="AR50" s="7"/>
      <c r="AS50" s="7"/>
      <c r="AT50" s="7"/>
      <c r="AU50" s="7"/>
    </row>
    <row r="51" spans="1:47" ht="15.75" customHeight="1">
      <c r="A51" s="407"/>
      <c r="B51" s="329" t="s">
        <v>45</v>
      </c>
      <c r="C51" s="330">
        <v>5583.2197265625</v>
      </c>
      <c r="D51" s="331">
        <v>0</v>
      </c>
      <c r="E51" s="331">
        <v>0</v>
      </c>
      <c r="F51" s="330">
        <f t="shared" si="0"/>
        <v>515872401400</v>
      </c>
      <c r="G51" s="332">
        <v>515872401400</v>
      </c>
      <c r="H51" s="331">
        <v>0</v>
      </c>
      <c r="I51" s="333">
        <v>376</v>
      </c>
      <c r="J51" s="325">
        <v>435254</v>
      </c>
      <c r="K51" s="325">
        <v>50</v>
      </c>
      <c r="L51" s="331">
        <v>0</v>
      </c>
      <c r="M51" s="331">
        <v>0</v>
      </c>
      <c r="N51" s="331">
        <v>0</v>
      </c>
      <c r="O51" s="331">
        <v>0</v>
      </c>
      <c r="P51" s="331">
        <v>0</v>
      </c>
      <c r="Q51" s="333">
        <v>82915</v>
      </c>
      <c r="R51" s="407"/>
      <c r="S51" s="329" t="s">
        <v>45</v>
      </c>
      <c r="T51" s="332">
        <v>740404704</v>
      </c>
      <c r="U51" s="332">
        <f t="shared" si="1"/>
        <v>740404704</v>
      </c>
      <c r="V51" s="331">
        <v>0</v>
      </c>
      <c r="W51" s="331">
        <v>0</v>
      </c>
      <c r="X51" s="331">
        <v>0</v>
      </c>
      <c r="Y51" s="331">
        <v>0</v>
      </c>
      <c r="Z51" s="332">
        <f t="shared" si="2"/>
        <v>740404704</v>
      </c>
      <c r="AA51" s="332">
        <v>740404704</v>
      </c>
      <c r="AB51" s="331">
        <v>0</v>
      </c>
      <c r="AC51" s="331">
        <v>0</v>
      </c>
      <c r="AD51" s="331">
        <v>0</v>
      </c>
      <c r="AE51" s="331">
        <v>0</v>
      </c>
      <c r="AF51" s="331">
        <v>0</v>
      </c>
      <c r="AG51" s="331">
        <v>0</v>
      </c>
      <c r="AH51" s="331">
        <v>0</v>
      </c>
      <c r="AI51" s="331">
        <v>0</v>
      </c>
      <c r="AJ51" s="331">
        <v>0</v>
      </c>
      <c r="AK51" s="331">
        <v>0</v>
      </c>
      <c r="AL51" s="331">
        <v>0</v>
      </c>
      <c r="AM51" s="331">
        <v>0</v>
      </c>
      <c r="AN51" s="331">
        <v>0</v>
      </c>
      <c r="AO51" s="334">
        <v>0</v>
      </c>
      <c r="AP51" s="7"/>
      <c r="AQ51" s="7"/>
      <c r="AR51" s="7"/>
      <c r="AS51" s="7"/>
      <c r="AT51" s="7"/>
      <c r="AU51" s="7"/>
    </row>
    <row r="52" spans="1:47" ht="15.75" customHeight="1">
      <c r="A52" s="405" t="s">
        <v>49</v>
      </c>
      <c r="B52" s="329" t="s">
        <v>34</v>
      </c>
      <c r="C52" s="330">
        <v>4944.408203125</v>
      </c>
      <c r="D52" s="331">
        <v>0</v>
      </c>
      <c r="E52" s="331">
        <v>0</v>
      </c>
      <c r="F52" s="330">
        <f t="shared" si="0"/>
        <v>450288823186</v>
      </c>
      <c r="G52" s="332">
        <v>450288823186</v>
      </c>
      <c r="H52" s="331">
        <v>0</v>
      </c>
      <c r="I52" s="333">
        <v>375</v>
      </c>
      <c r="J52" s="325">
        <v>435513</v>
      </c>
      <c r="K52" s="325">
        <v>59</v>
      </c>
      <c r="L52" s="331">
        <v>0</v>
      </c>
      <c r="M52" s="331">
        <v>0</v>
      </c>
      <c r="N52" s="331">
        <v>0</v>
      </c>
      <c r="O52" s="331">
        <v>0</v>
      </c>
      <c r="P52" s="331">
        <v>0</v>
      </c>
      <c r="Q52" s="333">
        <v>83645</v>
      </c>
      <c r="R52" s="405" t="s">
        <v>49</v>
      </c>
      <c r="S52" s="329" t="s">
        <v>34</v>
      </c>
      <c r="T52" s="332">
        <v>472563290</v>
      </c>
      <c r="U52" s="332">
        <f t="shared" si="1"/>
        <v>472563290</v>
      </c>
      <c r="V52" s="331">
        <v>0</v>
      </c>
      <c r="W52" s="331">
        <v>0</v>
      </c>
      <c r="X52" s="331">
        <v>0</v>
      </c>
      <c r="Y52" s="331">
        <v>0</v>
      </c>
      <c r="Z52" s="332">
        <f t="shared" si="2"/>
        <v>472563290</v>
      </c>
      <c r="AA52" s="332">
        <v>472563290</v>
      </c>
      <c r="AB52" s="331">
        <v>0</v>
      </c>
      <c r="AC52" s="331">
        <v>0</v>
      </c>
      <c r="AD52" s="331">
        <v>0</v>
      </c>
      <c r="AE52" s="331">
        <v>0</v>
      </c>
      <c r="AF52" s="331">
        <v>0</v>
      </c>
      <c r="AG52" s="331">
        <v>0</v>
      </c>
      <c r="AH52" s="331">
        <v>0</v>
      </c>
      <c r="AI52" s="331">
        <v>0</v>
      </c>
      <c r="AJ52" s="331">
        <v>0</v>
      </c>
      <c r="AK52" s="331">
        <v>0</v>
      </c>
      <c r="AL52" s="331">
        <v>0</v>
      </c>
      <c r="AM52" s="331">
        <v>0</v>
      </c>
      <c r="AN52" s="331">
        <v>0</v>
      </c>
      <c r="AO52" s="334">
        <v>0</v>
      </c>
      <c r="AP52" s="7"/>
      <c r="AQ52" s="7"/>
      <c r="AR52" s="7"/>
      <c r="AS52" s="7"/>
      <c r="AT52" s="7"/>
      <c r="AU52" s="7"/>
    </row>
    <row r="53" spans="1:47" ht="15.75" customHeight="1">
      <c r="A53" s="406"/>
      <c r="B53" s="329" t="s">
        <v>35</v>
      </c>
      <c r="C53" s="330">
        <v>4811.43701171875</v>
      </c>
      <c r="D53" s="331">
        <v>0</v>
      </c>
      <c r="E53" s="331">
        <v>0</v>
      </c>
      <c r="F53" s="330">
        <f t="shared" si="0"/>
        <v>438541977866</v>
      </c>
      <c r="G53" s="332">
        <v>438541977866</v>
      </c>
      <c r="H53" s="331">
        <v>0</v>
      </c>
      <c r="I53" s="333">
        <v>375</v>
      </c>
      <c r="J53" s="325">
        <v>435658</v>
      </c>
      <c r="K53" s="325">
        <v>45</v>
      </c>
      <c r="L53" s="331">
        <v>0</v>
      </c>
      <c r="M53" s="331">
        <v>0</v>
      </c>
      <c r="N53" s="331">
        <v>0</v>
      </c>
      <c r="O53" s="331">
        <v>0</v>
      </c>
      <c r="P53" s="331">
        <v>0</v>
      </c>
      <c r="Q53" s="333">
        <v>84439</v>
      </c>
      <c r="R53" s="406"/>
      <c r="S53" s="329" t="s">
        <v>35</v>
      </c>
      <c r="T53" s="332">
        <v>1382277514</v>
      </c>
      <c r="U53" s="332">
        <f t="shared" si="1"/>
        <v>1382277514</v>
      </c>
      <c r="V53" s="331">
        <v>0</v>
      </c>
      <c r="W53" s="331">
        <v>0</v>
      </c>
      <c r="X53" s="331">
        <v>0</v>
      </c>
      <c r="Y53" s="331">
        <v>0</v>
      </c>
      <c r="Z53" s="332">
        <f t="shared" si="2"/>
        <v>1382277514</v>
      </c>
      <c r="AA53" s="332">
        <v>1382277514</v>
      </c>
      <c r="AB53" s="331">
        <v>0</v>
      </c>
      <c r="AC53" s="331">
        <v>0</v>
      </c>
      <c r="AD53" s="331">
        <v>0</v>
      </c>
      <c r="AE53" s="331">
        <v>0</v>
      </c>
      <c r="AF53" s="331">
        <v>0</v>
      </c>
      <c r="AG53" s="331">
        <v>0</v>
      </c>
      <c r="AH53" s="331">
        <v>0</v>
      </c>
      <c r="AI53" s="331">
        <v>0</v>
      </c>
      <c r="AJ53" s="331">
        <v>0</v>
      </c>
      <c r="AK53" s="331">
        <v>0</v>
      </c>
      <c r="AL53" s="331">
        <v>0</v>
      </c>
      <c r="AM53" s="331">
        <v>0</v>
      </c>
      <c r="AN53" s="331">
        <v>0</v>
      </c>
      <c r="AO53" s="334">
        <v>0</v>
      </c>
      <c r="AP53" s="7"/>
      <c r="AQ53" s="7"/>
      <c r="AR53" s="7"/>
      <c r="AS53" s="7"/>
      <c r="AT53" s="7"/>
      <c r="AU53" s="7"/>
    </row>
    <row r="54" spans="1:47" ht="15.75" customHeight="1">
      <c r="A54" s="406"/>
      <c r="B54" s="329" t="s">
        <v>36</v>
      </c>
      <c r="C54" s="330">
        <v>5049.82421875</v>
      </c>
      <c r="D54" s="331">
        <v>0</v>
      </c>
      <c r="E54" s="331">
        <v>0</v>
      </c>
      <c r="F54" s="330">
        <f t="shared" si="0"/>
        <v>454433350158</v>
      </c>
      <c r="G54" s="332">
        <v>454433350158</v>
      </c>
      <c r="H54" s="331">
        <v>0</v>
      </c>
      <c r="I54" s="333">
        <v>374</v>
      </c>
      <c r="J54" s="325">
        <v>437665</v>
      </c>
      <c r="K54" s="325">
        <v>44</v>
      </c>
      <c r="L54" s="331">
        <v>0</v>
      </c>
      <c r="M54" s="331">
        <v>0</v>
      </c>
      <c r="N54" s="331">
        <v>0</v>
      </c>
      <c r="O54" s="331">
        <v>0</v>
      </c>
      <c r="P54" s="331">
        <v>0</v>
      </c>
      <c r="Q54" s="333">
        <v>85214</v>
      </c>
      <c r="R54" s="406"/>
      <c r="S54" s="329" t="s">
        <v>36</v>
      </c>
      <c r="T54" s="332">
        <v>2000936844</v>
      </c>
      <c r="U54" s="332">
        <f t="shared" si="1"/>
        <v>2000936844</v>
      </c>
      <c r="V54" s="331">
        <v>0</v>
      </c>
      <c r="W54" s="331">
        <v>0</v>
      </c>
      <c r="X54" s="331">
        <v>0</v>
      </c>
      <c r="Y54" s="331">
        <v>0</v>
      </c>
      <c r="Z54" s="332">
        <f t="shared" si="2"/>
        <v>2000936844</v>
      </c>
      <c r="AA54" s="332">
        <v>2000936844</v>
      </c>
      <c r="AB54" s="331">
        <v>0</v>
      </c>
      <c r="AC54" s="331">
        <v>0</v>
      </c>
      <c r="AD54" s="331">
        <v>0</v>
      </c>
      <c r="AE54" s="331">
        <v>0</v>
      </c>
      <c r="AF54" s="331">
        <v>0</v>
      </c>
      <c r="AG54" s="331">
        <v>0</v>
      </c>
      <c r="AH54" s="331">
        <v>0</v>
      </c>
      <c r="AI54" s="331">
        <v>0</v>
      </c>
      <c r="AJ54" s="331">
        <v>0</v>
      </c>
      <c r="AK54" s="331">
        <v>0</v>
      </c>
      <c r="AL54" s="331">
        <v>0</v>
      </c>
      <c r="AM54" s="331">
        <v>0</v>
      </c>
      <c r="AN54" s="331">
        <v>0</v>
      </c>
      <c r="AO54" s="334">
        <v>0</v>
      </c>
      <c r="AP54" s="7"/>
      <c r="AQ54" s="7"/>
      <c r="AR54" s="7"/>
      <c r="AS54" s="7"/>
      <c r="AT54" s="7"/>
      <c r="AU54" s="7"/>
    </row>
    <row r="55" spans="1:47" ht="15.75" customHeight="1">
      <c r="A55" s="406"/>
      <c r="B55" s="329" t="s">
        <v>37</v>
      </c>
      <c r="C55" s="330">
        <v>4946.45751953125</v>
      </c>
      <c r="D55" s="331">
        <v>0</v>
      </c>
      <c r="E55" s="331">
        <v>0</v>
      </c>
      <c r="F55" s="330">
        <f t="shared" si="0"/>
        <v>449312957780</v>
      </c>
      <c r="G55" s="332">
        <v>449312957780</v>
      </c>
      <c r="H55" s="331">
        <v>0</v>
      </c>
      <c r="I55" s="333">
        <v>374</v>
      </c>
      <c r="J55" s="325">
        <v>438164</v>
      </c>
      <c r="K55" s="325">
        <v>64</v>
      </c>
      <c r="L55" s="331">
        <v>0</v>
      </c>
      <c r="M55" s="331">
        <v>0</v>
      </c>
      <c r="N55" s="331">
        <v>0</v>
      </c>
      <c r="O55" s="331">
        <v>0</v>
      </c>
      <c r="P55" s="331">
        <v>0</v>
      </c>
      <c r="Q55" s="333">
        <v>86238</v>
      </c>
      <c r="R55" s="406"/>
      <c r="S55" s="329" t="s">
        <v>37</v>
      </c>
      <c r="T55" s="332">
        <v>2166835573</v>
      </c>
      <c r="U55" s="332">
        <f t="shared" si="1"/>
        <v>2166835573</v>
      </c>
      <c r="V55" s="331">
        <v>0</v>
      </c>
      <c r="W55" s="331">
        <v>0</v>
      </c>
      <c r="X55" s="331">
        <v>0</v>
      </c>
      <c r="Y55" s="331">
        <v>0</v>
      </c>
      <c r="Z55" s="332">
        <f t="shared" si="2"/>
        <v>2166835573</v>
      </c>
      <c r="AA55" s="332">
        <v>2166835573</v>
      </c>
      <c r="AB55" s="331">
        <v>0</v>
      </c>
      <c r="AC55" s="331">
        <v>0</v>
      </c>
      <c r="AD55" s="331">
        <v>0</v>
      </c>
      <c r="AE55" s="331">
        <v>0</v>
      </c>
      <c r="AF55" s="331">
        <v>0</v>
      </c>
      <c r="AG55" s="331">
        <v>0</v>
      </c>
      <c r="AH55" s="331">
        <v>0</v>
      </c>
      <c r="AI55" s="331">
        <v>0</v>
      </c>
      <c r="AJ55" s="331">
        <v>0</v>
      </c>
      <c r="AK55" s="331">
        <v>0</v>
      </c>
      <c r="AL55" s="331">
        <v>0</v>
      </c>
      <c r="AM55" s="331">
        <v>0</v>
      </c>
      <c r="AN55" s="331">
        <v>0</v>
      </c>
      <c r="AO55" s="334">
        <v>0</v>
      </c>
      <c r="AP55" s="7"/>
      <c r="AQ55" s="7"/>
      <c r="AR55" s="7"/>
      <c r="AS55" s="7"/>
      <c r="AT55" s="7"/>
      <c r="AU55" s="7"/>
    </row>
    <row r="56" spans="1:47" ht="15.75" customHeight="1">
      <c r="A56" s="406"/>
      <c r="B56" s="329" t="s">
        <v>38</v>
      </c>
      <c r="C56" s="330">
        <v>4719.568359375</v>
      </c>
      <c r="D56" s="331">
        <v>0</v>
      </c>
      <c r="E56" s="331">
        <v>0</v>
      </c>
      <c r="F56" s="330">
        <f t="shared" si="0"/>
        <v>454597522128</v>
      </c>
      <c r="G56" s="332">
        <v>454597522128</v>
      </c>
      <c r="H56" s="331">
        <v>0</v>
      </c>
      <c r="I56" s="333">
        <v>374</v>
      </c>
      <c r="J56" s="325">
        <v>441281</v>
      </c>
      <c r="K56" s="325">
        <v>56</v>
      </c>
      <c r="L56" s="331">
        <v>0</v>
      </c>
      <c r="M56" s="331">
        <v>0</v>
      </c>
      <c r="N56" s="331">
        <v>0</v>
      </c>
      <c r="O56" s="331">
        <v>0</v>
      </c>
      <c r="P56" s="331">
        <v>0</v>
      </c>
      <c r="Q56" s="333">
        <v>87118</v>
      </c>
      <c r="R56" s="406"/>
      <c r="S56" s="329" t="s">
        <v>38</v>
      </c>
      <c r="T56" s="332">
        <v>2161249971</v>
      </c>
      <c r="U56" s="332">
        <f t="shared" si="1"/>
        <v>2161249971</v>
      </c>
      <c r="V56" s="331">
        <v>0</v>
      </c>
      <c r="W56" s="331">
        <v>0</v>
      </c>
      <c r="X56" s="331">
        <v>0</v>
      </c>
      <c r="Y56" s="331">
        <v>0</v>
      </c>
      <c r="Z56" s="332">
        <f t="shared" si="2"/>
        <v>2161249971</v>
      </c>
      <c r="AA56" s="332">
        <v>2161249971</v>
      </c>
      <c r="AB56" s="331">
        <v>0</v>
      </c>
      <c r="AC56" s="331">
        <v>0</v>
      </c>
      <c r="AD56" s="331">
        <v>0</v>
      </c>
      <c r="AE56" s="331">
        <v>0</v>
      </c>
      <c r="AF56" s="331">
        <v>0</v>
      </c>
      <c r="AG56" s="331">
        <v>0</v>
      </c>
      <c r="AH56" s="331">
        <v>0</v>
      </c>
      <c r="AI56" s="331">
        <v>0</v>
      </c>
      <c r="AJ56" s="331">
        <v>0</v>
      </c>
      <c r="AK56" s="331">
        <v>0</v>
      </c>
      <c r="AL56" s="331">
        <v>0</v>
      </c>
      <c r="AM56" s="331">
        <v>0</v>
      </c>
      <c r="AN56" s="331">
        <v>0</v>
      </c>
      <c r="AO56" s="334">
        <v>0</v>
      </c>
      <c r="AP56" s="7"/>
      <c r="AQ56" s="7"/>
      <c r="AR56" s="7"/>
      <c r="AS56" s="7"/>
      <c r="AT56" s="7"/>
      <c r="AU56" s="7"/>
    </row>
    <row r="57" spans="1:47" ht="15.75" customHeight="1">
      <c r="A57" s="406"/>
      <c r="B57" s="329" t="s">
        <v>39</v>
      </c>
      <c r="C57" s="330">
        <v>4884.1787109375</v>
      </c>
      <c r="D57" s="331">
        <v>0</v>
      </c>
      <c r="E57" s="331">
        <v>0</v>
      </c>
      <c r="F57" s="330">
        <f t="shared" si="0"/>
        <v>471412811201</v>
      </c>
      <c r="G57" s="332">
        <v>471412811201</v>
      </c>
      <c r="H57" s="331">
        <v>0</v>
      </c>
      <c r="I57" s="333">
        <v>365</v>
      </c>
      <c r="J57" s="325">
        <v>441451</v>
      </c>
      <c r="K57" s="325">
        <v>47</v>
      </c>
      <c r="L57" s="331">
        <v>0</v>
      </c>
      <c r="M57" s="331">
        <v>0</v>
      </c>
      <c r="N57" s="331">
        <v>0</v>
      </c>
      <c r="O57" s="331">
        <v>0</v>
      </c>
      <c r="P57" s="331">
        <v>0</v>
      </c>
      <c r="Q57" s="333">
        <v>87979</v>
      </c>
      <c r="R57" s="406"/>
      <c r="S57" s="329" t="s">
        <v>39</v>
      </c>
      <c r="T57" s="332">
        <v>2110311664</v>
      </c>
      <c r="U57" s="332">
        <f t="shared" si="1"/>
        <v>2110311664</v>
      </c>
      <c r="V57" s="331">
        <v>0</v>
      </c>
      <c r="W57" s="331">
        <v>0</v>
      </c>
      <c r="X57" s="331">
        <v>0</v>
      </c>
      <c r="Y57" s="331">
        <v>0</v>
      </c>
      <c r="Z57" s="332">
        <f t="shared" si="2"/>
        <v>2110311664</v>
      </c>
      <c r="AA57" s="332">
        <v>2110311664</v>
      </c>
      <c r="AB57" s="331">
        <v>0</v>
      </c>
      <c r="AC57" s="331">
        <v>0</v>
      </c>
      <c r="AD57" s="331">
        <v>0</v>
      </c>
      <c r="AE57" s="331">
        <v>0</v>
      </c>
      <c r="AF57" s="331">
        <v>0</v>
      </c>
      <c r="AG57" s="331">
        <v>0</v>
      </c>
      <c r="AH57" s="331">
        <v>0</v>
      </c>
      <c r="AI57" s="331">
        <v>0</v>
      </c>
      <c r="AJ57" s="331">
        <v>0</v>
      </c>
      <c r="AK57" s="331">
        <v>0</v>
      </c>
      <c r="AL57" s="331">
        <v>0</v>
      </c>
      <c r="AM57" s="331">
        <v>0</v>
      </c>
      <c r="AN57" s="331">
        <v>0</v>
      </c>
      <c r="AO57" s="334">
        <v>0</v>
      </c>
      <c r="AP57" s="7"/>
      <c r="AQ57" s="7"/>
      <c r="AR57" s="7"/>
      <c r="AS57" s="7"/>
      <c r="AT57" s="7"/>
      <c r="AU57" s="7"/>
    </row>
    <row r="58" spans="1:47" ht="15.75" customHeight="1">
      <c r="A58" s="406"/>
      <c r="B58" s="329" t="s">
        <v>40</v>
      </c>
      <c r="C58" s="330">
        <v>4780.14453125</v>
      </c>
      <c r="D58" s="331">
        <v>0</v>
      </c>
      <c r="E58" s="331">
        <v>0</v>
      </c>
      <c r="F58" s="330">
        <f t="shared" si="0"/>
        <v>456086542553</v>
      </c>
      <c r="G58" s="332">
        <v>456086542553</v>
      </c>
      <c r="H58" s="331">
        <v>0</v>
      </c>
      <c r="I58" s="333">
        <v>364</v>
      </c>
      <c r="J58" s="325">
        <v>442652</v>
      </c>
      <c r="K58" s="325">
        <v>46</v>
      </c>
      <c r="L58" s="331">
        <v>0</v>
      </c>
      <c r="M58" s="331">
        <v>0</v>
      </c>
      <c r="N58" s="331">
        <v>0</v>
      </c>
      <c r="O58" s="331">
        <v>0</v>
      </c>
      <c r="P58" s="331">
        <v>0</v>
      </c>
      <c r="Q58" s="333">
        <v>88833</v>
      </c>
      <c r="R58" s="406"/>
      <c r="S58" s="329" t="s">
        <v>40</v>
      </c>
      <c r="T58" s="332">
        <v>855279901</v>
      </c>
      <c r="U58" s="332">
        <f t="shared" si="1"/>
        <v>855279901</v>
      </c>
      <c r="V58" s="331">
        <v>0</v>
      </c>
      <c r="W58" s="331">
        <v>0</v>
      </c>
      <c r="X58" s="331">
        <v>0</v>
      </c>
      <c r="Y58" s="331">
        <v>0</v>
      </c>
      <c r="Z58" s="332">
        <f t="shared" si="2"/>
        <v>855279901</v>
      </c>
      <c r="AA58" s="332">
        <v>855279901</v>
      </c>
      <c r="AB58" s="331">
        <v>0</v>
      </c>
      <c r="AC58" s="331">
        <v>0</v>
      </c>
      <c r="AD58" s="331">
        <v>0</v>
      </c>
      <c r="AE58" s="331">
        <v>0</v>
      </c>
      <c r="AF58" s="331">
        <v>0</v>
      </c>
      <c r="AG58" s="331">
        <v>0</v>
      </c>
      <c r="AH58" s="331">
        <v>0</v>
      </c>
      <c r="AI58" s="331">
        <v>0</v>
      </c>
      <c r="AJ58" s="331">
        <v>0</v>
      </c>
      <c r="AK58" s="331">
        <v>0</v>
      </c>
      <c r="AL58" s="331">
        <v>0</v>
      </c>
      <c r="AM58" s="331">
        <v>0</v>
      </c>
      <c r="AN58" s="331">
        <v>0</v>
      </c>
      <c r="AO58" s="334">
        <v>0</v>
      </c>
      <c r="AP58" s="7"/>
      <c r="AQ58" s="7"/>
      <c r="AR58" s="7"/>
      <c r="AS58" s="7"/>
      <c r="AT58" s="7"/>
      <c r="AU58" s="7"/>
    </row>
    <row r="59" spans="1:47" ht="15.75" customHeight="1">
      <c r="A59" s="406"/>
      <c r="B59" s="329" t="s">
        <v>41</v>
      </c>
      <c r="C59" s="330">
        <v>5499.5810546875</v>
      </c>
      <c r="D59" s="331">
        <v>0</v>
      </c>
      <c r="E59" s="331">
        <v>0</v>
      </c>
      <c r="F59" s="330">
        <f t="shared" si="0"/>
        <v>508426736202</v>
      </c>
      <c r="G59" s="332">
        <v>508426736202</v>
      </c>
      <c r="H59" s="331">
        <v>0</v>
      </c>
      <c r="I59" s="333">
        <v>364</v>
      </c>
      <c r="J59" s="325">
        <v>442872</v>
      </c>
      <c r="K59" s="325">
        <v>60</v>
      </c>
      <c r="L59" s="331">
        <v>0</v>
      </c>
      <c r="M59" s="331">
        <v>0</v>
      </c>
      <c r="N59" s="331">
        <v>0</v>
      </c>
      <c r="O59" s="331">
        <v>0</v>
      </c>
      <c r="P59" s="331">
        <v>0</v>
      </c>
      <c r="Q59" s="333">
        <v>89836</v>
      </c>
      <c r="R59" s="406"/>
      <c r="S59" s="329" t="s">
        <v>41</v>
      </c>
      <c r="T59" s="332">
        <v>1147257551</v>
      </c>
      <c r="U59" s="332">
        <f t="shared" si="1"/>
        <v>1147257551</v>
      </c>
      <c r="V59" s="331">
        <v>0</v>
      </c>
      <c r="W59" s="331">
        <v>0</v>
      </c>
      <c r="X59" s="331">
        <v>0</v>
      </c>
      <c r="Y59" s="331">
        <v>0</v>
      </c>
      <c r="Z59" s="332">
        <f t="shared" si="2"/>
        <v>1147257551</v>
      </c>
      <c r="AA59" s="332">
        <v>1147257551</v>
      </c>
      <c r="AB59" s="331">
        <v>0</v>
      </c>
      <c r="AC59" s="331">
        <v>0</v>
      </c>
      <c r="AD59" s="331">
        <v>0</v>
      </c>
      <c r="AE59" s="331">
        <v>0</v>
      </c>
      <c r="AF59" s="331">
        <v>0</v>
      </c>
      <c r="AG59" s="331">
        <v>0</v>
      </c>
      <c r="AH59" s="331">
        <v>0</v>
      </c>
      <c r="AI59" s="331">
        <v>0</v>
      </c>
      <c r="AJ59" s="331">
        <v>0</v>
      </c>
      <c r="AK59" s="331">
        <v>0</v>
      </c>
      <c r="AL59" s="331">
        <v>0</v>
      </c>
      <c r="AM59" s="331">
        <v>0</v>
      </c>
      <c r="AN59" s="331">
        <v>0</v>
      </c>
      <c r="AO59" s="334">
        <v>0</v>
      </c>
      <c r="AP59" s="7"/>
      <c r="AQ59" s="7"/>
      <c r="AR59" s="7"/>
      <c r="AS59" s="7"/>
      <c r="AT59" s="7"/>
      <c r="AU59" s="7"/>
    </row>
    <row r="60" spans="1:47" ht="15.75" customHeight="1">
      <c r="A60" s="406"/>
      <c r="B60" s="329" t="s">
        <v>42</v>
      </c>
      <c r="C60" s="330">
        <v>7651.7548828125</v>
      </c>
      <c r="D60" s="331">
        <v>0</v>
      </c>
      <c r="E60" s="331">
        <v>0</v>
      </c>
      <c r="F60" s="330">
        <f t="shared" si="0"/>
        <v>701141621510</v>
      </c>
      <c r="G60" s="332">
        <v>701141621510</v>
      </c>
      <c r="H60" s="331">
        <v>0</v>
      </c>
      <c r="I60" s="333">
        <v>363</v>
      </c>
      <c r="J60" s="325">
        <v>442982</v>
      </c>
      <c r="K60" s="325">
        <v>58</v>
      </c>
      <c r="L60" s="331">
        <v>0</v>
      </c>
      <c r="M60" s="331">
        <v>0</v>
      </c>
      <c r="N60" s="331">
        <v>0</v>
      </c>
      <c r="O60" s="331">
        <v>0</v>
      </c>
      <c r="P60" s="331">
        <v>0</v>
      </c>
      <c r="Q60" s="333">
        <v>92166</v>
      </c>
      <c r="R60" s="406"/>
      <c r="S60" s="329" t="s">
        <v>42</v>
      </c>
      <c r="T60" s="332">
        <v>1884895644</v>
      </c>
      <c r="U60" s="332">
        <f t="shared" si="1"/>
        <v>1884895644</v>
      </c>
      <c r="V60" s="331">
        <v>0</v>
      </c>
      <c r="W60" s="331">
        <v>0</v>
      </c>
      <c r="X60" s="331">
        <v>0</v>
      </c>
      <c r="Y60" s="331">
        <v>0</v>
      </c>
      <c r="Z60" s="332">
        <f t="shared" si="2"/>
        <v>1884895644</v>
      </c>
      <c r="AA60" s="332">
        <v>1884895644</v>
      </c>
      <c r="AB60" s="331">
        <v>0</v>
      </c>
      <c r="AC60" s="331">
        <v>0</v>
      </c>
      <c r="AD60" s="331">
        <v>0</v>
      </c>
      <c r="AE60" s="331">
        <v>0</v>
      </c>
      <c r="AF60" s="331">
        <v>0</v>
      </c>
      <c r="AG60" s="331">
        <v>0</v>
      </c>
      <c r="AH60" s="331">
        <v>0</v>
      </c>
      <c r="AI60" s="331">
        <v>0</v>
      </c>
      <c r="AJ60" s="331">
        <v>0</v>
      </c>
      <c r="AK60" s="331">
        <v>0</v>
      </c>
      <c r="AL60" s="331">
        <v>0</v>
      </c>
      <c r="AM60" s="331">
        <v>0</v>
      </c>
      <c r="AN60" s="331">
        <v>0</v>
      </c>
      <c r="AO60" s="334">
        <v>0</v>
      </c>
      <c r="AP60" s="7"/>
      <c r="AQ60" s="7"/>
      <c r="AR60" s="7"/>
      <c r="AS60" s="7"/>
      <c r="AT60" s="7"/>
      <c r="AU60" s="7"/>
    </row>
    <row r="61" spans="1:47" ht="15.75" customHeight="1">
      <c r="A61" s="406"/>
      <c r="B61" s="329" t="s">
        <v>43</v>
      </c>
      <c r="C61" s="330">
        <v>7278.525390625</v>
      </c>
      <c r="D61" s="331">
        <v>0</v>
      </c>
      <c r="E61" s="331">
        <v>0</v>
      </c>
      <c r="F61" s="330">
        <f t="shared" si="0"/>
        <v>689217771516</v>
      </c>
      <c r="G61" s="332">
        <v>689217771516</v>
      </c>
      <c r="H61" s="331">
        <v>0</v>
      </c>
      <c r="I61" s="333">
        <v>363</v>
      </c>
      <c r="J61" s="325">
        <v>443128</v>
      </c>
      <c r="K61" s="325">
        <v>76</v>
      </c>
      <c r="L61" s="331">
        <v>0</v>
      </c>
      <c r="M61" s="331">
        <v>0</v>
      </c>
      <c r="N61" s="331">
        <v>0</v>
      </c>
      <c r="O61" s="331">
        <v>0</v>
      </c>
      <c r="P61" s="331">
        <v>0</v>
      </c>
      <c r="Q61" s="333">
        <v>94135</v>
      </c>
      <c r="R61" s="406"/>
      <c r="S61" s="329" t="s">
        <v>43</v>
      </c>
      <c r="T61" s="332">
        <v>3305609981</v>
      </c>
      <c r="U61" s="332">
        <f t="shared" si="1"/>
        <v>3305609981</v>
      </c>
      <c r="V61" s="331">
        <v>0</v>
      </c>
      <c r="W61" s="331">
        <v>0</v>
      </c>
      <c r="X61" s="331">
        <v>0</v>
      </c>
      <c r="Y61" s="331">
        <v>0</v>
      </c>
      <c r="Z61" s="332">
        <f t="shared" si="2"/>
        <v>3305609981</v>
      </c>
      <c r="AA61" s="332">
        <v>3305609981</v>
      </c>
      <c r="AB61" s="331">
        <v>0</v>
      </c>
      <c r="AC61" s="331">
        <v>0</v>
      </c>
      <c r="AD61" s="331">
        <v>0</v>
      </c>
      <c r="AE61" s="331">
        <v>0</v>
      </c>
      <c r="AF61" s="331">
        <v>0</v>
      </c>
      <c r="AG61" s="331">
        <v>0</v>
      </c>
      <c r="AH61" s="331">
        <v>0</v>
      </c>
      <c r="AI61" s="331">
        <v>0</v>
      </c>
      <c r="AJ61" s="331">
        <v>0</v>
      </c>
      <c r="AK61" s="331">
        <v>0</v>
      </c>
      <c r="AL61" s="331">
        <v>0</v>
      </c>
      <c r="AM61" s="331">
        <v>0</v>
      </c>
      <c r="AN61" s="331">
        <v>0</v>
      </c>
      <c r="AO61" s="334">
        <v>0</v>
      </c>
      <c r="AP61" s="7"/>
      <c r="AQ61" s="7"/>
      <c r="AR61" s="7"/>
      <c r="AS61" s="7"/>
      <c r="AT61" s="7"/>
      <c r="AU61" s="7"/>
    </row>
    <row r="62" spans="1:47" ht="15.75" customHeight="1">
      <c r="A62" s="406"/>
      <c r="B62" s="329" t="s">
        <v>44</v>
      </c>
      <c r="C62" s="330">
        <v>6166.8701171875</v>
      </c>
      <c r="D62" s="331">
        <v>0</v>
      </c>
      <c r="E62" s="331">
        <v>0</v>
      </c>
      <c r="F62" s="330">
        <f t="shared" si="0"/>
        <v>599263554485</v>
      </c>
      <c r="G62" s="332">
        <v>599263554485</v>
      </c>
      <c r="H62" s="331">
        <v>0</v>
      </c>
      <c r="I62" s="333">
        <v>359</v>
      </c>
      <c r="J62" s="325">
        <v>443932</v>
      </c>
      <c r="K62" s="325">
        <v>58</v>
      </c>
      <c r="L62" s="331">
        <v>0</v>
      </c>
      <c r="M62" s="331">
        <v>0</v>
      </c>
      <c r="N62" s="331">
        <v>0</v>
      </c>
      <c r="O62" s="331">
        <v>0</v>
      </c>
      <c r="P62" s="331">
        <v>0</v>
      </c>
      <c r="Q62" s="333">
        <v>95714</v>
      </c>
      <c r="R62" s="406"/>
      <c r="S62" s="329" t="s">
        <v>44</v>
      </c>
      <c r="T62" s="332">
        <v>5118957570</v>
      </c>
      <c r="U62" s="332">
        <f t="shared" si="1"/>
        <v>5118957570</v>
      </c>
      <c r="V62" s="331">
        <v>0</v>
      </c>
      <c r="W62" s="331">
        <v>0</v>
      </c>
      <c r="X62" s="331">
        <v>0</v>
      </c>
      <c r="Y62" s="331">
        <v>0</v>
      </c>
      <c r="Z62" s="332">
        <f t="shared" si="2"/>
        <v>5118957570</v>
      </c>
      <c r="AA62" s="332">
        <v>5118957570</v>
      </c>
      <c r="AB62" s="331">
        <v>0</v>
      </c>
      <c r="AC62" s="331">
        <v>0</v>
      </c>
      <c r="AD62" s="331">
        <v>0</v>
      </c>
      <c r="AE62" s="331">
        <v>0</v>
      </c>
      <c r="AF62" s="331">
        <v>0</v>
      </c>
      <c r="AG62" s="331">
        <v>0</v>
      </c>
      <c r="AH62" s="331">
        <v>0</v>
      </c>
      <c r="AI62" s="331">
        <v>0</v>
      </c>
      <c r="AJ62" s="331">
        <v>0</v>
      </c>
      <c r="AK62" s="331">
        <v>0</v>
      </c>
      <c r="AL62" s="331">
        <v>0</v>
      </c>
      <c r="AM62" s="331">
        <v>0</v>
      </c>
      <c r="AN62" s="331">
        <v>0</v>
      </c>
      <c r="AO62" s="334">
        <v>0</v>
      </c>
      <c r="AP62" s="7"/>
      <c r="AQ62" s="7"/>
      <c r="AR62" s="7"/>
      <c r="AS62" s="7"/>
      <c r="AT62" s="7"/>
      <c r="AU62" s="7"/>
    </row>
    <row r="63" spans="1:47" ht="15.75" customHeight="1">
      <c r="A63" s="407"/>
      <c r="B63" s="329" t="s">
        <v>45</v>
      </c>
      <c r="C63" s="330">
        <v>6189.91259765625</v>
      </c>
      <c r="D63" s="331">
        <v>0</v>
      </c>
      <c r="E63" s="331">
        <v>0</v>
      </c>
      <c r="F63" s="330">
        <f t="shared" si="0"/>
        <v>620705716456</v>
      </c>
      <c r="G63" s="332">
        <v>620705716456</v>
      </c>
      <c r="H63" s="331">
        <v>0</v>
      </c>
      <c r="I63" s="333">
        <v>358</v>
      </c>
      <c r="J63" s="325">
        <v>444199</v>
      </c>
      <c r="K63" s="325">
        <v>58</v>
      </c>
      <c r="L63" s="331">
        <v>0</v>
      </c>
      <c r="M63" s="331">
        <v>0</v>
      </c>
      <c r="N63" s="331">
        <v>0</v>
      </c>
      <c r="O63" s="331">
        <v>0</v>
      </c>
      <c r="P63" s="331">
        <v>0</v>
      </c>
      <c r="Q63" s="333">
        <v>96880</v>
      </c>
      <c r="R63" s="407"/>
      <c r="S63" s="329" t="s">
        <v>45</v>
      </c>
      <c r="T63" s="332">
        <v>575302959</v>
      </c>
      <c r="U63" s="332">
        <f t="shared" si="1"/>
        <v>575302959</v>
      </c>
      <c r="V63" s="331">
        <v>0</v>
      </c>
      <c r="W63" s="331">
        <v>0</v>
      </c>
      <c r="X63" s="331">
        <v>0</v>
      </c>
      <c r="Y63" s="331">
        <v>0</v>
      </c>
      <c r="Z63" s="332">
        <f t="shared" si="2"/>
        <v>575302959</v>
      </c>
      <c r="AA63" s="332">
        <v>575302959</v>
      </c>
      <c r="AB63" s="331">
        <v>0</v>
      </c>
      <c r="AC63" s="331">
        <v>0</v>
      </c>
      <c r="AD63" s="331">
        <v>0</v>
      </c>
      <c r="AE63" s="331">
        <v>0</v>
      </c>
      <c r="AF63" s="331">
        <v>0</v>
      </c>
      <c r="AG63" s="331">
        <v>0</v>
      </c>
      <c r="AH63" s="331">
        <v>0</v>
      </c>
      <c r="AI63" s="331">
        <v>0</v>
      </c>
      <c r="AJ63" s="331">
        <v>0</v>
      </c>
      <c r="AK63" s="331">
        <v>0</v>
      </c>
      <c r="AL63" s="331">
        <v>0</v>
      </c>
      <c r="AM63" s="331">
        <v>0</v>
      </c>
      <c r="AN63" s="331">
        <v>0</v>
      </c>
      <c r="AO63" s="334">
        <v>0</v>
      </c>
      <c r="AP63" s="7"/>
      <c r="AQ63" s="7"/>
      <c r="AR63" s="7"/>
      <c r="AS63" s="7"/>
      <c r="AT63" s="7"/>
      <c r="AU63" s="7"/>
    </row>
    <row r="64" spans="1:47" ht="15.75" customHeight="1">
      <c r="A64" s="405" t="s">
        <v>50</v>
      </c>
      <c r="B64" s="329" t="s">
        <v>34</v>
      </c>
      <c r="C64" s="330">
        <v>6566.03076171875</v>
      </c>
      <c r="D64" s="331">
        <v>0</v>
      </c>
      <c r="E64" s="331">
        <v>0</v>
      </c>
      <c r="F64" s="330">
        <f t="shared" si="0"/>
        <v>642461184573</v>
      </c>
      <c r="G64" s="332">
        <v>642461184573</v>
      </c>
      <c r="H64" s="331">
        <v>0</v>
      </c>
      <c r="I64" s="333">
        <v>358</v>
      </c>
      <c r="J64" s="325">
        <v>444304</v>
      </c>
      <c r="K64" s="325">
        <v>63</v>
      </c>
      <c r="L64" s="331">
        <v>0</v>
      </c>
      <c r="M64" s="331">
        <v>0</v>
      </c>
      <c r="N64" s="331">
        <v>0</v>
      </c>
      <c r="O64" s="331">
        <v>0</v>
      </c>
      <c r="P64" s="331">
        <v>0</v>
      </c>
      <c r="Q64" s="333">
        <v>98109</v>
      </c>
      <c r="R64" s="405" t="s">
        <v>50</v>
      </c>
      <c r="S64" s="329" t="s">
        <v>34</v>
      </c>
      <c r="T64" s="332">
        <v>646093152</v>
      </c>
      <c r="U64" s="332">
        <f t="shared" si="1"/>
        <v>646093152</v>
      </c>
      <c r="V64" s="331">
        <v>0</v>
      </c>
      <c r="W64" s="331">
        <v>0</v>
      </c>
      <c r="X64" s="331">
        <v>0</v>
      </c>
      <c r="Y64" s="331">
        <v>0</v>
      </c>
      <c r="Z64" s="332">
        <f t="shared" si="2"/>
        <v>646093152</v>
      </c>
      <c r="AA64" s="332">
        <v>646093152</v>
      </c>
      <c r="AB64" s="331">
        <v>0</v>
      </c>
      <c r="AC64" s="331">
        <v>0</v>
      </c>
      <c r="AD64" s="331">
        <v>0</v>
      </c>
      <c r="AE64" s="331">
        <v>0</v>
      </c>
      <c r="AF64" s="331">
        <v>0</v>
      </c>
      <c r="AG64" s="331">
        <v>0</v>
      </c>
      <c r="AH64" s="331">
        <v>0</v>
      </c>
      <c r="AI64" s="331">
        <v>0</v>
      </c>
      <c r="AJ64" s="331">
        <v>0</v>
      </c>
      <c r="AK64" s="331">
        <v>0</v>
      </c>
      <c r="AL64" s="331">
        <v>0</v>
      </c>
      <c r="AM64" s="331">
        <v>0</v>
      </c>
      <c r="AN64" s="331">
        <v>0</v>
      </c>
      <c r="AO64" s="334">
        <v>0</v>
      </c>
      <c r="AP64" s="7"/>
      <c r="AQ64" s="7"/>
      <c r="AR64" s="7"/>
      <c r="AS64" s="7"/>
      <c r="AT64" s="7"/>
      <c r="AU64" s="7"/>
    </row>
    <row r="65" spans="1:47" ht="15.75" customHeight="1">
      <c r="A65" s="406"/>
      <c r="B65" s="329" t="s">
        <v>35</v>
      </c>
      <c r="C65" s="330">
        <v>7535.5205078125</v>
      </c>
      <c r="D65" s="331">
        <v>0</v>
      </c>
      <c r="E65" s="331">
        <v>0</v>
      </c>
      <c r="F65" s="330">
        <f t="shared" si="0"/>
        <v>713451084067</v>
      </c>
      <c r="G65" s="332">
        <v>713451084067</v>
      </c>
      <c r="H65" s="331">
        <v>0</v>
      </c>
      <c r="I65" s="333">
        <v>349</v>
      </c>
      <c r="J65" s="325">
        <v>444644</v>
      </c>
      <c r="K65" s="325">
        <v>58</v>
      </c>
      <c r="L65" s="331">
        <v>0</v>
      </c>
      <c r="M65" s="331">
        <v>0</v>
      </c>
      <c r="N65" s="331">
        <v>0</v>
      </c>
      <c r="O65" s="331">
        <v>0</v>
      </c>
      <c r="P65" s="331">
        <v>0</v>
      </c>
      <c r="Q65" s="333">
        <v>99306</v>
      </c>
      <c r="R65" s="406"/>
      <c r="S65" s="329" t="s">
        <v>35</v>
      </c>
      <c r="T65" s="332">
        <v>1921110449</v>
      </c>
      <c r="U65" s="332">
        <f t="shared" si="1"/>
        <v>1921110449</v>
      </c>
      <c r="V65" s="331">
        <v>0</v>
      </c>
      <c r="W65" s="331">
        <v>0</v>
      </c>
      <c r="X65" s="331">
        <v>0</v>
      </c>
      <c r="Y65" s="331">
        <v>0</v>
      </c>
      <c r="Z65" s="332">
        <f t="shared" si="2"/>
        <v>1921110449</v>
      </c>
      <c r="AA65" s="332">
        <v>1921110449</v>
      </c>
      <c r="AB65" s="331">
        <v>0</v>
      </c>
      <c r="AC65" s="331">
        <v>0</v>
      </c>
      <c r="AD65" s="331">
        <v>0</v>
      </c>
      <c r="AE65" s="331">
        <v>0</v>
      </c>
      <c r="AF65" s="331">
        <v>0</v>
      </c>
      <c r="AG65" s="331">
        <v>0</v>
      </c>
      <c r="AH65" s="331">
        <v>0</v>
      </c>
      <c r="AI65" s="331">
        <v>0</v>
      </c>
      <c r="AJ65" s="331">
        <v>0</v>
      </c>
      <c r="AK65" s="331">
        <v>0</v>
      </c>
      <c r="AL65" s="331">
        <v>0</v>
      </c>
      <c r="AM65" s="331">
        <v>0</v>
      </c>
      <c r="AN65" s="331">
        <v>0</v>
      </c>
      <c r="AO65" s="334">
        <v>0</v>
      </c>
      <c r="AP65" s="7"/>
      <c r="AQ65" s="7"/>
      <c r="AR65" s="7"/>
      <c r="AS65" s="7"/>
      <c r="AT65" s="7"/>
      <c r="AU65" s="7"/>
    </row>
    <row r="66" spans="1:47" ht="15.75" customHeight="1">
      <c r="A66" s="406"/>
      <c r="B66" s="329" t="s">
        <v>36</v>
      </c>
      <c r="C66" s="330">
        <v>9926.4228515625</v>
      </c>
      <c r="D66" s="331">
        <v>0</v>
      </c>
      <c r="E66" s="331">
        <v>0</v>
      </c>
      <c r="F66" s="330">
        <f t="shared" si="0"/>
        <v>833791795820</v>
      </c>
      <c r="G66" s="332">
        <v>833791795820</v>
      </c>
      <c r="H66" s="331">
        <v>0</v>
      </c>
      <c r="I66" s="333">
        <v>347</v>
      </c>
      <c r="J66" s="325">
        <v>444932</v>
      </c>
      <c r="K66" s="325">
        <v>62</v>
      </c>
      <c r="L66" s="331">
        <v>0</v>
      </c>
      <c r="M66" s="331">
        <v>0</v>
      </c>
      <c r="N66" s="331">
        <v>0</v>
      </c>
      <c r="O66" s="331">
        <v>0</v>
      </c>
      <c r="P66" s="331">
        <v>0</v>
      </c>
      <c r="Q66" s="333">
        <v>102328</v>
      </c>
      <c r="R66" s="406"/>
      <c r="S66" s="329" t="s">
        <v>36</v>
      </c>
      <c r="T66" s="332">
        <v>3645772580</v>
      </c>
      <c r="U66" s="332">
        <f t="shared" si="1"/>
        <v>3645772580</v>
      </c>
      <c r="V66" s="331">
        <v>0</v>
      </c>
      <c r="W66" s="331">
        <v>0</v>
      </c>
      <c r="X66" s="331">
        <v>0</v>
      </c>
      <c r="Y66" s="331">
        <v>0</v>
      </c>
      <c r="Z66" s="332">
        <f t="shared" si="2"/>
        <v>3645772580</v>
      </c>
      <c r="AA66" s="332">
        <v>3645772580</v>
      </c>
      <c r="AB66" s="331">
        <v>0</v>
      </c>
      <c r="AC66" s="331">
        <v>0</v>
      </c>
      <c r="AD66" s="331">
        <v>0</v>
      </c>
      <c r="AE66" s="331">
        <v>0</v>
      </c>
      <c r="AF66" s="331">
        <v>0</v>
      </c>
      <c r="AG66" s="331">
        <v>0</v>
      </c>
      <c r="AH66" s="331">
        <v>0</v>
      </c>
      <c r="AI66" s="331">
        <v>0</v>
      </c>
      <c r="AJ66" s="331">
        <v>0</v>
      </c>
      <c r="AK66" s="331">
        <v>0</v>
      </c>
      <c r="AL66" s="331">
        <v>0</v>
      </c>
      <c r="AM66" s="331">
        <v>0</v>
      </c>
      <c r="AN66" s="331">
        <v>0</v>
      </c>
      <c r="AO66" s="334">
        <v>0</v>
      </c>
      <c r="AP66" s="7"/>
      <c r="AQ66" s="7"/>
      <c r="AR66" s="7"/>
      <c r="AS66" s="7"/>
      <c r="AT66" s="7"/>
      <c r="AU66" s="7"/>
    </row>
    <row r="67" spans="1:47" ht="15.75" customHeight="1">
      <c r="A67" s="406"/>
      <c r="B67" s="329" t="s">
        <v>37</v>
      </c>
      <c r="C67" s="330">
        <v>10154.9091796875</v>
      </c>
      <c r="D67" s="331">
        <v>0</v>
      </c>
      <c r="E67" s="331">
        <v>0</v>
      </c>
      <c r="F67" s="330">
        <f t="shared" si="0"/>
        <v>842273934455</v>
      </c>
      <c r="G67" s="332">
        <v>842273934455</v>
      </c>
      <c r="H67" s="331">
        <v>0</v>
      </c>
      <c r="I67" s="333">
        <v>343</v>
      </c>
      <c r="J67" s="325">
        <v>447774</v>
      </c>
      <c r="K67" s="325">
        <v>62</v>
      </c>
      <c r="L67" s="331">
        <v>0</v>
      </c>
      <c r="M67" s="331">
        <v>0</v>
      </c>
      <c r="N67" s="331">
        <v>0</v>
      </c>
      <c r="O67" s="331">
        <v>0</v>
      </c>
      <c r="P67" s="331">
        <v>0</v>
      </c>
      <c r="Q67" s="333">
        <v>104935</v>
      </c>
      <c r="R67" s="406"/>
      <c r="S67" s="329" t="s">
        <v>37</v>
      </c>
      <c r="T67" s="332">
        <v>6183216175</v>
      </c>
      <c r="U67" s="332">
        <f t="shared" si="1"/>
        <v>6183216175</v>
      </c>
      <c r="V67" s="331">
        <v>0</v>
      </c>
      <c r="W67" s="331">
        <v>0</v>
      </c>
      <c r="X67" s="331">
        <v>0</v>
      </c>
      <c r="Y67" s="331">
        <v>0</v>
      </c>
      <c r="Z67" s="332">
        <f t="shared" si="2"/>
        <v>6183216175</v>
      </c>
      <c r="AA67" s="332">
        <v>6183216175</v>
      </c>
      <c r="AB67" s="331">
        <v>0</v>
      </c>
      <c r="AC67" s="331">
        <v>0</v>
      </c>
      <c r="AD67" s="331">
        <v>0</v>
      </c>
      <c r="AE67" s="331">
        <v>0</v>
      </c>
      <c r="AF67" s="331">
        <v>0</v>
      </c>
      <c r="AG67" s="331">
        <v>0</v>
      </c>
      <c r="AH67" s="331">
        <v>0</v>
      </c>
      <c r="AI67" s="331">
        <v>0</v>
      </c>
      <c r="AJ67" s="331">
        <v>0</v>
      </c>
      <c r="AK67" s="331">
        <v>0</v>
      </c>
      <c r="AL67" s="331">
        <v>0</v>
      </c>
      <c r="AM67" s="331">
        <v>0</v>
      </c>
      <c r="AN67" s="331">
        <v>0</v>
      </c>
      <c r="AO67" s="334">
        <v>0</v>
      </c>
      <c r="AP67" s="7"/>
      <c r="AQ67" s="7"/>
      <c r="AR67" s="7"/>
      <c r="AS67" s="7"/>
      <c r="AT67" s="7"/>
      <c r="AU67" s="7"/>
    </row>
    <row r="68" spans="1:47" ht="15.75" customHeight="1">
      <c r="A68" s="406"/>
      <c r="B68" s="329" t="s">
        <v>38</v>
      </c>
      <c r="C68" s="330">
        <v>9450.5048828125</v>
      </c>
      <c r="D68" s="331">
        <v>0</v>
      </c>
      <c r="E68" s="331">
        <v>0</v>
      </c>
      <c r="F68" s="330">
        <f t="shared" si="0"/>
        <v>793145438437</v>
      </c>
      <c r="G68" s="332">
        <v>793145438437</v>
      </c>
      <c r="H68" s="331">
        <v>0</v>
      </c>
      <c r="I68" s="333">
        <v>341</v>
      </c>
      <c r="J68" s="325">
        <v>448098</v>
      </c>
      <c r="K68" s="325">
        <v>80</v>
      </c>
      <c r="L68" s="331">
        <v>0</v>
      </c>
      <c r="M68" s="331">
        <v>0</v>
      </c>
      <c r="N68" s="331">
        <v>0</v>
      </c>
      <c r="O68" s="331">
        <v>0</v>
      </c>
      <c r="P68" s="331">
        <v>0</v>
      </c>
      <c r="Q68" s="333">
        <v>106946</v>
      </c>
      <c r="R68" s="406"/>
      <c r="S68" s="329" t="s">
        <v>38</v>
      </c>
      <c r="T68" s="332">
        <v>1529841385</v>
      </c>
      <c r="U68" s="332">
        <f t="shared" si="1"/>
        <v>1529841385</v>
      </c>
      <c r="V68" s="331">
        <v>0</v>
      </c>
      <c r="W68" s="331">
        <v>0</v>
      </c>
      <c r="X68" s="331">
        <v>0</v>
      </c>
      <c r="Y68" s="331">
        <v>0</v>
      </c>
      <c r="Z68" s="332">
        <f t="shared" si="2"/>
        <v>1529841385</v>
      </c>
      <c r="AA68" s="332">
        <v>1529841385</v>
      </c>
      <c r="AB68" s="331">
        <v>0</v>
      </c>
      <c r="AC68" s="331">
        <v>0</v>
      </c>
      <c r="AD68" s="331">
        <v>0</v>
      </c>
      <c r="AE68" s="331">
        <v>0</v>
      </c>
      <c r="AF68" s="331">
        <v>0</v>
      </c>
      <c r="AG68" s="331">
        <v>0</v>
      </c>
      <c r="AH68" s="331">
        <v>0</v>
      </c>
      <c r="AI68" s="331">
        <v>0</v>
      </c>
      <c r="AJ68" s="331">
        <v>0</v>
      </c>
      <c r="AK68" s="331">
        <v>0</v>
      </c>
      <c r="AL68" s="331">
        <v>0</v>
      </c>
      <c r="AM68" s="331">
        <v>0</v>
      </c>
      <c r="AN68" s="331">
        <v>0</v>
      </c>
      <c r="AO68" s="334">
        <v>0</v>
      </c>
      <c r="AP68" s="7"/>
      <c r="AQ68" s="7"/>
      <c r="AR68" s="7"/>
      <c r="AS68" s="7"/>
      <c r="AT68" s="7"/>
      <c r="AU68" s="7"/>
    </row>
    <row r="69" spans="1:47" ht="15.75" customHeight="1">
      <c r="A69" s="406"/>
      <c r="B69" s="329" t="s">
        <v>39</v>
      </c>
      <c r="C69" s="330">
        <v>9249.13671875</v>
      </c>
      <c r="D69" s="331">
        <v>0</v>
      </c>
      <c r="E69" s="331">
        <v>0</v>
      </c>
      <c r="F69" s="330">
        <f t="shared" si="0"/>
        <v>768405181354</v>
      </c>
      <c r="G69" s="332">
        <v>768405181354</v>
      </c>
      <c r="H69" s="331">
        <v>0</v>
      </c>
      <c r="I69" s="333">
        <v>340</v>
      </c>
      <c r="J69" s="325">
        <v>448280</v>
      </c>
      <c r="K69" s="325">
        <v>66</v>
      </c>
      <c r="L69" s="331">
        <v>0</v>
      </c>
      <c r="M69" s="331">
        <v>0</v>
      </c>
      <c r="N69" s="331">
        <v>0</v>
      </c>
      <c r="O69" s="331">
        <v>0</v>
      </c>
      <c r="P69" s="331">
        <v>0</v>
      </c>
      <c r="Q69" s="333">
        <v>108611</v>
      </c>
      <c r="R69" s="406"/>
      <c r="S69" s="329" t="s">
        <v>39</v>
      </c>
      <c r="T69" s="332">
        <v>1249891292</v>
      </c>
      <c r="U69" s="332">
        <f t="shared" si="1"/>
        <v>1249891292</v>
      </c>
      <c r="V69" s="331">
        <v>0</v>
      </c>
      <c r="W69" s="331">
        <v>0</v>
      </c>
      <c r="X69" s="331">
        <v>0</v>
      </c>
      <c r="Y69" s="331">
        <v>0</v>
      </c>
      <c r="Z69" s="332">
        <f t="shared" si="2"/>
        <v>1249891292</v>
      </c>
      <c r="AA69" s="332">
        <v>1249891292</v>
      </c>
      <c r="AB69" s="331">
        <v>0</v>
      </c>
      <c r="AC69" s="331">
        <v>0</v>
      </c>
      <c r="AD69" s="331">
        <v>0</v>
      </c>
      <c r="AE69" s="331">
        <v>0</v>
      </c>
      <c r="AF69" s="331">
        <v>0</v>
      </c>
      <c r="AG69" s="331">
        <v>0</v>
      </c>
      <c r="AH69" s="331">
        <v>0</v>
      </c>
      <c r="AI69" s="331">
        <v>0</v>
      </c>
      <c r="AJ69" s="331">
        <v>0</v>
      </c>
      <c r="AK69" s="331">
        <v>0</v>
      </c>
      <c r="AL69" s="331">
        <v>0</v>
      </c>
      <c r="AM69" s="331">
        <v>0</v>
      </c>
      <c r="AN69" s="331">
        <v>0</v>
      </c>
      <c r="AO69" s="334">
        <v>0</v>
      </c>
      <c r="AP69" s="7"/>
      <c r="AQ69" s="7"/>
      <c r="AR69" s="7"/>
      <c r="AS69" s="7"/>
      <c r="AT69" s="7"/>
      <c r="AU69" s="7"/>
    </row>
    <row r="70" spans="1:47" ht="15.75" customHeight="1">
      <c r="A70" s="406"/>
      <c r="B70" s="329" t="s">
        <v>40</v>
      </c>
      <c r="C70" s="330">
        <v>9866.8662109375</v>
      </c>
      <c r="D70" s="331">
        <v>0</v>
      </c>
      <c r="E70" s="331">
        <v>0</v>
      </c>
      <c r="F70" s="330">
        <f t="shared" si="0"/>
        <v>828390442246</v>
      </c>
      <c r="G70" s="332">
        <v>828390442246</v>
      </c>
      <c r="H70" s="331">
        <v>0</v>
      </c>
      <c r="I70" s="333">
        <v>339</v>
      </c>
      <c r="J70" s="325">
        <v>448450</v>
      </c>
      <c r="K70" s="325">
        <v>55</v>
      </c>
      <c r="L70" s="331">
        <v>0</v>
      </c>
      <c r="M70" s="331">
        <v>0</v>
      </c>
      <c r="N70" s="331">
        <v>0</v>
      </c>
      <c r="O70" s="331">
        <v>0</v>
      </c>
      <c r="P70" s="331">
        <v>0</v>
      </c>
      <c r="Q70" s="333">
        <v>110058</v>
      </c>
      <c r="R70" s="406"/>
      <c r="S70" s="329" t="s">
        <v>40</v>
      </c>
      <c r="T70" s="332">
        <v>3061115349</v>
      </c>
      <c r="U70" s="332">
        <f t="shared" si="1"/>
        <v>3061115349</v>
      </c>
      <c r="V70" s="331">
        <v>0</v>
      </c>
      <c r="W70" s="331">
        <v>0</v>
      </c>
      <c r="X70" s="331">
        <v>0</v>
      </c>
      <c r="Y70" s="331">
        <v>0</v>
      </c>
      <c r="Z70" s="332">
        <f t="shared" si="2"/>
        <v>3061115349</v>
      </c>
      <c r="AA70" s="332">
        <v>3061115349</v>
      </c>
      <c r="AB70" s="331">
        <v>0</v>
      </c>
      <c r="AC70" s="331">
        <v>0</v>
      </c>
      <c r="AD70" s="331">
        <v>0</v>
      </c>
      <c r="AE70" s="331">
        <v>0</v>
      </c>
      <c r="AF70" s="331">
        <v>0</v>
      </c>
      <c r="AG70" s="331">
        <v>0</v>
      </c>
      <c r="AH70" s="331">
        <v>0</v>
      </c>
      <c r="AI70" s="331">
        <v>0</v>
      </c>
      <c r="AJ70" s="331">
        <v>0</v>
      </c>
      <c r="AK70" s="331">
        <v>0</v>
      </c>
      <c r="AL70" s="331">
        <v>0</v>
      </c>
      <c r="AM70" s="331">
        <v>0</v>
      </c>
      <c r="AN70" s="331">
        <v>0</v>
      </c>
      <c r="AO70" s="334">
        <v>0</v>
      </c>
      <c r="AP70" s="7"/>
      <c r="AQ70" s="7"/>
      <c r="AR70" s="7"/>
      <c r="AS70" s="7"/>
      <c r="AT70" s="7"/>
      <c r="AU70" s="7"/>
    </row>
    <row r="71" spans="1:47" ht="15.75" customHeight="1">
      <c r="A71" s="406"/>
      <c r="B71" s="329" t="s">
        <v>41</v>
      </c>
      <c r="C71" s="330">
        <v>12298.5185546875</v>
      </c>
      <c r="D71" s="331">
        <v>0</v>
      </c>
      <c r="E71" s="331">
        <v>0</v>
      </c>
      <c r="F71" s="330">
        <f t="shared" si="0"/>
        <v>1021518004798</v>
      </c>
      <c r="G71" s="332">
        <v>1021518004798</v>
      </c>
      <c r="H71" s="331">
        <v>0</v>
      </c>
      <c r="I71" s="333">
        <v>339</v>
      </c>
      <c r="J71" s="325">
        <v>448706</v>
      </c>
      <c r="K71" s="325">
        <v>69</v>
      </c>
      <c r="L71" s="331">
        <v>0</v>
      </c>
      <c r="M71" s="331">
        <v>0</v>
      </c>
      <c r="N71" s="331">
        <v>0</v>
      </c>
      <c r="O71" s="331">
        <v>0</v>
      </c>
      <c r="P71" s="331">
        <v>0</v>
      </c>
      <c r="Q71" s="333">
        <v>112064</v>
      </c>
      <c r="R71" s="406"/>
      <c r="S71" s="329" t="s">
        <v>41</v>
      </c>
      <c r="T71" s="332">
        <v>787798210</v>
      </c>
      <c r="U71" s="332">
        <f t="shared" si="1"/>
        <v>787798210</v>
      </c>
      <c r="V71" s="331">
        <v>0</v>
      </c>
      <c r="W71" s="331">
        <v>0</v>
      </c>
      <c r="X71" s="331">
        <v>0</v>
      </c>
      <c r="Y71" s="331">
        <v>0</v>
      </c>
      <c r="Z71" s="332">
        <f t="shared" si="2"/>
        <v>787798210</v>
      </c>
      <c r="AA71" s="332">
        <v>787798210</v>
      </c>
      <c r="AB71" s="331">
        <v>0</v>
      </c>
      <c r="AC71" s="331">
        <v>0</v>
      </c>
      <c r="AD71" s="331">
        <v>0</v>
      </c>
      <c r="AE71" s="331">
        <v>0</v>
      </c>
      <c r="AF71" s="331">
        <v>0</v>
      </c>
      <c r="AG71" s="331">
        <v>0</v>
      </c>
      <c r="AH71" s="331">
        <v>0</v>
      </c>
      <c r="AI71" s="331">
        <v>0</v>
      </c>
      <c r="AJ71" s="331">
        <v>0</v>
      </c>
      <c r="AK71" s="331">
        <v>0</v>
      </c>
      <c r="AL71" s="331">
        <v>0</v>
      </c>
      <c r="AM71" s="331">
        <v>0</v>
      </c>
      <c r="AN71" s="331">
        <v>0</v>
      </c>
      <c r="AO71" s="334">
        <v>0</v>
      </c>
      <c r="AP71" s="7"/>
      <c r="AQ71" s="7"/>
      <c r="AR71" s="7"/>
      <c r="AS71" s="7"/>
      <c r="AT71" s="7"/>
      <c r="AU71" s="7"/>
    </row>
    <row r="72" spans="1:47" ht="15.75" customHeight="1">
      <c r="A72" s="406"/>
      <c r="B72" s="329" t="s">
        <v>42</v>
      </c>
      <c r="C72" s="330">
        <v>13007.0859375</v>
      </c>
      <c r="D72" s="331">
        <v>0</v>
      </c>
      <c r="E72" s="331">
        <v>0</v>
      </c>
      <c r="F72" s="330">
        <f t="shared" si="0"/>
        <v>1180162974719</v>
      </c>
      <c r="G72" s="332">
        <v>1180162974719</v>
      </c>
      <c r="H72" s="331">
        <v>0</v>
      </c>
      <c r="I72" s="333">
        <v>337</v>
      </c>
      <c r="J72" s="325">
        <v>448880</v>
      </c>
      <c r="K72" s="325">
        <v>59</v>
      </c>
      <c r="L72" s="331">
        <v>0</v>
      </c>
      <c r="M72" s="331">
        <v>0</v>
      </c>
      <c r="N72" s="331">
        <v>0</v>
      </c>
      <c r="O72" s="331">
        <v>0</v>
      </c>
      <c r="P72" s="331">
        <v>0</v>
      </c>
      <c r="Q72" s="333">
        <v>114963</v>
      </c>
      <c r="R72" s="406"/>
      <c r="S72" s="329" t="s">
        <v>42</v>
      </c>
      <c r="T72" s="332">
        <v>33372705253</v>
      </c>
      <c r="U72" s="332">
        <f t="shared" si="1"/>
        <v>3372705253</v>
      </c>
      <c r="V72" s="331">
        <v>0</v>
      </c>
      <c r="W72" s="332">
        <v>30000000000</v>
      </c>
      <c r="X72" s="331">
        <v>0</v>
      </c>
      <c r="Y72" s="331">
        <v>0</v>
      </c>
      <c r="Z72" s="332">
        <f t="shared" si="2"/>
        <v>33372705253</v>
      </c>
      <c r="AA72" s="332">
        <v>3372705253</v>
      </c>
      <c r="AB72" s="331">
        <v>0</v>
      </c>
      <c r="AC72" s="330">
        <v>30000000000</v>
      </c>
      <c r="AD72" s="331">
        <v>0</v>
      </c>
      <c r="AE72" s="331">
        <v>0</v>
      </c>
      <c r="AF72" s="331">
        <v>0</v>
      </c>
      <c r="AG72" s="331">
        <v>0</v>
      </c>
      <c r="AH72" s="331">
        <v>0</v>
      </c>
      <c r="AI72" s="331">
        <v>0</v>
      </c>
      <c r="AJ72" s="331">
        <v>0</v>
      </c>
      <c r="AK72" s="331">
        <v>0</v>
      </c>
      <c r="AL72" s="331">
        <v>0</v>
      </c>
      <c r="AM72" s="331">
        <v>0</v>
      </c>
      <c r="AN72" s="331">
        <v>0</v>
      </c>
      <c r="AO72" s="334">
        <v>0</v>
      </c>
      <c r="AP72" s="7"/>
      <c r="AQ72" s="7"/>
      <c r="AR72" s="7"/>
      <c r="AS72" s="7"/>
      <c r="AT72" s="7"/>
      <c r="AU72" s="7"/>
    </row>
    <row r="73" spans="1:47" ht="15.75" customHeight="1">
      <c r="A73" s="406"/>
      <c r="B73" s="329" t="s">
        <v>43</v>
      </c>
      <c r="C73" s="330">
        <v>12915.296875</v>
      </c>
      <c r="D73" s="331">
        <v>0</v>
      </c>
      <c r="E73" s="331">
        <v>0</v>
      </c>
      <c r="F73" s="330">
        <f t="shared" si="0"/>
        <v>1173943186653</v>
      </c>
      <c r="G73" s="332">
        <v>1173943186653</v>
      </c>
      <c r="H73" s="331">
        <v>0</v>
      </c>
      <c r="I73" s="333">
        <v>336</v>
      </c>
      <c r="J73" s="325">
        <v>449137</v>
      </c>
      <c r="K73" s="325">
        <v>60</v>
      </c>
      <c r="L73" s="331">
        <v>0</v>
      </c>
      <c r="M73" s="331">
        <v>0</v>
      </c>
      <c r="N73" s="331">
        <v>0</v>
      </c>
      <c r="O73" s="331">
        <v>0</v>
      </c>
      <c r="P73" s="331">
        <v>0</v>
      </c>
      <c r="Q73" s="333">
        <v>117281</v>
      </c>
      <c r="R73" s="406"/>
      <c r="S73" s="329" t="s">
        <v>43</v>
      </c>
      <c r="T73" s="332">
        <v>6154473173</v>
      </c>
      <c r="U73" s="332">
        <f t="shared" si="1"/>
        <v>6154473173</v>
      </c>
      <c r="V73" s="331">
        <v>0</v>
      </c>
      <c r="W73" s="331">
        <v>0</v>
      </c>
      <c r="X73" s="331">
        <v>0</v>
      </c>
      <c r="Y73" s="331">
        <v>0</v>
      </c>
      <c r="Z73" s="332">
        <f t="shared" si="2"/>
        <v>6154473173</v>
      </c>
      <c r="AA73" s="332">
        <v>6154473173</v>
      </c>
      <c r="AB73" s="331">
        <v>0</v>
      </c>
      <c r="AC73" s="331">
        <v>0</v>
      </c>
      <c r="AD73" s="331">
        <v>0</v>
      </c>
      <c r="AE73" s="331">
        <v>0</v>
      </c>
      <c r="AF73" s="331">
        <v>0</v>
      </c>
      <c r="AG73" s="331">
        <v>0</v>
      </c>
      <c r="AH73" s="331">
        <v>0</v>
      </c>
      <c r="AI73" s="331">
        <v>0</v>
      </c>
      <c r="AJ73" s="331">
        <v>0</v>
      </c>
      <c r="AK73" s="331">
        <v>0</v>
      </c>
      <c r="AL73" s="331">
        <v>0</v>
      </c>
      <c r="AM73" s="331">
        <v>0</v>
      </c>
      <c r="AN73" s="331">
        <v>0</v>
      </c>
      <c r="AO73" s="334">
        <v>0</v>
      </c>
      <c r="AP73" s="7"/>
      <c r="AQ73" s="7"/>
      <c r="AR73" s="7"/>
      <c r="AS73" s="7"/>
      <c r="AT73" s="7"/>
      <c r="AU73" s="7"/>
    </row>
    <row r="74" spans="1:47" ht="15.75" customHeight="1">
      <c r="A74" s="406"/>
      <c r="B74" s="329" t="s">
        <v>44</v>
      </c>
      <c r="C74" s="330">
        <v>14009.1015625</v>
      </c>
      <c r="D74" s="331">
        <v>0</v>
      </c>
      <c r="E74" s="331">
        <v>0</v>
      </c>
      <c r="F74" s="330">
        <f t="shared" si="0"/>
        <v>1320101400955</v>
      </c>
      <c r="G74" s="332">
        <v>1320101400955</v>
      </c>
      <c r="H74" s="331">
        <v>0</v>
      </c>
      <c r="I74" s="333">
        <v>336</v>
      </c>
      <c r="J74" s="325">
        <v>449339</v>
      </c>
      <c r="K74" s="325">
        <v>66</v>
      </c>
      <c r="L74" s="331">
        <v>0</v>
      </c>
      <c r="M74" s="331">
        <v>0</v>
      </c>
      <c r="N74" s="331">
        <v>0</v>
      </c>
      <c r="O74" s="331">
        <v>0</v>
      </c>
      <c r="P74" s="331">
        <v>0</v>
      </c>
      <c r="Q74" s="333">
        <v>119915</v>
      </c>
      <c r="R74" s="406"/>
      <c r="S74" s="329" t="s">
        <v>44</v>
      </c>
      <c r="T74" s="332">
        <v>26313360793</v>
      </c>
      <c r="U74" s="332">
        <f t="shared" si="1"/>
        <v>26313360793</v>
      </c>
      <c r="V74" s="331">
        <v>0</v>
      </c>
      <c r="W74" s="331">
        <v>0</v>
      </c>
      <c r="X74" s="331">
        <v>0</v>
      </c>
      <c r="Y74" s="331">
        <v>0</v>
      </c>
      <c r="Z74" s="332">
        <f t="shared" si="2"/>
        <v>26313360793</v>
      </c>
      <c r="AA74" s="332">
        <v>26313360793</v>
      </c>
      <c r="AB74" s="331">
        <v>0</v>
      </c>
      <c r="AC74" s="331">
        <v>0</v>
      </c>
      <c r="AD74" s="331">
        <v>0</v>
      </c>
      <c r="AE74" s="331">
        <v>0</v>
      </c>
      <c r="AF74" s="331">
        <v>0</v>
      </c>
      <c r="AG74" s="331">
        <v>0</v>
      </c>
      <c r="AH74" s="331">
        <v>0</v>
      </c>
      <c r="AI74" s="331">
        <v>0</v>
      </c>
      <c r="AJ74" s="331">
        <v>0</v>
      </c>
      <c r="AK74" s="331">
        <v>0</v>
      </c>
      <c r="AL74" s="331">
        <v>0</v>
      </c>
      <c r="AM74" s="331">
        <v>0</v>
      </c>
      <c r="AN74" s="331">
        <v>0</v>
      </c>
      <c r="AO74" s="334">
        <v>0</v>
      </c>
      <c r="AP74" s="7"/>
      <c r="AQ74" s="7"/>
      <c r="AR74" s="7"/>
      <c r="AS74" s="7"/>
      <c r="AT74" s="7"/>
      <c r="AU74" s="7"/>
    </row>
    <row r="75" spans="1:47" ht="15.75" customHeight="1">
      <c r="A75" s="407"/>
      <c r="B75" s="329" t="s">
        <v>45</v>
      </c>
      <c r="C75" s="330">
        <v>14759.810546875</v>
      </c>
      <c r="D75" s="331">
        <v>0</v>
      </c>
      <c r="E75" s="331">
        <v>0</v>
      </c>
      <c r="F75" s="330">
        <f t="shared" si="0"/>
        <v>1373946157039</v>
      </c>
      <c r="G75" s="332">
        <v>1373946157039</v>
      </c>
      <c r="H75" s="331">
        <v>0</v>
      </c>
      <c r="I75" s="333">
        <v>336</v>
      </c>
      <c r="J75" s="325">
        <v>450355</v>
      </c>
      <c r="K75" s="325">
        <v>69</v>
      </c>
      <c r="L75" s="331">
        <v>0</v>
      </c>
      <c r="M75" s="331">
        <v>0</v>
      </c>
      <c r="N75" s="331">
        <v>0</v>
      </c>
      <c r="O75" s="331">
        <v>0</v>
      </c>
      <c r="P75" s="331">
        <v>0</v>
      </c>
      <c r="Q75" s="333">
        <v>122397</v>
      </c>
      <c r="R75" s="407"/>
      <c r="S75" s="329" t="s">
        <v>45</v>
      </c>
      <c r="T75" s="332">
        <v>8007763742</v>
      </c>
      <c r="U75" s="332">
        <f t="shared" si="1"/>
        <v>8007763742</v>
      </c>
      <c r="V75" s="331">
        <v>0</v>
      </c>
      <c r="W75" s="331">
        <v>0</v>
      </c>
      <c r="X75" s="331">
        <v>0</v>
      </c>
      <c r="Y75" s="331">
        <v>0</v>
      </c>
      <c r="Z75" s="332">
        <f t="shared" si="2"/>
        <v>8007763742</v>
      </c>
      <c r="AA75" s="332">
        <v>8007763742</v>
      </c>
      <c r="AB75" s="331">
        <v>0</v>
      </c>
      <c r="AC75" s="331">
        <v>0</v>
      </c>
      <c r="AD75" s="331">
        <v>0</v>
      </c>
      <c r="AE75" s="331">
        <v>0</v>
      </c>
      <c r="AF75" s="331">
        <v>0</v>
      </c>
      <c r="AG75" s="331">
        <v>0</v>
      </c>
      <c r="AH75" s="331">
        <v>0</v>
      </c>
      <c r="AI75" s="331">
        <v>0</v>
      </c>
      <c r="AJ75" s="331">
        <v>0</v>
      </c>
      <c r="AK75" s="331">
        <v>0</v>
      </c>
      <c r="AL75" s="331">
        <v>0</v>
      </c>
      <c r="AM75" s="331">
        <v>0</v>
      </c>
      <c r="AN75" s="331">
        <v>0</v>
      </c>
      <c r="AO75" s="334">
        <v>0</v>
      </c>
      <c r="AP75" s="7"/>
      <c r="AQ75" s="7"/>
      <c r="AR75" s="7"/>
      <c r="AS75" s="7"/>
      <c r="AT75" s="7"/>
      <c r="AU75" s="7"/>
    </row>
    <row r="76" spans="1:47" ht="15.75" customHeight="1">
      <c r="A76" s="405" t="s">
        <v>51</v>
      </c>
      <c r="B76" s="329" t="s">
        <v>34</v>
      </c>
      <c r="C76" s="330">
        <v>24564.166015625</v>
      </c>
      <c r="D76" s="331">
        <v>0</v>
      </c>
      <c r="E76" s="331">
        <v>0</v>
      </c>
      <c r="F76" s="330">
        <f t="shared" si="0"/>
        <v>2257300013854</v>
      </c>
      <c r="G76" s="332">
        <v>2257300013854</v>
      </c>
      <c r="H76" s="331">
        <v>0</v>
      </c>
      <c r="I76" s="333">
        <v>336</v>
      </c>
      <c r="J76" s="325">
        <v>450847</v>
      </c>
      <c r="K76" s="325">
        <v>73</v>
      </c>
      <c r="L76" s="331">
        <v>0</v>
      </c>
      <c r="M76" s="331">
        <v>0</v>
      </c>
      <c r="N76" s="331">
        <v>0</v>
      </c>
      <c r="O76" s="331">
        <v>0</v>
      </c>
      <c r="P76" s="331">
        <v>0</v>
      </c>
      <c r="Q76" s="333">
        <v>126193</v>
      </c>
      <c r="R76" s="405" t="s">
        <v>51</v>
      </c>
      <c r="S76" s="329" t="s">
        <v>34</v>
      </c>
      <c r="T76" s="332">
        <v>5166491798</v>
      </c>
      <c r="U76" s="332">
        <f t="shared" si="1"/>
        <v>5166491798</v>
      </c>
      <c r="V76" s="331">
        <v>0</v>
      </c>
      <c r="W76" s="331">
        <v>0</v>
      </c>
      <c r="X76" s="331">
        <v>0</v>
      </c>
      <c r="Y76" s="331">
        <v>0</v>
      </c>
      <c r="Z76" s="332">
        <f t="shared" si="2"/>
        <v>5166491798</v>
      </c>
      <c r="AA76" s="332">
        <v>5166491798</v>
      </c>
      <c r="AB76" s="331">
        <v>0</v>
      </c>
      <c r="AC76" s="331">
        <v>0</v>
      </c>
      <c r="AD76" s="331">
        <v>0</v>
      </c>
      <c r="AE76" s="331">
        <v>0</v>
      </c>
      <c r="AF76" s="331">
        <v>0</v>
      </c>
      <c r="AG76" s="331">
        <v>0</v>
      </c>
      <c r="AH76" s="331">
        <v>0</v>
      </c>
      <c r="AI76" s="331">
        <v>0</v>
      </c>
      <c r="AJ76" s="331">
        <v>0</v>
      </c>
      <c r="AK76" s="331">
        <v>0</v>
      </c>
      <c r="AL76" s="331">
        <v>0</v>
      </c>
      <c r="AM76" s="331">
        <v>0</v>
      </c>
      <c r="AN76" s="331">
        <v>0</v>
      </c>
      <c r="AO76" s="334">
        <v>0</v>
      </c>
      <c r="AP76" s="7"/>
      <c r="AQ76" s="7"/>
      <c r="AR76" s="7"/>
      <c r="AS76" s="7"/>
      <c r="AT76" s="7"/>
      <c r="AU76" s="7"/>
    </row>
    <row r="77" spans="1:47" ht="15.75" customHeight="1">
      <c r="A77" s="406"/>
      <c r="B77" s="329" t="s">
        <v>35</v>
      </c>
      <c r="C77" s="330">
        <v>32301.685546875</v>
      </c>
      <c r="D77" s="331">
        <v>0</v>
      </c>
      <c r="E77" s="331">
        <v>0</v>
      </c>
      <c r="F77" s="330">
        <f t="shared" si="0"/>
        <v>3491792165224</v>
      </c>
      <c r="G77" s="332">
        <v>3491792165224</v>
      </c>
      <c r="H77" s="331">
        <v>0</v>
      </c>
      <c r="I77" s="333">
        <v>336</v>
      </c>
      <c r="J77" s="325">
        <v>454110</v>
      </c>
      <c r="K77" s="325">
        <v>81</v>
      </c>
      <c r="L77" s="331">
        <v>0</v>
      </c>
      <c r="M77" s="331">
        <v>0</v>
      </c>
      <c r="N77" s="331">
        <v>0</v>
      </c>
      <c r="O77" s="331">
        <v>0</v>
      </c>
      <c r="P77" s="331">
        <v>0</v>
      </c>
      <c r="Q77" s="333">
        <v>131966</v>
      </c>
      <c r="R77" s="406"/>
      <c r="S77" s="329" t="s">
        <v>35</v>
      </c>
      <c r="T77" s="332">
        <v>6266850491</v>
      </c>
      <c r="U77" s="332">
        <f t="shared" si="1"/>
        <v>6266850491</v>
      </c>
      <c r="V77" s="331">
        <v>0</v>
      </c>
      <c r="W77" s="331">
        <v>0</v>
      </c>
      <c r="X77" s="331">
        <v>0</v>
      </c>
      <c r="Y77" s="331">
        <v>0</v>
      </c>
      <c r="Z77" s="332">
        <f t="shared" si="2"/>
        <v>6266850491</v>
      </c>
      <c r="AA77" s="332">
        <v>6266850491</v>
      </c>
      <c r="AB77" s="331">
        <v>0</v>
      </c>
      <c r="AC77" s="331">
        <v>0</v>
      </c>
      <c r="AD77" s="331">
        <v>0</v>
      </c>
      <c r="AE77" s="331">
        <v>0</v>
      </c>
      <c r="AF77" s="331">
        <v>0</v>
      </c>
      <c r="AG77" s="331">
        <v>0</v>
      </c>
      <c r="AH77" s="331">
        <v>0</v>
      </c>
      <c r="AI77" s="331">
        <v>0</v>
      </c>
      <c r="AJ77" s="331">
        <v>0</v>
      </c>
      <c r="AK77" s="331">
        <v>0</v>
      </c>
      <c r="AL77" s="331">
        <v>0</v>
      </c>
      <c r="AM77" s="331">
        <v>0</v>
      </c>
      <c r="AN77" s="331">
        <v>0</v>
      </c>
      <c r="AO77" s="334">
        <v>0</v>
      </c>
      <c r="AP77" s="7"/>
      <c r="AQ77" s="7"/>
      <c r="AR77" s="7"/>
      <c r="AS77" s="7"/>
      <c r="AT77" s="7"/>
      <c r="AU77" s="7"/>
    </row>
    <row r="78" spans="1:47" ht="15.75" customHeight="1">
      <c r="A78" s="406"/>
      <c r="B78" s="329" t="s">
        <v>36</v>
      </c>
      <c r="C78" s="330">
        <v>24187.9296875</v>
      </c>
      <c r="D78" s="331">
        <v>0</v>
      </c>
      <c r="E78" s="331">
        <v>0</v>
      </c>
      <c r="F78" s="330">
        <f t="shared" si="0"/>
        <v>2455297892168</v>
      </c>
      <c r="G78" s="332">
        <v>2455297892168</v>
      </c>
      <c r="H78" s="331">
        <v>0</v>
      </c>
      <c r="I78" s="333">
        <v>336</v>
      </c>
      <c r="J78" s="325">
        <v>461489</v>
      </c>
      <c r="K78" s="325">
        <v>92</v>
      </c>
      <c r="L78" s="331">
        <v>0</v>
      </c>
      <c r="M78" s="331">
        <v>0</v>
      </c>
      <c r="N78" s="331">
        <v>0</v>
      </c>
      <c r="O78" s="331">
        <v>0</v>
      </c>
      <c r="P78" s="331">
        <v>0</v>
      </c>
      <c r="Q78" s="333">
        <v>138029</v>
      </c>
      <c r="R78" s="406"/>
      <c r="S78" s="329" t="s">
        <v>36</v>
      </c>
      <c r="T78" s="332">
        <v>13733694040</v>
      </c>
      <c r="U78" s="332">
        <f t="shared" si="1"/>
        <v>13733694040</v>
      </c>
      <c r="V78" s="331">
        <v>0</v>
      </c>
      <c r="W78" s="331">
        <v>0</v>
      </c>
      <c r="X78" s="331">
        <v>0</v>
      </c>
      <c r="Y78" s="331">
        <v>0</v>
      </c>
      <c r="Z78" s="332">
        <f t="shared" si="2"/>
        <v>13733694040</v>
      </c>
      <c r="AA78" s="332">
        <v>13733694040</v>
      </c>
      <c r="AB78" s="331">
        <v>0</v>
      </c>
      <c r="AC78" s="331">
        <v>0</v>
      </c>
      <c r="AD78" s="331">
        <v>0</v>
      </c>
      <c r="AE78" s="331">
        <v>0</v>
      </c>
      <c r="AF78" s="331">
        <v>0</v>
      </c>
      <c r="AG78" s="331">
        <v>0</v>
      </c>
      <c r="AH78" s="331">
        <v>0</v>
      </c>
      <c r="AI78" s="331">
        <v>0</v>
      </c>
      <c r="AJ78" s="331">
        <v>0</v>
      </c>
      <c r="AK78" s="331">
        <v>0</v>
      </c>
      <c r="AL78" s="331">
        <v>0</v>
      </c>
      <c r="AM78" s="331">
        <v>0</v>
      </c>
      <c r="AN78" s="331">
        <v>0</v>
      </c>
      <c r="AO78" s="334">
        <v>0</v>
      </c>
      <c r="AP78" s="7"/>
      <c r="AQ78" s="7"/>
      <c r="AR78" s="7"/>
      <c r="AS78" s="7"/>
      <c r="AT78" s="7"/>
      <c r="AU78" s="7"/>
    </row>
    <row r="79" spans="1:47" ht="15.75" customHeight="1">
      <c r="A79" s="406"/>
      <c r="B79" s="329" t="s">
        <v>37</v>
      </c>
      <c r="C79" s="330">
        <v>21053.576171875</v>
      </c>
      <c r="D79" s="331">
        <v>0</v>
      </c>
      <c r="E79" s="331">
        <v>0</v>
      </c>
      <c r="F79" s="330">
        <f t="shared" si="0"/>
        <v>2104769314530</v>
      </c>
      <c r="G79" s="332">
        <v>2104769314530</v>
      </c>
      <c r="H79" s="331">
        <v>0</v>
      </c>
      <c r="I79" s="333">
        <v>336</v>
      </c>
      <c r="J79" s="325">
        <v>472456</v>
      </c>
      <c r="K79" s="325">
        <v>89</v>
      </c>
      <c r="L79" s="331">
        <v>0</v>
      </c>
      <c r="M79" s="331">
        <v>0</v>
      </c>
      <c r="N79" s="331">
        <v>0</v>
      </c>
      <c r="O79" s="331">
        <v>0</v>
      </c>
      <c r="P79" s="331">
        <v>0</v>
      </c>
      <c r="Q79" s="333">
        <v>141719</v>
      </c>
      <c r="R79" s="406"/>
      <c r="S79" s="329" t="s">
        <v>37</v>
      </c>
      <c r="T79" s="332">
        <v>10163045600</v>
      </c>
      <c r="U79" s="332">
        <f t="shared" si="1"/>
        <v>10163045600</v>
      </c>
      <c r="V79" s="331">
        <v>0</v>
      </c>
      <c r="W79" s="331">
        <v>0</v>
      </c>
      <c r="X79" s="331">
        <v>0</v>
      </c>
      <c r="Y79" s="331">
        <v>0</v>
      </c>
      <c r="Z79" s="332">
        <f t="shared" si="2"/>
        <v>10163045600</v>
      </c>
      <c r="AA79" s="332">
        <v>10163045600</v>
      </c>
      <c r="AB79" s="331">
        <v>0</v>
      </c>
      <c r="AC79" s="331">
        <v>0</v>
      </c>
      <c r="AD79" s="331">
        <v>0</v>
      </c>
      <c r="AE79" s="331">
        <v>0</v>
      </c>
      <c r="AF79" s="331">
        <v>0</v>
      </c>
      <c r="AG79" s="331">
        <v>0</v>
      </c>
      <c r="AH79" s="331">
        <v>0</v>
      </c>
      <c r="AI79" s="331">
        <v>0</v>
      </c>
      <c r="AJ79" s="331">
        <v>0</v>
      </c>
      <c r="AK79" s="331">
        <v>0</v>
      </c>
      <c r="AL79" s="331">
        <v>0</v>
      </c>
      <c r="AM79" s="331">
        <v>0</v>
      </c>
      <c r="AN79" s="331">
        <v>0</v>
      </c>
      <c r="AO79" s="334">
        <v>0</v>
      </c>
      <c r="AP79" s="7"/>
      <c r="AQ79" s="7"/>
      <c r="AR79" s="7"/>
      <c r="AS79" s="7"/>
      <c r="AT79" s="7"/>
      <c r="AU79" s="7"/>
    </row>
    <row r="80" spans="1:47" ht="15.75" customHeight="1">
      <c r="A80" s="406"/>
      <c r="B80" s="329" t="s">
        <v>38</v>
      </c>
      <c r="C80" s="330">
        <v>18534.228515625</v>
      </c>
      <c r="D80" s="331">
        <v>0</v>
      </c>
      <c r="E80" s="331">
        <v>0</v>
      </c>
      <c r="F80" s="330">
        <f t="shared" si="0"/>
        <v>1803871331633</v>
      </c>
      <c r="G80" s="332">
        <v>1803871331633</v>
      </c>
      <c r="H80" s="331">
        <v>0</v>
      </c>
      <c r="I80" s="333">
        <v>335</v>
      </c>
      <c r="J80" s="325">
        <v>480733</v>
      </c>
      <c r="K80" s="325">
        <v>85</v>
      </c>
      <c r="L80" s="331">
        <v>0</v>
      </c>
      <c r="M80" s="331">
        <v>0</v>
      </c>
      <c r="N80" s="331">
        <v>0</v>
      </c>
      <c r="O80" s="331">
        <v>0</v>
      </c>
      <c r="P80" s="331">
        <v>0</v>
      </c>
      <c r="Q80" s="333">
        <v>145027</v>
      </c>
      <c r="R80" s="406"/>
      <c r="S80" s="329" t="s">
        <v>38</v>
      </c>
      <c r="T80" s="332">
        <v>2155371817</v>
      </c>
      <c r="U80" s="332">
        <f t="shared" si="1"/>
        <v>2155371817</v>
      </c>
      <c r="V80" s="331">
        <v>0</v>
      </c>
      <c r="W80" s="331">
        <v>0</v>
      </c>
      <c r="X80" s="331">
        <v>0</v>
      </c>
      <c r="Y80" s="331">
        <v>0</v>
      </c>
      <c r="Z80" s="332">
        <f t="shared" si="2"/>
        <v>2155371817</v>
      </c>
      <c r="AA80" s="332">
        <v>2155371817</v>
      </c>
      <c r="AB80" s="331">
        <v>0</v>
      </c>
      <c r="AC80" s="331">
        <v>0</v>
      </c>
      <c r="AD80" s="331">
        <v>0</v>
      </c>
      <c r="AE80" s="331">
        <v>0</v>
      </c>
      <c r="AF80" s="331">
        <v>0</v>
      </c>
      <c r="AG80" s="331">
        <v>0</v>
      </c>
      <c r="AH80" s="331">
        <v>0</v>
      </c>
      <c r="AI80" s="331">
        <v>0</v>
      </c>
      <c r="AJ80" s="331">
        <v>0</v>
      </c>
      <c r="AK80" s="331">
        <v>0</v>
      </c>
      <c r="AL80" s="331">
        <v>0</v>
      </c>
      <c r="AM80" s="331">
        <v>0</v>
      </c>
      <c r="AN80" s="331">
        <v>0</v>
      </c>
      <c r="AO80" s="334">
        <v>0</v>
      </c>
      <c r="AP80" s="7"/>
      <c r="AQ80" s="7"/>
      <c r="AR80" s="7"/>
      <c r="AS80" s="7"/>
      <c r="AT80" s="7"/>
      <c r="AU80" s="7"/>
    </row>
    <row r="81" spans="1:47" ht="15.75" customHeight="1">
      <c r="A81" s="406"/>
      <c r="B81" s="329" t="s">
        <v>39</v>
      </c>
      <c r="C81" s="330">
        <v>20003.666015625</v>
      </c>
      <c r="D81" s="331">
        <v>0</v>
      </c>
      <c r="E81" s="331">
        <v>0</v>
      </c>
      <c r="F81" s="330">
        <f t="shared" si="0"/>
        <v>1991132965115</v>
      </c>
      <c r="G81" s="332">
        <v>1991132965115</v>
      </c>
      <c r="H81" s="331">
        <v>0</v>
      </c>
      <c r="I81" s="333">
        <v>334</v>
      </c>
      <c r="J81" s="325">
        <v>490384</v>
      </c>
      <c r="K81" s="325">
        <v>82</v>
      </c>
      <c r="L81" s="331">
        <v>0</v>
      </c>
      <c r="M81" s="331">
        <v>0</v>
      </c>
      <c r="N81" s="331">
        <v>0</v>
      </c>
      <c r="O81" s="331">
        <v>0</v>
      </c>
      <c r="P81" s="331">
        <v>0</v>
      </c>
      <c r="Q81" s="333">
        <v>148207</v>
      </c>
      <c r="R81" s="406"/>
      <c r="S81" s="329" t="s">
        <v>39</v>
      </c>
      <c r="T81" s="332">
        <v>44847551571</v>
      </c>
      <c r="U81" s="332">
        <f t="shared" si="1"/>
        <v>8847551571</v>
      </c>
      <c r="V81" s="331">
        <v>0</v>
      </c>
      <c r="W81" s="332">
        <v>36000000000</v>
      </c>
      <c r="X81" s="331">
        <v>0</v>
      </c>
      <c r="Y81" s="331">
        <v>0</v>
      </c>
      <c r="Z81" s="332">
        <f t="shared" si="2"/>
        <v>44847551571</v>
      </c>
      <c r="AA81" s="332">
        <v>8847551571</v>
      </c>
      <c r="AB81" s="331">
        <v>0</v>
      </c>
      <c r="AC81" s="332">
        <v>36000000000</v>
      </c>
      <c r="AD81" s="331">
        <v>0</v>
      </c>
      <c r="AE81" s="331">
        <v>0</v>
      </c>
      <c r="AF81" s="331">
        <v>0</v>
      </c>
      <c r="AG81" s="331">
        <v>0</v>
      </c>
      <c r="AH81" s="331">
        <v>0</v>
      </c>
      <c r="AI81" s="331">
        <v>0</v>
      </c>
      <c r="AJ81" s="331">
        <v>0</v>
      </c>
      <c r="AK81" s="331">
        <v>0</v>
      </c>
      <c r="AL81" s="331">
        <v>0</v>
      </c>
      <c r="AM81" s="331">
        <v>0</v>
      </c>
      <c r="AN81" s="331">
        <v>0</v>
      </c>
      <c r="AO81" s="334">
        <v>0</v>
      </c>
      <c r="AP81" s="7"/>
      <c r="AQ81" s="7"/>
      <c r="AR81" s="7"/>
      <c r="AS81" s="7"/>
      <c r="AT81" s="7"/>
      <c r="AU81" s="7"/>
    </row>
    <row r="82" spans="1:47" ht="15.75" customHeight="1">
      <c r="A82" s="406"/>
      <c r="B82" s="329" t="s">
        <v>40</v>
      </c>
      <c r="C82" s="330">
        <v>21218.7265625</v>
      </c>
      <c r="D82" s="331">
        <v>0</v>
      </c>
      <c r="E82" s="331">
        <v>0</v>
      </c>
      <c r="F82" s="330">
        <f t="shared" si="0"/>
        <v>2155869013080</v>
      </c>
      <c r="G82" s="332">
        <v>2155869013080</v>
      </c>
      <c r="H82" s="331">
        <v>0</v>
      </c>
      <c r="I82" s="333">
        <v>334</v>
      </c>
      <c r="J82" s="325">
        <v>500211</v>
      </c>
      <c r="K82" s="325">
        <v>82</v>
      </c>
      <c r="L82" s="331">
        <v>0</v>
      </c>
      <c r="M82" s="331">
        <v>0</v>
      </c>
      <c r="N82" s="331">
        <v>0</v>
      </c>
      <c r="O82" s="331">
        <v>0</v>
      </c>
      <c r="P82" s="331">
        <v>0</v>
      </c>
      <c r="Q82" s="333">
        <v>150517</v>
      </c>
      <c r="R82" s="406"/>
      <c r="S82" s="329" t="s">
        <v>40</v>
      </c>
      <c r="T82" s="332">
        <v>25264547550</v>
      </c>
      <c r="U82" s="332">
        <f t="shared" si="1"/>
        <v>6274547550</v>
      </c>
      <c r="V82" s="331">
        <v>0</v>
      </c>
      <c r="W82" s="332">
        <v>18990000000</v>
      </c>
      <c r="X82" s="331">
        <v>0</v>
      </c>
      <c r="Y82" s="331">
        <v>0</v>
      </c>
      <c r="Z82" s="332">
        <f t="shared" si="2"/>
        <v>25264547550</v>
      </c>
      <c r="AA82" s="332">
        <v>6274547550</v>
      </c>
      <c r="AB82" s="331">
        <v>0</v>
      </c>
      <c r="AC82" s="332">
        <v>18990000000</v>
      </c>
      <c r="AD82" s="331">
        <v>0</v>
      </c>
      <c r="AE82" s="331">
        <v>0</v>
      </c>
      <c r="AF82" s="331">
        <v>0</v>
      </c>
      <c r="AG82" s="331">
        <v>0</v>
      </c>
      <c r="AH82" s="331">
        <v>0</v>
      </c>
      <c r="AI82" s="331">
        <v>0</v>
      </c>
      <c r="AJ82" s="331">
        <v>0</v>
      </c>
      <c r="AK82" s="331">
        <v>0</v>
      </c>
      <c r="AL82" s="331">
        <v>0</v>
      </c>
      <c r="AM82" s="331">
        <v>0</v>
      </c>
      <c r="AN82" s="331">
        <v>0</v>
      </c>
      <c r="AO82" s="334">
        <v>0</v>
      </c>
      <c r="AP82" s="7"/>
      <c r="AQ82" s="7"/>
      <c r="AR82" s="7"/>
      <c r="AS82" s="7"/>
      <c r="AT82" s="7"/>
      <c r="AU82" s="7"/>
    </row>
    <row r="83" spans="1:47" ht="15.75" customHeight="1">
      <c r="A83" s="406"/>
      <c r="B83" s="329" t="s">
        <v>41</v>
      </c>
      <c r="C83" s="330">
        <v>20119.01171875</v>
      </c>
      <c r="D83" s="331">
        <v>0</v>
      </c>
      <c r="E83" s="331">
        <v>0</v>
      </c>
      <c r="F83" s="330">
        <f t="shared" si="0"/>
        <v>2055532651419</v>
      </c>
      <c r="G83" s="332">
        <v>2055532651419</v>
      </c>
      <c r="H83" s="331">
        <v>0</v>
      </c>
      <c r="I83" s="333">
        <v>334</v>
      </c>
      <c r="J83" s="325">
        <v>512367</v>
      </c>
      <c r="K83" s="325">
        <v>84</v>
      </c>
      <c r="L83" s="331">
        <v>0</v>
      </c>
      <c r="M83" s="331">
        <v>0</v>
      </c>
      <c r="N83" s="331">
        <v>0</v>
      </c>
      <c r="O83" s="331">
        <v>0</v>
      </c>
      <c r="P83" s="331">
        <v>0</v>
      </c>
      <c r="Q83" s="333">
        <v>154241</v>
      </c>
      <c r="R83" s="406"/>
      <c r="S83" s="329" t="s">
        <v>41</v>
      </c>
      <c r="T83" s="332">
        <v>116376960542</v>
      </c>
      <c r="U83" s="332">
        <f t="shared" si="1"/>
        <v>6401960542</v>
      </c>
      <c r="V83" s="331">
        <v>0</v>
      </c>
      <c r="W83" s="332">
        <v>109975000000</v>
      </c>
      <c r="X83" s="331">
        <v>0</v>
      </c>
      <c r="Y83" s="331">
        <v>0</v>
      </c>
      <c r="Z83" s="332">
        <f t="shared" si="2"/>
        <v>116376960542</v>
      </c>
      <c r="AA83" s="332">
        <v>6401960542</v>
      </c>
      <c r="AB83" s="331">
        <v>0</v>
      </c>
      <c r="AC83" s="330">
        <v>109975000000</v>
      </c>
      <c r="AD83" s="331">
        <v>0</v>
      </c>
      <c r="AE83" s="331">
        <v>0</v>
      </c>
      <c r="AF83" s="331">
        <v>0</v>
      </c>
      <c r="AG83" s="331">
        <v>0</v>
      </c>
      <c r="AH83" s="331">
        <v>0</v>
      </c>
      <c r="AI83" s="331">
        <v>0</v>
      </c>
      <c r="AJ83" s="331">
        <v>0</v>
      </c>
      <c r="AK83" s="331">
        <v>0</v>
      </c>
      <c r="AL83" s="331">
        <v>0</v>
      </c>
      <c r="AM83" s="331">
        <v>0</v>
      </c>
      <c r="AN83" s="331">
        <v>0</v>
      </c>
      <c r="AO83" s="334">
        <v>0</v>
      </c>
      <c r="AP83" s="7"/>
      <c r="AQ83" s="7"/>
      <c r="AR83" s="7"/>
      <c r="AS83" s="7"/>
      <c r="AT83" s="7"/>
      <c r="AU83" s="7"/>
    </row>
    <row r="84" spans="1:47" ht="15.75" customHeight="1">
      <c r="A84" s="406"/>
      <c r="B84" s="329" t="s">
        <v>42</v>
      </c>
      <c r="C84" s="330">
        <v>19757.9609375</v>
      </c>
      <c r="D84" s="331">
        <v>0</v>
      </c>
      <c r="E84" s="331">
        <v>0</v>
      </c>
      <c r="F84" s="330">
        <f t="shared" si="0"/>
        <v>2003027354101</v>
      </c>
      <c r="G84" s="332">
        <v>2003027354101</v>
      </c>
      <c r="H84" s="331">
        <v>0</v>
      </c>
      <c r="I84" s="333">
        <v>334</v>
      </c>
      <c r="J84" s="325">
        <v>522858</v>
      </c>
      <c r="K84" s="325">
        <v>71</v>
      </c>
      <c r="L84" s="331">
        <v>0</v>
      </c>
      <c r="M84" s="331">
        <v>0</v>
      </c>
      <c r="N84" s="331">
        <v>0</v>
      </c>
      <c r="O84" s="331">
        <v>0</v>
      </c>
      <c r="P84" s="331">
        <v>0</v>
      </c>
      <c r="Q84" s="333">
        <v>157059</v>
      </c>
      <c r="R84" s="406"/>
      <c r="S84" s="329" t="s">
        <v>42</v>
      </c>
      <c r="T84" s="332">
        <v>32049143207</v>
      </c>
      <c r="U84" s="332">
        <f t="shared" si="1"/>
        <v>2003513207</v>
      </c>
      <c r="V84" s="332">
        <v>3841630000</v>
      </c>
      <c r="W84" s="332">
        <v>26204000000</v>
      </c>
      <c r="X84" s="331">
        <v>0</v>
      </c>
      <c r="Y84" s="331">
        <v>0</v>
      </c>
      <c r="Z84" s="332">
        <f t="shared" si="2"/>
        <v>32049143207</v>
      </c>
      <c r="AA84" s="332">
        <v>2003513207</v>
      </c>
      <c r="AB84" s="330">
        <v>3841630000</v>
      </c>
      <c r="AC84" s="330">
        <v>26204000000</v>
      </c>
      <c r="AD84" s="331">
        <v>0</v>
      </c>
      <c r="AE84" s="331">
        <v>0</v>
      </c>
      <c r="AF84" s="331">
        <v>0</v>
      </c>
      <c r="AG84" s="331">
        <v>0</v>
      </c>
      <c r="AH84" s="331">
        <v>0</v>
      </c>
      <c r="AI84" s="331">
        <v>0</v>
      </c>
      <c r="AJ84" s="331">
        <v>0</v>
      </c>
      <c r="AK84" s="331">
        <v>0</v>
      </c>
      <c r="AL84" s="331">
        <v>0</v>
      </c>
      <c r="AM84" s="331">
        <v>0</v>
      </c>
      <c r="AN84" s="331">
        <v>0</v>
      </c>
      <c r="AO84" s="334">
        <v>0</v>
      </c>
      <c r="AP84" s="7"/>
      <c r="AQ84" s="7"/>
      <c r="AR84" s="7"/>
      <c r="AS84" s="7"/>
      <c r="AT84" s="7"/>
      <c r="AU84" s="7"/>
    </row>
    <row r="85" spans="1:47" ht="15.75" customHeight="1">
      <c r="A85" s="406"/>
      <c r="B85" s="329" t="s">
        <v>43</v>
      </c>
      <c r="C85" s="330">
        <v>21257.669921875</v>
      </c>
      <c r="D85" s="331">
        <v>0</v>
      </c>
      <c r="E85" s="331">
        <v>0</v>
      </c>
      <c r="F85" s="330">
        <f t="shared" si="0"/>
        <v>2287492917019</v>
      </c>
      <c r="G85" s="332">
        <v>2287492917019</v>
      </c>
      <c r="H85" s="331">
        <v>0</v>
      </c>
      <c r="I85" s="333">
        <v>334</v>
      </c>
      <c r="J85" s="325">
        <v>533610</v>
      </c>
      <c r="K85" s="325">
        <v>80</v>
      </c>
      <c r="L85" s="331">
        <v>0</v>
      </c>
      <c r="M85" s="331">
        <v>0</v>
      </c>
      <c r="N85" s="331">
        <v>0</v>
      </c>
      <c r="O85" s="331">
        <v>0</v>
      </c>
      <c r="P85" s="331">
        <v>0</v>
      </c>
      <c r="Q85" s="333">
        <v>161085</v>
      </c>
      <c r="R85" s="406"/>
      <c r="S85" s="329" t="s">
        <v>43</v>
      </c>
      <c r="T85" s="332">
        <v>51162260539</v>
      </c>
      <c r="U85" s="332">
        <f t="shared" si="1"/>
        <v>28999180539</v>
      </c>
      <c r="V85" s="332">
        <v>361580000</v>
      </c>
      <c r="W85" s="332">
        <v>21801500000</v>
      </c>
      <c r="X85" s="331">
        <v>0</v>
      </c>
      <c r="Y85" s="331">
        <v>0</v>
      </c>
      <c r="Z85" s="332">
        <f t="shared" si="2"/>
        <v>51162260539</v>
      </c>
      <c r="AA85" s="332">
        <v>28999180539</v>
      </c>
      <c r="AB85" s="330">
        <v>361580000</v>
      </c>
      <c r="AC85" s="330">
        <v>21801500000</v>
      </c>
      <c r="AD85" s="331">
        <v>0</v>
      </c>
      <c r="AE85" s="331">
        <v>0</v>
      </c>
      <c r="AF85" s="331">
        <v>0</v>
      </c>
      <c r="AG85" s="331">
        <v>0</v>
      </c>
      <c r="AH85" s="331">
        <v>0</v>
      </c>
      <c r="AI85" s="331">
        <v>0</v>
      </c>
      <c r="AJ85" s="331">
        <v>0</v>
      </c>
      <c r="AK85" s="331">
        <v>0</v>
      </c>
      <c r="AL85" s="331">
        <v>0</v>
      </c>
      <c r="AM85" s="331">
        <v>0</v>
      </c>
      <c r="AN85" s="331">
        <v>0</v>
      </c>
      <c r="AO85" s="334">
        <v>0</v>
      </c>
      <c r="AP85" s="7"/>
      <c r="AQ85" s="7"/>
      <c r="AR85" s="7"/>
      <c r="AS85" s="7"/>
      <c r="AT85" s="7"/>
      <c r="AU85" s="7"/>
    </row>
    <row r="86" spans="1:47" ht="15.75" customHeight="1">
      <c r="A86" s="406"/>
      <c r="B86" s="329" t="s">
        <v>44</v>
      </c>
      <c r="C86" s="330">
        <v>20889.953125</v>
      </c>
      <c r="D86" s="331">
        <v>0</v>
      </c>
      <c r="E86" s="331">
        <v>0</v>
      </c>
      <c r="F86" s="330">
        <f t="shared" si="0"/>
        <v>2155799292053</v>
      </c>
      <c r="G86" s="332">
        <v>2155799292053</v>
      </c>
      <c r="H86" s="331">
        <v>0</v>
      </c>
      <c r="I86" s="333">
        <v>332</v>
      </c>
      <c r="J86" s="325">
        <v>548152</v>
      </c>
      <c r="K86" s="325">
        <v>101</v>
      </c>
      <c r="L86" s="331">
        <v>0</v>
      </c>
      <c r="M86" s="331">
        <v>0</v>
      </c>
      <c r="N86" s="331">
        <v>0</v>
      </c>
      <c r="O86" s="331">
        <v>0</v>
      </c>
      <c r="P86" s="331">
        <v>0</v>
      </c>
      <c r="Q86" s="333">
        <v>165418</v>
      </c>
      <c r="R86" s="406"/>
      <c r="S86" s="329" t="s">
        <v>44</v>
      </c>
      <c r="T86" s="332">
        <v>34028592978</v>
      </c>
      <c r="U86" s="332">
        <f t="shared" si="1"/>
        <v>10115712978</v>
      </c>
      <c r="V86" s="332">
        <v>152780000</v>
      </c>
      <c r="W86" s="332">
        <v>23760100000</v>
      </c>
      <c r="X86" s="331">
        <v>0</v>
      </c>
      <c r="Y86" s="331">
        <v>0</v>
      </c>
      <c r="Z86" s="332">
        <f t="shared" si="2"/>
        <v>34028592978</v>
      </c>
      <c r="AA86" s="332">
        <v>10115712978</v>
      </c>
      <c r="AB86" s="330">
        <v>152780000</v>
      </c>
      <c r="AC86" s="330">
        <v>23760100000</v>
      </c>
      <c r="AD86" s="331">
        <v>0</v>
      </c>
      <c r="AE86" s="331">
        <v>0</v>
      </c>
      <c r="AF86" s="331">
        <v>0</v>
      </c>
      <c r="AG86" s="331">
        <v>0</v>
      </c>
      <c r="AH86" s="331">
        <v>0</v>
      </c>
      <c r="AI86" s="331">
        <v>0</v>
      </c>
      <c r="AJ86" s="331">
        <v>0</v>
      </c>
      <c r="AK86" s="331">
        <v>0</v>
      </c>
      <c r="AL86" s="331">
        <v>0</v>
      </c>
      <c r="AM86" s="331">
        <v>0</v>
      </c>
      <c r="AN86" s="331">
        <v>0</v>
      </c>
      <c r="AO86" s="334">
        <v>0</v>
      </c>
      <c r="AP86" s="7"/>
      <c r="AQ86" s="7"/>
      <c r="AR86" s="7"/>
      <c r="AS86" s="7"/>
      <c r="AT86" s="7"/>
      <c r="AU86" s="7"/>
    </row>
    <row r="87" spans="1:47" ht="15.75" customHeight="1">
      <c r="A87" s="407"/>
      <c r="B87" s="329" t="s">
        <v>45</v>
      </c>
      <c r="C87" s="330">
        <v>21687.56640625</v>
      </c>
      <c r="D87" s="331">
        <v>0</v>
      </c>
      <c r="E87" s="331">
        <v>0</v>
      </c>
      <c r="F87" s="330">
        <f t="shared" si="0"/>
        <v>2168569984199</v>
      </c>
      <c r="G87" s="332">
        <v>2168569984199</v>
      </c>
      <c r="H87" s="331">
        <v>0</v>
      </c>
      <c r="I87" s="333">
        <v>332</v>
      </c>
      <c r="J87" s="325">
        <v>564833</v>
      </c>
      <c r="K87" s="325">
        <v>102</v>
      </c>
      <c r="L87" s="331">
        <v>0</v>
      </c>
      <c r="M87" s="331">
        <v>0</v>
      </c>
      <c r="N87" s="331">
        <v>0</v>
      </c>
      <c r="O87" s="331">
        <v>0</v>
      </c>
      <c r="P87" s="331">
        <v>0</v>
      </c>
      <c r="Q87" s="333">
        <v>170413</v>
      </c>
      <c r="R87" s="407"/>
      <c r="S87" s="329" t="s">
        <v>45</v>
      </c>
      <c r="T87" s="332">
        <v>9021398478</v>
      </c>
      <c r="U87" s="332">
        <f t="shared" si="1"/>
        <v>8982848478</v>
      </c>
      <c r="V87" s="332">
        <v>38550000</v>
      </c>
      <c r="W87" s="331">
        <v>0</v>
      </c>
      <c r="X87" s="331">
        <v>0</v>
      </c>
      <c r="Y87" s="331">
        <v>0</v>
      </c>
      <c r="Z87" s="332">
        <f t="shared" si="2"/>
        <v>9021398478</v>
      </c>
      <c r="AA87" s="332">
        <v>8982848478</v>
      </c>
      <c r="AB87" s="330">
        <v>38550000</v>
      </c>
      <c r="AC87" s="331">
        <v>0</v>
      </c>
      <c r="AD87" s="331">
        <v>0</v>
      </c>
      <c r="AE87" s="331">
        <v>0</v>
      </c>
      <c r="AF87" s="331">
        <v>0</v>
      </c>
      <c r="AG87" s="331">
        <v>0</v>
      </c>
      <c r="AH87" s="331">
        <v>0</v>
      </c>
      <c r="AI87" s="331">
        <v>0</v>
      </c>
      <c r="AJ87" s="331">
        <v>0</v>
      </c>
      <c r="AK87" s="331">
        <v>0</v>
      </c>
      <c r="AL87" s="331">
        <v>0</v>
      </c>
      <c r="AM87" s="331">
        <v>0</v>
      </c>
      <c r="AN87" s="331">
        <v>0</v>
      </c>
      <c r="AO87" s="334">
        <v>0</v>
      </c>
      <c r="AP87" s="7"/>
      <c r="AQ87" s="7"/>
      <c r="AR87" s="7"/>
      <c r="AS87" s="7"/>
      <c r="AT87" s="7"/>
      <c r="AU87" s="7"/>
    </row>
    <row r="88" spans="1:47" ht="15.75" customHeight="1">
      <c r="A88" s="405" t="s">
        <v>52</v>
      </c>
      <c r="B88" s="329" t="s">
        <v>34</v>
      </c>
      <c r="C88" s="332">
        <v>19976.5</v>
      </c>
      <c r="D88" s="331">
        <v>0</v>
      </c>
      <c r="E88" s="331">
        <v>0</v>
      </c>
      <c r="F88" s="330">
        <f t="shared" si="0"/>
        <v>1992546835902</v>
      </c>
      <c r="G88" s="332">
        <v>1992546835902</v>
      </c>
      <c r="H88" s="331">
        <v>0</v>
      </c>
      <c r="I88" s="333">
        <v>332</v>
      </c>
      <c r="J88" s="325">
        <v>588514</v>
      </c>
      <c r="K88" s="325">
        <v>112</v>
      </c>
      <c r="L88" s="331">
        <v>0</v>
      </c>
      <c r="M88" s="331">
        <v>0</v>
      </c>
      <c r="N88" s="331">
        <v>0</v>
      </c>
      <c r="O88" s="331">
        <v>0</v>
      </c>
      <c r="P88" s="331">
        <v>0</v>
      </c>
      <c r="Q88" s="333">
        <v>175472</v>
      </c>
      <c r="R88" s="405" t="s">
        <v>52</v>
      </c>
      <c r="S88" s="329" t="s">
        <v>34</v>
      </c>
      <c r="T88" s="332">
        <v>4711753920</v>
      </c>
      <c r="U88" s="332">
        <f t="shared" si="1"/>
        <v>4706753920</v>
      </c>
      <c r="V88" s="332">
        <v>5000000</v>
      </c>
      <c r="W88" s="331">
        <v>0</v>
      </c>
      <c r="X88" s="331">
        <v>0</v>
      </c>
      <c r="Y88" s="331">
        <v>0</v>
      </c>
      <c r="Z88" s="332">
        <f t="shared" si="2"/>
        <v>4711753920</v>
      </c>
      <c r="AA88" s="332">
        <v>4706753920</v>
      </c>
      <c r="AB88" s="330">
        <v>5000000</v>
      </c>
      <c r="AC88" s="331">
        <v>0</v>
      </c>
      <c r="AD88" s="331">
        <v>0</v>
      </c>
      <c r="AE88" s="331">
        <v>0</v>
      </c>
      <c r="AF88" s="331">
        <v>0</v>
      </c>
      <c r="AG88" s="331">
        <v>0</v>
      </c>
      <c r="AH88" s="331">
        <v>0</v>
      </c>
      <c r="AI88" s="331">
        <v>0</v>
      </c>
      <c r="AJ88" s="331">
        <v>0</v>
      </c>
      <c r="AK88" s="331">
        <v>0</v>
      </c>
      <c r="AL88" s="331">
        <v>0</v>
      </c>
      <c r="AM88" s="331">
        <v>0</v>
      </c>
      <c r="AN88" s="331">
        <v>0</v>
      </c>
      <c r="AO88" s="334">
        <v>0</v>
      </c>
      <c r="AP88" s="7"/>
      <c r="AQ88" s="7"/>
      <c r="AR88" s="7"/>
      <c r="AS88" s="7"/>
      <c r="AT88" s="7"/>
      <c r="AU88" s="7"/>
    </row>
    <row r="89" spans="1:47" ht="15.75" customHeight="1">
      <c r="A89" s="406"/>
      <c r="B89" s="329" t="s">
        <v>35</v>
      </c>
      <c r="C89" s="332">
        <v>21657.98</v>
      </c>
      <c r="D89" s="331">
        <v>0</v>
      </c>
      <c r="E89" s="331">
        <v>0</v>
      </c>
      <c r="F89" s="330">
        <f t="shared" si="0"/>
        <v>2112021665138</v>
      </c>
      <c r="G89" s="332">
        <v>2112021665138</v>
      </c>
      <c r="H89" s="331">
        <v>0</v>
      </c>
      <c r="I89" s="333">
        <v>332</v>
      </c>
      <c r="J89" s="325">
        <v>639408</v>
      </c>
      <c r="K89" s="325">
        <v>112</v>
      </c>
      <c r="L89" s="331">
        <v>0</v>
      </c>
      <c r="M89" s="331">
        <v>0</v>
      </c>
      <c r="N89" s="331">
        <v>0</v>
      </c>
      <c r="O89" s="331">
        <v>0</v>
      </c>
      <c r="P89" s="331">
        <v>0</v>
      </c>
      <c r="Q89" s="333">
        <v>179693</v>
      </c>
      <c r="R89" s="406"/>
      <c r="S89" s="329" t="s">
        <v>35</v>
      </c>
      <c r="T89" s="332">
        <v>2816887420</v>
      </c>
      <c r="U89" s="332">
        <f t="shared" si="1"/>
        <v>2642287420</v>
      </c>
      <c r="V89" s="332">
        <v>174600000</v>
      </c>
      <c r="W89" s="331">
        <v>0</v>
      </c>
      <c r="X89" s="331">
        <v>0</v>
      </c>
      <c r="Y89" s="331">
        <v>0</v>
      </c>
      <c r="Z89" s="332">
        <f t="shared" si="2"/>
        <v>2816887420</v>
      </c>
      <c r="AA89" s="332">
        <v>2642287420</v>
      </c>
      <c r="AB89" s="330">
        <v>174600000</v>
      </c>
      <c r="AC89" s="331">
        <v>0</v>
      </c>
      <c r="AD89" s="331">
        <v>0</v>
      </c>
      <c r="AE89" s="331">
        <v>0</v>
      </c>
      <c r="AF89" s="331">
        <v>0</v>
      </c>
      <c r="AG89" s="331">
        <v>0</v>
      </c>
      <c r="AH89" s="331">
        <v>0</v>
      </c>
      <c r="AI89" s="331">
        <v>0</v>
      </c>
      <c r="AJ89" s="331">
        <v>0</v>
      </c>
      <c r="AK89" s="331">
        <v>0</v>
      </c>
      <c r="AL89" s="331">
        <v>0</v>
      </c>
      <c r="AM89" s="331">
        <v>0</v>
      </c>
      <c r="AN89" s="331">
        <v>0</v>
      </c>
      <c r="AO89" s="334">
        <v>0</v>
      </c>
      <c r="AP89" s="7"/>
      <c r="AQ89" s="7"/>
      <c r="AR89" s="7"/>
      <c r="AS89" s="7"/>
      <c r="AT89" s="7"/>
      <c r="AU89" s="7"/>
    </row>
    <row r="90" spans="1:47" ht="15.75" customHeight="1">
      <c r="A90" s="406"/>
      <c r="B90" s="329" t="s">
        <v>36</v>
      </c>
      <c r="C90" s="332">
        <v>20875.509999999998</v>
      </c>
      <c r="D90" s="331">
        <v>0</v>
      </c>
      <c r="E90" s="331">
        <v>0</v>
      </c>
      <c r="F90" s="330">
        <f t="shared" si="0"/>
        <v>2025990791765</v>
      </c>
      <c r="G90" s="332">
        <v>2025990791765</v>
      </c>
      <c r="H90" s="331">
        <v>0</v>
      </c>
      <c r="I90" s="333">
        <v>332</v>
      </c>
      <c r="J90" s="325">
        <v>658603</v>
      </c>
      <c r="K90" s="325">
        <v>111</v>
      </c>
      <c r="L90" s="331">
        <v>0</v>
      </c>
      <c r="M90" s="331">
        <v>0</v>
      </c>
      <c r="N90" s="331">
        <v>0</v>
      </c>
      <c r="O90" s="331">
        <v>0</v>
      </c>
      <c r="P90" s="325">
        <v>1</v>
      </c>
      <c r="Q90" s="333">
        <v>183282</v>
      </c>
      <c r="R90" s="406"/>
      <c r="S90" s="329" t="s">
        <v>36</v>
      </c>
      <c r="T90" s="332">
        <v>2931162707</v>
      </c>
      <c r="U90" s="332">
        <f t="shared" si="1"/>
        <v>2835092707</v>
      </c>
      <c r="V90" s="332">
        <v>96070000</v>
      </c>
      <c r="W90" s="331">
        <v>0</v>
      </c>
      <c r="X90" s="331">
        <v>0</v>
      </c>
      <c r="Y90" s="331">
        <v>0</v>
      </c>
      <c r="Z90" s="332">
        <f t="shared" si="2"/>
        <v>2931162707</v>
      </c>
      <c r="AA90" s="332">
        <v>2835092707</v>
      </c>
      <c r="AB90" s="330">
        <v>96070000</v>
      </c>
      <c r="AC90" s="331">
        <v>0</v>
      </c>
      <c r="AD90" s="331">
        <v>0</v>
      </c>
      <c r="AE90" s="331">
        <v>0</v>
      </c>
      <c r="AF90" s="331">
        <v>0</v>
      </c>
      <c r="AG90" s="331">
        <v>0</v>
      </c>
      <c r="AH90" s="331">
        <v>0</v>
      </c>
      <c r="AI90" s="331">
        <v>0</v>
      </c>
      <c r="AJ90" s="331">
        <v>0</v>
      </c>
      <c r="AK90" s="331">
        <v>0</v>
      </c>
      <c r="AL90" s="331">
        <v>0</v>
      </c>
      <c r="AM90" s="331">
        <v>0</v>
      </c>
      <c r="AN90" s="331">
        <v>0</v>
      </c>
      <c r="AO90" s="334">
        <v>0</v>
      </c>
      <c r="AP90" s="7"/>
      <c r="AQ90" s="7"/>
      <c r="AR90" s="7"/>
      <c r="AS90" s="7"/>
      <c r="AT90" s="7"/>
      <c r="AU90" s="7"/>
    </row>
    <row r="91" spans="1:47" ht="15.75" customHeight="1">
      <c r="A91" s="406"/>
      <c r="B91" s="329" t="s">
        <v>37</v>
      </c>
      <c r="C91" s="332">
        <v>20246.55</v>
      </c>
      <c r="D91" s="331">
        <v>0</v>
      </c>
      <c r="E91" s="331">
        <v>0</v>
      </c>
      <c r="F91" s="330">
        <f t="shared" si="0"/>
        <v>1907907080781</v>
      </c>
      <c r="G91" s="332">
        <v>1907907080781</v>
      </c>
      <c r="H91" s="331">
        <v>0</v>
      </c>
      <c r="I91" s="333">
        <v>332</v>
      </c>
      <c r="J91" s="325">
        <v>722964</v>
      </c>
      <c r="K91" s="325">
        <v>98</v>
      </c>
      <c r="L91" s="331">
        <v>0</v>
      </c>
      <c r="M91" s="331">
        <v>0</v>
      </c>
      <c r="N91" s="331">
        <v>0</v>
      </c>
      <c r="O91" s="331">
        <v>0</v>
      </c>
      <c r="P91" s="325">
        <v>1</v>
      </c>
      <c r="Q91" s="333">
        <v>186546</v>
      </c>
      <c r="R91" s="406"/>
      <c r="S91" s="329" t="s">
        <v>37</v>
      </c>
      <c r="T91" s="332">
        <v>4032450003</v>
      </c>
      <c r="U91" s="332">
        <f t="shared" si="1"/>
        <v>3998390003</v>
      </c>
      <c r="V91" s="332">
        <v>34060000</v>
      </c>
      <c r="W91" s="331">
        <v>0</v>
      </c>
      <c r="X91" s="331">
        <v>0</v>
      </c>
      <c r="Y91" s="331">
        <v>0</v>
      </c>
      <c r="Z91" s="332">
        <f t="shared" si="2"/>
        <v>4032450003</v>
      </c>
      <c r="AA91" s="332">
        <v>3998390003</v>
      </c>
      <c r="AB91" s="330">
        <v>34060000</v>
      </c>
      <c r="AC91" s="331">
        <v>0</v>
      </c>
      <c r="AD91" s="331">
        <v>0</v>
      </c>
      <c r="AE91" s="331">
        <v>0</v>
      </c>
      <c r="AF91" s="331">
        <v>0</v>
      </c>
      <c r="AG91" s="331">
        <v>0</v>
      </c>
      <c r="AH91" s="331">
        <v>0</v>
      </c>
      <c r="AI91" s="331">
        <v>0</v>
      </c>
      <c r="AJ91" s="331">
        <v>0</v>
      </c>
      <c r="AK91" s="331">
        <v>0</v>
      </c>
      <c r="AL91" s="331">
        <v>0</v>
      </c>
      <c r="AM91" s="331">
        <v>0</v>
      </c>
      <c r="AN91" s="331">
        <v>0</v>
      </c>
      <c r="AO91" s="334">
        <v>0</v>
      </c>
      <c r="AP91" s="7"/>
      <c r="AQ91" s="7"/>
      <c r="AR91" s="7"/>
      <c r="AS91" s="7"/>
      <c r="AT91" s="7"/>
      <c r="AU91" s="7"/>
    </row>
    <row r="92" spans="1:47" ht="15.75" customHeight="1">
      <c r="A92" s="406"/>
      <c r="B92" s="329" t="s">
        <v>38</v>
      </c>
      <c r="C92" s="332">
        <v>19500.71</v>
      </c>
      <c r="D92" s="331">
        <v>0</v>
      </c>
      <c r="E92" s="331">
        <v>0</v>
      </c>
      <c r="F92" s="330">
        <f t="shared" si="0"/>
        <v>1830858238887</v>
      </c>
      <c r="G92" s="332">
        <v>1830858238887</v>
      </c>
      <c r="H92" s="331">
        <v>0</v>
      </c>
      <c r="I92" s="333">
        <v>331</v>
      </c>
      <c r="J92" s="325">
        <v>749838</v>
      </c>
      <c r="K92" s="325">
        <v>98</v>
      </c>
      <c r="L92" s="331">
        <v>0</v>
      </c>
      <c r="M92" s="331">
        <v>0</v>
      </c>
      <c r="N92" s="331">
        <v>0</v>
      </c>
      <c r="O92" s="331">
        <v>0</v>
      </c>
      <c r="P92" s="325">
        <v>1</v>
      </c>
      <c r="Q92" s="333">
        <v>189774</v>
      </c>
      <c r="R92" s="406"/>
      <c r="S92" s="329" t="s">
        <v>38</v>
      </c>
      <c r="T92" s="332">
        <v>4626035961</v>
      </c>
      <c r="U92" s="332">
        <f t="shared" si="1"/>
        <v>4625510961</v>
      </c>
      <c r="V92" s="331">
        <v>0</v>
      </c>
      <c r="W92" s="332">
        <v>525000</v>
      </c>
      <c r="X92" s="331">
        <v>0</v>
      </c>
      <c r="Y92" s="331">
        <v>0</v>
      </c>
      <c r="Z92" s="332">
        <f t="shared" si="2"/>
        <v>4626035961</v>
      </c>
      <c r="AA92" s="332">
        <v>4625510961</v>
      </c>
      <c r="AB92" s="331">
        <v>0</v>
      </c>
      <c r="AC92" s="330">
        <v>525000</v>
      </c>
      <c r="AD92" s="331">
        <v>0</v>
      </c>
      <c r="AE92" s="331">
        <v>0</v>
      </c>
      <c r="AF92" s="331">
        <v>0</v>
      </c>
      <c r="AG92" s="331">
        <v>0</v>
      </c>
      <c r="AH92" s="331">
        <v>0</v>
      </c>
      <c r="AI92" s="331">
        <v>0</v>
      </c>
      <c r="AJ92" s="331">
        <v>0</v>
      </c>
      <c r="AK92" s="331">
        <v>0</v>
      </c>
      <c r="AL92" s="331">
        <v>0</v>
      </c>
      <c r="AM92" s="331">
        <v>0</v>
      </c>
      <c r="AN92" s="331">
        <v>0</v>
      </c>
      <c r="AO92" s="334">
        <v>0</v>
      </c>
      <c r="AP92" s="7"/>
      <c r="AQ92" s="7"/>
      <c r="AR92" s="7"/>
      <c r="AS92" s="7"/>
      <c r="AT92" s="7"/>
      <c r="AU92" s="7"/>
    </row>
    <row r="93" spans="1:47" ht="15.75" customHeight="1">
      <c r="A93" s="406"/>
      <c r="B93" s="329" t="s">
        <v>39</v>
      </c>
      <c r="C93" s="332">
        <v>19531.990000000002</v>
      </c>
      <c r="D93" s="331">
        <v>0</v>
      </c>
      <c r="E93" s="331">
        <v>0</v>
      </c>
      <c r="F93" s="330">
        <f t="shared" si="0"/>
        <v>1895195467792</v>
      </c>
      <c r="G93" s="332">
        <v>1895195467792</v>
      </c>
      <c r="H93" s="331">
        <v>0</v>
      </c>
      <c r="I93" s="333">
        <v>331</v>
      </c>
      <c r="J93" s="325">
        <v>756031</v>
      </c>
      <c r="K93" s="325">
        <v>93</v>
      </c>
      <c r="L93" s="331">
        <v>0</v>
      </c>
      <c r="M93" s="331">
        <v>0</v>
      </c>
      <c r="N93" s="331">
        <v>0</v>
      </c>
      <c r="O93" s="331">
        <v>0</v>
      </c>
      <c r="P93" s="325">
        <v>1</v>
      </c>
      <c r="Q93" s="333">
        <v>192196</v>
      </c>
      <c r="R93" s="406"/>
      <c r="S93" s="329" t="s">
        <v>39</v>
      </c>
      <c r="T93" s="332">
        <v>42079855993</v>
      </c>
      <c r="U93" s="332">
        <f t="shared" si="1"/>
        <v>42079855993</v>
      </c>
      <c r="V93" s="331">
        <v>0</v>
      </c>
      <c r="W93" s="331">
        <v>0</v>
      </c>
      <c r="X93" s="331">
        <v>0</v>
      </c>
      <c r="Y93" s="331">
        <v>0</v>
      </c>
      <c r="Z93" s="332">
        <f t="shared" si="2"/>
        <v>42079855993</v>
      </c>
      <c r="AA93" s="332">
        <v>42079855993</v>
      </c>
      <c r="AB93" s="331">
        <v>0</v>
      </c>
      <c r="AC93" s="331">
        <v>0</v>
      </c>
      <c r="AD93" s="331">
        <v>0</v>
      </c>
      <c r="AE93" s="331">
        <v>0</v>
      </c>
      <c r="AF93" s="331">
        <v>0</v>
      </c>
      <c r="AG93" s="331">
        <v>0</v>
      </c>
      <c r="AH93" s="331">
        <v>0</v>
      </c>
      <c r="AI93" s="331">
        <v>0</v>
      </c>
      <c r="AJ93" s="331">
        <v>0</v>
      </c>
      <c r="AK93" s="331">
        <v>0</v>
      </c>
      <c r="AL93" s="331">
        <v>0</v>
      </c>
      <c r="AM93" s="331">
        <v>0</v>
      </c>
      <c r="AN93" s="331">
        <v>0</v>
      </c>
      <c r="AO93" s="334">
        <v>0</v>
      </c>
      <c r="AP93" s="7"/>
      <c r="AQ93" s="7"/>
      <c r="AR93" s="7"/>
      <c r="AS93" s="7"/>
      <c r="AT93" s="7"/>
      <c r="AU93" s="7"/>
    </row>
    <row r="94" spans="1:47" ht="15.75" customHeight="1">
      <c r="A94" s="406"/>
      <c r="B94" s="329" t="s">
        <v>40</v>
      </c>
      <c r="C94" s="330">
        <v>20070.759999999998</v>
      </c>
      <c r="D94" s="331">
        <v>0</v>
      </c>
      <c r="E94" s="331">
        <v>0</v>
      </c>
      <c r="F94" s="330">
        <f t="shared" si="0"/>
        <v>1934876252257</v>
      </c>
      <c r="G94" s="332">
        <v>1934876252257</v>
      </c>
      <c r="H94" s="331">
        <v>0</v>
      </c>
      <c r="I94" s="333">
        <v>330</v>
      </c>
      <c r="J94" s="325">
        <v>758312</v>
      </c>
      <c r="K94" s="325">
        <v>27</v>
      </c>
      <c r="L94" s="331">
        <v>0</v>
      </c>
      <c r="M94" s="331">
        <v>0</v>
      </c>
      <c r="N94" s="331">
        <v>0</v>
      </c>
      <c r="O94" s="331">
        <v>0</v>
      </c>
      <c r="P94" s="325">
        <v>1</v>
      </c>
      <c r="Q94" s="333">
        <v>192354</v>
      </c>
      <c r="R94" s="406"/>
      <c r="S94" s="329" t="s">
        <v>40</v>
      </c>
      <c r="T94" s="332">
        <v>749807935</v>
      </c>
      <c r="U94" s="332">
        <f t="shared" si="1"/>
        <v>749807935</v>
      </c>
      <c r="V94" s="331">
        <v>0</v>
      </c>
      <c r="W94" s="331">
        <v>0</v>
      </c>
      <c r="X94" s="331">
        <v>0</v>
      </c>
      <c r="Y94" s="331">
        <v>0</v>
      </c>
      <c r="Z94" s="332">
        <f t="shared" si="2"/>
        <v>749807935</v>
      </c>
      <c r="AA94" s="332">
        <v>749807935</v>
      </c>
      <c r="AB94" s="331">
        <v>0</v>
      </c>
      <c r="AC94" s="331">
        <v>0</v>
      </c>
      <c r="AD94" s="331">
        <v>0</v>
      </c>
      <c r="AE94" s="331">
        <v>0</v>
      </c>
      <c r="AF94" s="331">
        <v>0</v>
      </c>
      <c r="AG94" s="331">
        <v>0</v>
      </c>
      <c r="AH94" s="331">
        <v>0</v>
      </c>
      <c r="AI94" s="331">
        <v>0</v>
      </c>
      <c r="AJ94" s="331">
        <v>0</v>
      </c>
      <c r="AK94" s="331">
        <v>0</v>
      </c>
      <c r="AL94" s="331">
        <v>0</v>
      </c>
      <c r="AM94" s="331">
        <v>0</v>
      </c>
      <c r="AN94" s="331">
        <v>0</v>
      </c>
      <c r="AO94" s="334">
        <v>0</v>
      </c>
      <c r="AP94" s="7"/>
      <c r="AQ94" s="7"/>
      <c r="AR94" s="7"/>
      <c r="AS94" s="7"/>
      <c r="AT94" s="7"/>
      <c r="AU94" s="7"/>
    </row>
    <row r="95" spans="1:47" ht="15.75" customHeight="1">
      <c r="A95" s="406"/>
      <c r="B95" s="329" t="s">
        <v>41</v>
      </c>
      <c r="C95" s="330">
        <v>18224.150390625</v>
      </c>
      <c r="D95" s="331">
        <v>0</v>
      </c>
      <c r="E95" s="331">
        <v>0</v>
      </c>
      <c r="F95" s="330">
        <f t="shared" si="0"/>
        <v>1772698925853</v>
      </c>
      <c r="G95" s="332">
        <v>1772698925853</v>
      </c>
      <c r="H95" s="331">
        <v>0</v>
      </c>
      <c r="I95" s="333">
        <v>330</v>
      </c>
      <c r="J95" s="325">
        <v>760547</v>
      </c>
      <c r="K95" s="325">
        <v>48</v>
      </c>
      <c r="L95" s="331">
        <v>0</v>
      </c>
      <c r="M95" s="331">
        <v>0</v>
      </c>
      <c r="N95" s="331">
        <v>0</v>
      </c>
      <c r="O95" s="331">
        <v>0</v>
      </c>
      <c r="P95" s="325">
        <v>1</v>
      </c>
      <c r="Q95" s="333">
        <v>192922</v>
      </c>
      <c r="R95" s="406"/>
      <c r="S95" s="329" t="s">
        <v>41</v>
      </c>
      <c r="T95" s="332">
        <v>50707588351</v>
      </c>
      <c r="U95" s="332">
        <f t="shared" si="1"/>
        <v>50707588351</v>
      </c>
      <c r="V95" s="331">
        <v>0</v>
      </c>
      <c r="W95" s="331">
        <v>0</v>
      </c>
      <c r="X95" s="331">
        <v>0</v>
      </c>
      <c r="Y95" s="331">
        <v>0</v>
      </c>
      <c r="Z95" s="332">
        <f t="shared" si="2"/>
        <v>50707588351</v>
      </c>
      <c r="AA95" s="332">
        <v>50707588351</v>
      </c>
      <c r="AB95" s="331">
        <v>0</v>
      </c>
      <c r="AC95" s="331">
        <v>0</v>
      </c>
      <c r="AD95" s="331">
        <v>0</v>
      </c>
      <c r="AE95" s="331">
        <v>0</v>
      </c>
      <c r="AF95" s="331">
        <v>0</v>
      </c>
      <c r="AG95" s="331">
        <v>0</v>
      </c>
      <c r="AH95" s="331">
        <v>0</v>
      </c>
      <c r="AI95" s="331">
        <v>0</v>
      </c>
      <c r="AJ95" s="331">
        <v>0</v>
      </c>
      <c r="AK95" s="331">
        <v>0</v>
      </c>
      <c r="AL95" s="331">
        <v>0</v>
      </c>
      <c r="AM95" s="331">
        <v>0</v>
      </c>
      <c r="AN95" s="331">
        <v>0</v>
      </c>
      <c r="AO95" s="334">
        <v>0</v>
      </c>
      <c r="AP95" s="7"/>
      <c r="AQ95" s="7"/>
      <c r="AR95" s="7"/>
      <c r="AS95" s="7"/>
      <c r="AT95" s="7"/>
      <c r="AU95" s="7"/>
    </row>
    <row r="96" spans="1:47" ht="15.75" customHeight="1">
      <c r="A96" s="406"/>
      <c r="B96" s="329" t="s">
        <v>42</v>
      </c>
      <c r="C96" s="330">
        <v>17668.26953125</v>
      </c>
      <c r="D96" s="331">
        <v>0</v>
      </c>
      <c r="E96" s="331">
        <v>0</v>
      </c>
      <c r="F96" s="330">
        <f t="shared" si="0"/>
        <v>1771543965521</v>
      </c>
      <c r="G96" s="332">
        <v>1771543965521</v>
      </c>
      <c r="H96" s="331">
        <v>0</v>
      </c>
      <c r="I96" s="333">
        <v>330</v>
      </c>
      <c r="J96" s="325">
        <v>761811</v>
      </c>
      <c r="K96" s="325">
        <v>65</v>
      </c>
      <c r="L96" s="331">
        <v>0</v>
      </c>
      <c r="M96" s="331">
        <v>0</v>
      </c>
      <c r="N96" s="331">
        <v>0</v>
      </c>
      <c r="O96" s="331">
        <v>0</v>
      </c>
      <c r="P96" s="325">
        <v>1</v>
      </c>
      <c r="Q96" s="333">
        <v>193843</v>
      </c>
      <c r="R96" s="406"/>
      <c r="S96" s="329" t="s">
        <v>42</v>
      </c>
      <c r="T96" s="332">
        <v>30194844937.360001</v>
      </c>
      <c r="U96" s="332">
        <f t="shared" si="1"/>
        <v>30194844937.360001</v>
      </c>
      <c r="V96" s="331">
        <v>0</v>
      </c>
      <c r="W96" s="331">
        <v>0</v>
      </c>
      <c r="X96" s="331">
        <v>0</v>
      </c>
      <c r="Y96" s="331">
        <v>0</v>
      </c>
      <c r="Z96" s="332">
        <f t="shared" si="2"/>
        <v>30194844937.360001</v>
      </c>
      <c r="AA96" s="332">
        <v>30194844937.360001</v>
      </c>
      <c r="AB96" s="331">
        <v>0</v>
      </c>
      <c r="AC96" s="331">
        <v>0</v>
      </c>
      <c r="AD96" s="331">
        <v>0</v>
      </c>
      <c r="AE96" s="331">
        <v>0</v>
      </c>
      <c r="AF96" s="331">
        <v>0</v>
      </c>
      <c r="AG96" s="331">
        <v>0</v>
      </c>
      <c r="AH96" s="331">
        <v>0</v>
      </c>
      <c r="AI96" s="331">
        <v>0</v>
      </c>
      <c r="AJ96" s="331">
        <v>0</v>
      </c>
      <c r="AK96" s="331">
        <v>0</v>
      </c>
      <c r="AL96" s="331">
        <v>0</v>
      </c>
      <c r="AM96" s="331">
        <v>0</v>
      </c>
      <c r="AN96" s="331">
        <v>0</v>
      </c>
      <c r="AO96" s="334">
        <v>0</v>
      </c>
      <c r="AP96" s="7"/>
      <c r="AQ96" s="7"/>
      <c r="AR96" s="7"/>
      <c r="AS96" s="7"/>
      <c r="AT96" s="7"/>
      <c r="AU96" s="7"/>
    </row>
    <row r="97" spans="1:47" ht="15.75" customHeight="1">
      <c r="A97" s="406"/>
      <c r="B97" s="329" t="s">
        <v>43</v>
      </c>
      <c r="C97" s="330">
        <v>16059.990234375</v>
      </c>
      <c r="D97" s="331">
        <v>0</v>
      </c>
      <c r="E97" s="331">
        <v>0</v>
      </c>
      <c r="F97" s="330">
        <f t="shared" si="0"/>
        <v>1660643529560</v>
      </c>
      <c r="G97" s="332">
        <v>1660643529560</v>
      </c>
      <c r="H97" s="331">
        <v>0</v>
      </c>
      <c r="I97" s="333">
        <v>330</v>
      </c>
      <c r="J97" s="325">
        <v>763430</v>
      </c>
      <c r="K97" s="325">
        <v>69</v>
      </c>
      <c r="L97" s="331">
        <v>0</v>
      </c>
      <c r="M97" s="331">
        <v>0</v>
      </c>
      <c r="N97" s="331">
        <v>0</v>
      </c>
      <c r="O97" s="331">
        <v>0</v>
      </c>
      <c r="P97" s="325">
        <v>1</v>
      </c>
      <c r="Q97" s="333">
        <v>194959</v>
      </c>
      <c r="R97" s="406"/>
      <c r="S97" s="329" t="s">
        <v>43</v>
      </c>
      <c r="T97" s="332">
        <v>665293073.88999999</v>
      </c>
      <c r="U97" s="332">
        <f t="shared" si="1"/>
        <v>665293073.88999999</v>
      </c>
      <c r="V97" s="331">
        <v>0</v>
      </c>
      <c r="W97" s="331">
        <v>0</v>
      </c>
      <c r="X97" s="331">
        <v>0</v>
      </c>
      <c r="Y97" s="331">
        <v>0</v>
      </c>
      <c r="Z97" s="332">
        <f t="shared" si="2"/>
        <v>665293073.88999999</v>
      </c>
      <c r="AA97" s="332">
        <v>665293073.88999999</v>
      </c>
      <c r="AB97" s="331">
        <v>0</v>
      </c>
      <c r="AC97" s="331">
        <v>0</v>
      </c>
      <c r="AD97" s="331">
        <v>0</v>
      </c>
      <c r="AE97" s="331">
        <v>0</v>
      </c>
      <c r="AF97" s="331">
        <v>0</v>
      </c>
      <c r="AG97" s="331">
        <v>0</v>
      </c>
      <c r="AH97" s="331">
        <v>0</v>
      </c>
      <c r="AI97" s="331">
        <v>0</v>
      </c>
      <c r="AJ97" s="331">
        <v>0</v>
      </c>
      <c r="AK97" s="331">
        <v>0</v>
      </c>
      <c r="AL97" s="331">
        <v>0</v>
      </c>
      <c r="AM97" s="331">
        <v>0</v>
      </c>
      <c r="AN97" s="331">
        <v>0</v>
      </c>
      <c r="AO97" s="334">
        <v>0</v>
      </c>
      <c r="AP97" s="7"/>
      <c r="AQ97" s="7"/>
      <c r="AR97" s="7"/>
      <c r="AS97" s="7"/>
      <c r="AT97" s="7"/>
      <c r="AU97" s="7"/>
    </row>
    <row r="98" spans="1:47" ht="15.75" customHeight="1">
      <c r="A98" s="406"/>
      <c r="B98" s="329" t="s">
        <v>44</v>
      </c>
      <c r="C98" s="330">
        <v>15449.7802734375</v>
      </c>
      <c r="D98" s="331">
        <v>0</v>
      </c>
      <c r="E98" s="331">
        <v>0</v>
      </c>
      <c r="F98" s="330">
        <f t="shared" si="0"/>
        <v>1588735300978</v>
      </c>
      <c r="G98" s="332">
        <v>1588735300978</v>
      </c>
      <c r="H98" s="331">
        <v>0</v>
      </c>
      <c r="I98" s="333">
        <v>330</v>
      </c>
      <c r="J98" s="325">
        <v>765007</v>
      </c>
      <c r="K98" s="325">
        <v>78</v>
      </c>
      <c r="L98" s="331">
        <v>0</v>
      </c>
      <c r="M98" s="331">
        <v>0</v>
      </c>
      <c r="N98" s="331">
        <v>0</v>
      </c>
      <c r="O98" s="331">
        <v>0</v>
      </c>
      <c r="P98" s="325">
        <v>1</v>
      </c>
      <c r="Q98" s="333">
        <v>195932</v>
      </c>
      <c r="R98" s="406"/>
      <c r="S98" s="329" t="s">
        <v>44</v>
      </c>
      <c r="T98" s="332">
        <v>424307880</v>
      </c>
      <c r="U98" s="332">
        <f t="shared" si="1"/>
        <v>424307880</v>
      </c>
      <c r="V98" s="331">
        <v>0</v>
      </c>
      <c r="W98" s="331">
        <v>0</v>
      </c>
      <c r="X98" s="331">
        <v>0</v>
      </c>
      <c r="Y98" s="331">
        <v>0</v>
      </c>
      <c r="Z98" s="332">
        <f t="shared" si="2"/>
        <v>424307880</v>
      </c>
      <c r="AA98" s="332">
        <v>424307880</v>
      </c>
      <c r="AB98" s="331">
        <v>0</v>
      </c>
      <c r="AC98" s="331">
        <v>0</v>
      </c>
      <c r="AD98" s="331">
        <v>0</v>
      </c>
      <c r="AE98" s="331">
        <v>0</v>
      </c>
      <c r="AF98" s="331">
        <v>0</v>
      </c>
      <c r="AG98" s="331">
        <v>0</v>
      </c>
      <c r="AH98" s="331">
        <v>0</v>
      </c>
      <c r="AI98" s="331">
        <v>0</v>
      </c>
      <c r="AJ98" s="331">
        <v>0</v>
      </c>
      <c r="AK98" s="331">
        <v>0</v>
      </c>
      <c r="AL98" s="331">
        <v>0</v>
      </c>
      <c r="AM98" s="331">
        <v>0</v>
      </c>
      <c r="AN98" s="331">
        <v>0</v>
      </c>
      <c r="AO98" s="334">
        <v>0</v>
      </c>
      <c r="AP98" s="7"/>
      <c r="AQ98" s="7"/>
      <c r="AR98" s="7"/>
      <c r="AS98" s="7"/>
      <c r="AT98" s="7"/>
      <c r="AU98" s="7"/>
    </row>
    <row r="99" spans="1:47" ht="15.75" customHeight="1">
      <c r="A99" s="407"/>
      <c r="B99" s="329" t="s">
        <v>45</v>
      </c>
      <c r="C99" s="332">
        <v>17714.509999999998</v>
      </c>
      <c r="D99" s="331">
        <v>0</v>
      </c>
      <c r="E99" s="331">
        <v>0</v>
      </c>
      <c r="F99" s="330">
        <f t="shared" si="0"/>
        <v>1799898913892</v>
      </c>
      <c r="G99" s="332">
        <v>1799898913892</v>
      </c>
      <c r="H99" s="331">
        <v>0</v>
      </c>
      <c r="I99" s="333">
        <v>329</v>
      </c>
      <c r="J99" s="325">
        <v>766186</v>
      </c>
      <c r="K99" s="325">
        <v>96</v>
      </c>
      <c r="L99" s="331">
        <v>0</v>
      </c>
      <c r="M99" s="331">
        <v>0</v>
      </c>
      <c r="N99" s="331">
        <v>0</v>
      </c>
      <c r="O99" s="331">
        <v>0</v>
      </c>
      <c r="P99" s="325">
        <v>1</v>
      </c>
      <c r="Q99" s="333">
        <v>197402</v>
      </c>
      <c r="R99" s="407"/>
      <c r="S99" s="329" t="s">
        <v>45</v>
      </c>
      <c r="T99" s="332">
        <v>1116723356</v>
      </c>
      <c r="U99" s="332">
        <f t="shared" si="1"/>
        <v>1116723356</v>
      </c>
      <c r="V99" s="331">
        <v>0</v>
      </c>
      <c r="W99" s="331">
        <v>0</v>
      </c>
      <c r="X99" s="331">
        <v>0</v>
      </c>
      <c r="Y99" s="331">
        <v>0</v>
      </c>
      <c r="Z99" s="332">
        <f t="shared" si="2"/>
        <v>1116723356</v>
      </c>
      <c r="AA99" s="332">
        <v>1116723356</v>
      </c>
      <c r="AB99" s="331">
        <v>0</v>
      </c>
      <c r="AC99" s="331">
        <v>0</v>
      </c>
      <c r="AD99" s="331">
        <v>0</v>
      </c>
      <c r="AE99" s="331">
        <v>0</v>
      </c>
      <c r="AF99" s="331">
        <v>0</v>
      </c>
      <c r="AG99" s="331">
        <v>0</v>
      </c>
      <c r="AH99" s="331">
        <v>0</v>
      </c>
      <c r="AI99" s="331">
        <v>0</v>
      </c>
      <c r="AJ99" s="331">
        <v>0</v>
      </c>
      <c r="AK99" s="331">
        <v>0</v>
      </c>
      <c r="AL99" s="331">
        <v>0</v>
      </c>
      <c r="AM99" s="331">
        <v>0</v>
      </c>
      <c r="AN99" s="331">
        <v>0</v>
      </c>
      <c r="AO99" s="334">
        <v>0</v>
      </c>
      <c r="AP99" s="7"/>
      <c r="AQ99" s="7"/>
      <c r="AR99" s="7"/>
      <c r="AS99" s="7"/>
      <c r="AT99" s="7"/>
      <c r="AU99" s="7"/>
    </row>
    <row r="100" spans="1:47" ht="15.75" customHeight="1">
      <c r="A100" s="405" t="s">
        <v>53</v>
      </c>
      <c r="B100" s="329" t="s">
        <v>34</v>
      </c>
      <c r="C100" s="332">
        <v>17691.12</v>
      </c>
      <c r="D100" s="331">
        <v>0</v>
      </c>
      <c r="E100" s="331">
        <v>0</v>
      </c>
      <c r="F100" s="330">
        <f t="shared" si="0"/>
        <v>1762239110129</v>
      </c>
      <c r="G100" s="332">
        <v>1762239110129</v>
      </c>
      <c r="H100" s="331">
        <v>0</v>
      </c>
      <c r="I100" s="333">
        <v>329</v>
      </c>
      <c r="J100" s="325">
        <v>768941</v>
      </c>
      <c r="K100" s="325">
        <v>96</v>
      </c>
      <c r="L100" s="331">
        <v>0</v>
      </c>
      <c r="M100" s="331">
        <v>0</v>
      </c>
      <c r="N100" s="331">
        <v>0</v>
      </c>
      <c r="O100" s="331">
        <v>0</v>
      </c>
      <c r="P100" s="325">
        <v>1</v>
      </c>
      <c r="Q100" s="333">
        <v>199092</v>
      </c>
      <c r="R100" s="405" t="s">
        <v>53</v>
      </c>
      <c r="S100" s="329" t="s">
        <v>34</v>
      </c>
      <c r="T100" s="332">
        <v>4254594802.4400001</v>
      </c>
      <c r="U100" s="332">
        <f t="shared" si="1"/>
        <v>4254594802.4400001</v>
      </c>
      <c r="V100" s="331">
        <v>0</v>
      </c>
      <c r="W100" s="331">
        <v>0</v>
      </c>
      <c r="X100" s="331">
        <v>0</v>
      </c>
      <c r="Y100" s="331">
        <v>0</v>
      </c>
      <c r="Z100" s="332">
        <f t="shared" si="2"/>
        <v>4254594802.4400001</v>
      </c>
      <c r="AA100" s="332">
        <v>4254594802.4400001</v>
      </c>
      <c r="AB100" s="331">
        <v>0</v>
      </c>
      <c r="AC100" s="331">
        <v>0</v>
      </c>
      <c r="AD100" s="331">
        <v>0</v>
      </c>
      <c r="AE100" s="331">
        <v>0</v>
      </c>
      <c r="AF100" s="331">
        <v>0</v>
      </c>
      <c r="AG100" s="331">
        <v>0</v>
      </c>
      <c r="AH100" s="331">
        <v>0</v>
      </c>
      <c r="AI100" s="331">
        <v>0</v>
      </c>
      <c r="AJ100" s="331">
        <v>0</v>
      </c>
      <c r="AK100" s="331">
        <v>0</v>
      </c>
      <c r="AL100" s="331">
        <v>0</v>
      </c>
      <c r="AM100" s="331">
        <v>0</v>
      </c>
      <c r="AN100" s="331">
        <v>0</v>
      </c>
      <c r="AO100" s="334">
        <v>0</v>
      </c>
      <c r="AP100" s="7"/>
      <c r="AQ100" s="7"/>
      <c r="AR100" s="7"/>
      <c r="AS100" s="7"/>
      <c r="AT100" s="7"/>
      <c r="AU100" s="7"/>
    </row>
    <row r="101" spans="1:47" ht="15.75" customHeight="1">
      <c r="A101" s="406"/>
      <c r="B101" s="329" t="s">
        <v>35</v>
      </c>
      <c r="C101" s="332">
        <v>17382.330000000002</v>
      </c>
      <c r="D101" s="331">
        <v>0</v>
      </c>
      <c r="E101" s="331">
        <v>0</v>
      </c>
      <c r="F101" s="330">
        <f t="shared" si="0"/>
        <v>1737214521579.1599</v>
      </c>
      <c r="G101" s="332">
        <v>1737214521579.1599</v>
      </c>
      <c r="H101" s="331">
        <v>0</v>
      </c>
      <c r="I101" s="333">
        <v>329</v>
      </c>
      <c r="J101" s="325">
        <v>770146</v>
      </c>
      <c r="K101" s="325">
        <v>78</v>
      </c>
      <c r="L101" s="331">
        <v>0</v>
      </c>
      <c r="M101" s="331">
        <v>0</v>
      </c>
      <c r="N101" s="331">
        <v>0</v>
      </c>
      <c r="O101" s="331">
        <v>0</v>
      </c>
      <c r="P101" s="325">
        <v>1</v>
      </c>
      <c r="Q101" s="333">
        <v>200123</v>
      </c>
      <c r="R101" s="406"/>
      <c r="S101" s="329" t="s">
        <v>35</v>
      </c>
      <c r="T101" s="332">
        <v>2959148890.1699996</v>
      </c>
      <c r="U101" s="332">
        <f t="shared" si="1"/>
        <v>2959148890.1699996</v>
      </c>
      <c r="V101" s="331">
        <v>0</v>
      </c>
      <c r="W101" s="331">
        <v>0</v>
      </c>
      <c r="X101" s="331">
        <v>0</v>
      </c>
      <c r="Y101" s="331">
        <v>0</v>
      </c>
      <c r="Z101" s="332">
        <f t="shared" si="2"/>
        <v>2959148890.1699996</v>
      </c>
      <c r="AA101" s="332">
        <v>2959148890.1699996</v>
      </c>
      <c r="AB101" s="331">
        <v>0</v>
      </c>
      <c r="AC101" s="331">
        <v>0</v>
      </c>
      <c r="AD101" s="331">
        <v>0</v>
      </c>
      <c r="AE101" s="331">
        <v>0</v>
      </c>
      <c r="AF101" s="331">
        <v>0</v>
      </c>
      <c r="AG101" s="331">
        <v>0</v>
      </c>
      <c r="AH101" s="331">
        <v>0</v>
      </c>
      <c r="AI101" s="331">
        <v>0</v>
      </c>
      <c r="AJ101" s="331">
        <v>0</v>
      </c>
      <c r="AK101" s="331">
        <v>0</v>
      </c>
      <c r="AL101" s="331">
        <v>0</v>
      </c>
      <c r="AM101" s="331">
        <v>0</v>
      </c>
      <c r="AN101" s="331">
        <v>0</v>
      </c>
      <c r="AO101" s="334">
        <v>0</v>
      </c>
      <c r="AP101" s="7"/>
      <c r="AQ101" s="7"/>
      <c r="AR101" s="7"/>
      <c r="AS101" s="7"/>
      <c r="AT101" s="7"/>
      <c r="AU101" s="7"/>
    </row>
    <row r="102" spans="1:47" ht="15.75" customHeight="1">
      <c r="A102" s="406"/>
      <c r="B102" s="329" t="s">
        <v>36</v>
      </c>
      <c r="C102" s="332">
        <v>15542.24</v>
      </c>
      <c r="D102" s="331">
        <v>0</v>
      </c>
      <c r="E102" s="331">
        <v>0</v>
      </c>
      <c r="F102" s="330">
        <f t="shared" si="0"/>
        <v>1564385076628.26</v>
      </c>
      <c r="G102" s="332">
        <v>1564385076628.26</v>
      </c>
      <c r="H102" s="331">
        <v>0</v>
      </c>
      <c r="I102" s="325">
        <v>329</v>
      </c>
      <c r="J102" s="325">
        <v>771145</v>
      </c>
      <c r="K102" s="325">
        <v>73</v>
      </c>
      <c r="L102" s="331">
        <v>0</v>
      </c>
      <c r="M102" s="331">
        <v>0</v>
      </c>
      <c r="N102" s="331">
        <v>0</v>
      </c>
      <c r="O102" s="331">
        <v>0</v>
      </c>
      <c r="P102" s="325">
        <v>1</v>
      </c>
      <c r="Q102" s="333">
        <v>201291</v>
      </c>
      <c r="R102" s="406"/>
      <c r="S102" s="329" t="s">
        <v>36</v>
      </c>
      <c r="T102" s="332">
        <v>1476570983.95</v>
      </c>
      <c r="U102" s="332">
        <f t="shared" si="1"/>
        <v>1476570983.95</v>
      </c>
      <c r="V102" s="331">
        <v>0</v>
      </c>
      <c r="W102" s="331">
        <v>0</v>
      </c>
      <c r="X102" s="331">
        <v>0</v>
      </c>
      <c r="Y102" s="331">
        <v>0</v>
      </c>
      <c r="Z102" s="332">
        <f t="shared" si="2"/>
        <v>1476570983.95</v>
      </c>
      <c r="AA102" s="332">
        <v>1476570983.95</v>
      </c>
      <c r="AB102" s="331">
        <v>0</v>
      </c>
      <c r="AC102" s="331">
        <v>0</v>
      </c>
      <c r="AD102" s="331">
        <v>0</v>
      </c>
      <c r="AE102" s="331">
        <v>0</v>
      </c>
      <c r="AF102" s="331">
        <v>0</v>
      </c>
      <c r="AG102" s="331">
        <v>0</v>
      </c>
      <c r="AH102" s="331">
        <v>0</v>
      </c>
      <c r="AI102" s="331">
        <v>0</v>
      </c>
      <c r="AJ102" s="331">
        <v>0</v>
      </c>
      <c r="AK102" s="331">
        <v>0</v>
      </c>
      <c r="AL102" s="331">
        <v>0</v>
      </c>
      <c r="AM102" s="331">
        <v>0</v>
      </c>
      <c r="AN102" s="331">
        <v>0</v>
      </c>
      <c r="AO102" s="334">
        <v>0</v>
      </c>
      <c r="AP102" s="7"/>
      <c r="AQ102" s="7"/>
      <c r="AR102" s="7"/>
      <c r="AS102" s="7"/>
      <c r="AT102" s="7"/>
      <c r="AU102" s="7"/>
    </row>
    <row r="103" spans="1:47" ht="15.75" customHeight="1">
      <c r="A103" s="406"/>
      <c r="B103" s="329" t="s">
        <v>37</v>
      </c>
      <c r="C103" s="332">
        <v>13998.97</v>
      </c>
      <c r="D103" s="331">
        <v>0</v>
      </c>
      <c r="E103" s="331">
        <v>0</v>
      </c>
      <c r="F103" s="330">
        <f t="shared" si="0"/>
        <v>1320439773703.5601</v>
      </c>
      <c r="G103" s="332">
        <v>1320439773703.5601</v>
      </c>
      <c r="H103" s="331">
        <v>0</v>
      </c>
      <c r="I103" s="325">
        <v>328</v>
      </c>
      <c r="J103" s="325">
        <v>771633</v>
      </c>
      <c r="K103" s="325">
        <v>86</v>
      </c>
      <c r="L103" s="331">
        <v>0</v>
      </c>
      <c r="M103" s="331">
        <v>0</v>
      </c>
      <c r="N103" s="331">
        <v>0</v>
      </c>
      <c r="O103" s="331">
        <v>0</v>
      </c>
      <c r="P103" s="325">
        <v>1</v>
      </c>
      <c r="Q103" s="333">
        <v>202811</v>
      </c>
      <c r="R103" s="406"/>
      <c r="S103" s="329" t="s">
        <v>37</v>
      </c>
      <c r="T103" s="332">
        <v>1646873524.4899998</v>
      </c>
      <c r="U103" s="332">
        <f t="shared" si="1"/>
        <v>1646873524.4899998</v>
      </c>
      <c r="V103" s="331">
        <v>0</v>
      </c>
      <c r="W103" s="331">
        <v>0</v>
      </c>
      <c r="X103" s="331">
        <v>0</v>
      </c>
      <c r="Y103" s="331">
        <v>0</v>
      </c>
      <c r="Z103" s="332">
        <f t="shared" si="2"/>
        <v>1646873524.4899998</v>
      </c>
      <c r="AA103" s="332">
        <v>1646873524.4899998</v>
      </c>
      <c r="AB103" s="331">
        <v>0</v>
      </c>
      <c r="AC103" s="331">
        <v>0</v>
      </c>
      <c r="AD103" s="331">
        <v>0</v>
      </c>
      <c r="AE103" s="331">
        <v>0</v>
      </c>
      <c r="AF103" s="331">
        <v>0</v>
      </c>
      <c r="AG103" s="331">
        <v>0</v>
      </c>
      <c r="AH103" s="331">
        <v>0</v>
      </c>
      <c r="AI103" s="331">
        <v>0</v>
      </c>
      <c r="AJ103" s="331">
        <v>0</v>
      </c>
      <c r="AK103" s="331">
        <v>0</v>
      </c>
      <c r="AL103" s="331">
        <v>0</v>
      </c>
      <c r="AM103" s="331">
        <v>0</v>
      </c>
      <c r="AN103" s="331">
        <v>0</v>
      </c>
      <c r="AO103" s="334">
        <v>0</v>
      </c>
      <c r="AP103" s="7"/>
      <c r="AQ103" s="7"/>
      <c r="AR103" s="7"/>
      <c r="AS103" s="7"/>
      <c r="AT103" s="7"/>
      <c r="AU103" s="7"/>
    </row>
    <row r="104" spans="1:47" ht="15.75" customHeight="1">
      <c r="A104" s="406"/>
      <c r="B104" s="329" t="s">
        <v>38</v>
      </c>
      <c r="C104" s="332">
        <v>13835.84</v>
      </c>
      <c r="D104" s="331">
        <v>0</v>
      </c>
      <c r="E104" s="331">
        <v>0</v>
      </c>
      <c r="F104" s="330">
        <f t="shared" si="0"/>
        <v>1181959840533.04</v>
      </c>
      <c r="G104" s="332">
        <v>1181959840533.04</v>
      </c>
      <c r="H104" s="331">
        <v>0</v>
      </c>
      <c r="I104" s="325">
        <v>327</v>
      </c>
      <c r="J104" s="325">
        <v>772082</v>
      </c>
      <c r="K104" s="325">
        <v>92</v>
      </c>
      <c r="L104" s="331">
        <v>0</v>
      </c>
      <c r="M104" s="331">
        <v>0</v>
      </c>
      <c r="N104" s="331">
        <v>0</v>
      </c>
      <c r="O104" s="331">
        <v>0</v>
      </c>
      <c r="P104" s="325">
        <v>1</v>
      </c>
      <c r="Q104" s="333">
        <v>204377</v>
      </c>
      <c r="R104" s="406"/>
      <c r="S104" s="329" t="s">
        <v>38</v>
      </c>
      <c r="T104" s="332">
        <v>1041082777.4100001</v>
      </c>
      <c r="U104" s="332">
        <f t="shared" si="1"/>
        <v>1041082777.4100001</v>
      </c>
      <c r="V104" s="331">
        <v>0</v>
      </c>
      <c r="W104" s="331">
        <v>0</v>
      </c>
      <c r="X104" s="331">
        <v>0</v>
      </c>
      <c r="Y104" s="331">
        <v>0</v>
      </c>
      <c r="Z104" s="332">
        <f t="shared" si="2"/>
        <v>1041082777.4100001</v>
      </c>
      <c r="AA104" s="332">
        <v>1041082777.4100001</v>
      </c>
      <c r="AB104" s="331">
        <v>0</v>
      </c>
      <c r="AC104" s="331">
        <v>0</v>
      </c>
      <c r="AD104" s="331">
        <v>0</v>
      </c>
      <c r="AE104" s="331">
        <v>0</v>
      </c>
      <c r="AF104" s="331">
        <v>0</v>
      </c>
      <c r="AG104" s="331">
        <v>0</v>
      </c>
      <c r="AH104" s="331">
        <v>0</v>
      </c>
      <c r="AI104" s="331">
        <v>0</v>
      </c>
      <c r="AJ104" s="331">
        <v>0</v>
      </c>
      <c r="AK104" s="331">
        <v>0</v>
      </c>
      <c r="AL104" s="331">
        <v>0</v>
      </c>
      <c r="AM104" s="331">
        <v>0</v>
      </c>
      <c r="AN104" s="331">
        <v>0</v>
      </c>
      <c r="AO104" s="334">
        <v>0</v>
      </c>
      <c r="AP104" s="7"/>
      <c r="AQ104" s="7"/>
      <c r="AR104" s="7"/>
      <c r="AS104" s="7"/>
      <c r="AT104" s="7"/>
      <c r="AU104" s="7"/>
    </row>
    <row r="105" spans="1:47" ht="15.75" customHeight="1">
      <c r="A105" s="406"/>
      <c r="B105" s="329" t="s">
        <v>39</v>
      </c>
      <c r="C105" s="332">
        <v>14363.27</v>
      </c>
      <c r="D105" s="331">
        <v>0</v>
      </c>
      <c r="E105" s="331">
        <v>0</v>
      </c>
      <c r="F105" s="330">
        <v>1437737316569</v>
      </c>
      <c r="G105" s="332">
        <v>1241444970220.8</v>
      </c>
      <c r="H105" s="331">
        <v>0</v>
      </c>
      <c r="I105" s="325">
        <v>326</v>
      </c>
      <c r="J105" s="325">
        <v>772396</v>
      </c>
      <c r="K105" s="325">
        <v>91</v>
      </c>
      <c r="L105" s="331">
        <v>0</v>
      </c>
      <c r="M105" s="331">
        <v>0</v>
      </c>
      <c r="N105" s="331">
        <v>0</v>
      </c>
      <c r="O105" s="331">
        <v>0</v>
      </c>
      <c r="P105" s="325">
        <v>1</v>
      </c>
      <c r="Q105" s="333">
        <v>205864</v>
      </c>
      <c r="R105" s="406"/>
      <c r="S105" s="329" t="s">
        <v>39</v>
      </c>
      <c r="T105" s="332">
        <v>911225371.32000005</v>
      </c>
      <c r="U105" s="332">
        <f t="shared" si="1"/>
        <v>911225371.32000005</v>
      </c>
      <c r="V105" s="331">
        <v>0</v>
      </c>
      <c r="W105" s="331">
        <v>0</v>
      </c>
      <c r="X105" s="331">
        <v>0</v>
      </c>
      <c r="Y105" s="331">
        <v>0</v>
      </c>
      <c r="Z105" s="332">
        <f t="shared" si="2"/>
        <v>911225371.32000005</v>
      </c>
      <c r="AA105" s="330">
        <v>911225371.32000005</v>
      </c>
      <c r="AB105" s="331">
        <v>0</v>
      </c>
      <c r="AC105" s="331">
        <v>0</v>
      </c>
      <c r="AD105" s="331">
        <v>0</v>
      </c>
      <c r="AE105" s="331">
        <v>0</v>
      </c>
      <c r="AF105" s="331">
        <v>0</v>
      </c>
      <c r="AG105" s="331">
        <v>0</v>
      </c>
      <c r="AH105" s="331">
        <v>0</v>
      </c>
      <c r="AI105" s="331">
        <v>0</v>
      </c>
      <c r="AJ105" s="331">
        <v>0</v>
      </c>
      <c r="AK105" s="331">
        <v>0</v>
      </c>
      <c r="AL105" s="331">
        <v>0</v>
      </c>
      <c r="AM105" s="331">
        <v>0</v>
      </c>
      <c r="AN105" s="331">
        <v>0</v>
      </c>
      <c r="AO105" s="334">
        <v>0</v>
      </c>
      <c r="AP105" s="7"/>
      <c r="AQ105" s="7"/>
      <c r="AR105" s="7"/>
      <c r="AS105" s="7"/>
      <c r="AT105" s="7"/>
      <c r="AU105" s="7"/>
    </row>
    <row r="106" spans="1:47" ht="15.75" customHeight="1">
      <c r="A106" s="406"/>
      <c r="B106" s="329" t="s">
        <v>40</v>
      </c>
      <c r="C106" s="332">
        <v>14414.23</v>
      </c>
      <c r="D106" s="331">
        <v>0</v>
      </c>
      <c r="E106" s="331">
        <v>0</v>
      </c>
      <c r="F106" s="330">
        <f t="shared" ref="F106:F157" si="3">SUM(G106)</f>
        <v>1421658317293.5801</v>
      </c>
      <c r="G106" s="332">
        <v>1421658317293.5801</v>
      </c>
      <c r="H106" s="331">
        <v>0</v>
      </c>
      <c r="I106" s="325">
        <v>321</v>
      </c>
      <c r="J106" s="325">
        <v>772776</v>
      </c>
      <c r="K106" s="325">
        <v>83</v>
      </c>
      <c r="L106" s="331">
        <v>0</v>
      </c>
      <c r="M106" s="331">
        <v>0</v>
      </c>
      <c r="N106" s="331">
        <v>0</v>
      </c>
      <c r="O106" s="331">
        <v>0</v>
      </c>
      <c r="P106" s="325">
        <v>1</v>
      </c>
      <c r="Q106" s="333">
        <v>206761</v>
      </c>
      <c r="R106" s="406"/>
      <c r="S106" s="329" t="s">
        <v>40</v>
      </c>
      <c r="T106" s="332">
        <v>1572778044.8000002</v>
      </c>
      <c r="U106" s="332">
        <f t="shared" si="1"/>
        <v>562418044.80000007</v>
      </c>
      <c r="V106" s="331">
        <v>0</v>
      </c>
      <c r="W106" s="332">
        <v>1010360000</v>
      </c>
      <c r="X106" s="331">
        <v>0</v>
      </c>
      <c r="Y106" s="331">
        <v>0</v>
      </c>
      <c r="Z106" s="332">
        <f t="shared" si="2"/>
        <v>1572778044.8000002</v>
      </c>
      <c r="AA106" s="332">
        <v>562418044.80000007</v>
      </c>
      <c r="AB106" s="331">
        <v>0</v>
      </c>
      <c r="AC106" s="332">
        <v>1010360000</v>
      </c>
      <c r="AD106" s="331">
        <v>0</v>
      </c>
      <c r="AE106" s="331">
        <v>0</v>
      </c>
      <c r="AF106" s="331">
        <v>0</v>
      </c>
      <c r="AG106" s="331">
        <v>0</v>
      </c>
      <c r="AH106" s="331">
        <v>0</v>
      </c>
      <c r="AI106" s="331">
        <v>0</v>
      </c>
      <c r="AJ106" s="331">
        <v>0</v>
      </c>
      <c r="AK106" s="331">
        <v>0</v>
      </c>
      <c r="AL106" s="331">
        <v>0</v>
      </c>
      <c r="AM106" s="331">
        <v>0</v>
      </c>
      <c r="AN106" s="331">
        <v>0</v>
      </c>
      <c r="AO106" s="334">
        <v>0</v>
      </c>
      <c r="AP106" s="7"/>
      <c r="AQ106" s="7"/>
      <c r="AR106" s="7"/>
      <c r="AS106" s="7"/>
      <c r="AT106" s="7"/>
      <c r="AU106" s="7"/>
    </row>
    <row r="107" spans="1:47" ht="15.75" customHeight="1">
      <c r="A107" s="406"/>
      <c r="B107" s="329" t="s">
        <v>41</v>
      </c>
      <c r="C107" s="330">
        <v>13661.4</v>
      </c>
      <c r="D107" s="331">
        <v>0</v>
      </c>
      <c r="E107" s="331">
        <v>0</v>
      </c>
      <c r="F107" s="330">
        <f t="shared" si="3"/>
        <v>1345128993766</v>
      </c>
      <c r="G107" s="330">
        <v>1345128993766</v>
      </c>
      <c r="H107" s="331">
        <v>0</v>
      </c>
      <c r="I107" s="325">
        <v>262</v>
      </c>
      <c r="J107" s="325">
        <v>773038</v>
      </c>
      <c r="K107" s="325">
        <v>77</v>
      </c>
      <c r="L107" s="331">
        <v>0</v>
      </c>
      <c r="M107" s="331">
        <v>0</v>
      </c>
      <c r="N107" s="331">
        <v>0</v>
      </c>
      <c r="O107" s="331">
        <v>0</v>
      </c>
      <c r="P107" s="325">
        <v>1</v>
      </c>
      <c r="Q107" s="333">
        <v>207674</v>
      </c>
      <c r="R107" s="406"/>
      <c r="S107" s="329" t="s">
        <v>41</v>
      </c>
      <c r="T107" s="332">
        <v>1052060449.09</v>
      </c>
      <c r="U107" s="332">
        <f t="shared" si="1"/>
        <v>1052060449.09</v>
      </c>
      <c r="V107" s="331">
        <v>0</v>
      </c>
      <c r="W107" s="331">
        <v>0</v>
      </c>
      <c r="X107" s="331">
        <v>0</v>
      </c>
      <c r="Y107" s="331">
        <v>0</v>
      </c>
      <c r="Z107" s="332">
        <f t="shared" si="2"/>
        <v>1052060449.09</v>
      </c>
      <c r="AA107" s="332">
        <v>1052060449.09</v>
      </c>
      <c r="AB107" s="331">
        <v>0</v>
      </c>
      <c r="AC107" s="331">
        <v>0</v>
      </c>
      <c r="AD107" s="331">
        <v>0</v>
      </c>
      <c r="AE107" s="331">
        <v>0</v>
      </c>
      <c r="AF107" s="331">
        <v>0</v>
      </c>
      <c r="AG107" s="331">
        <v>0</v>
      </c>
      <c r="AH107" s="331">
        <v>0</v>
      </c>
      <c r="AI107" s="331">
        <v>0</v>
      </c>
      <c r="AJ107" s="331">
        <v>0</v>
      </c>
      <c r="AK107" s="331">
        <v>0</v>
      </c>
      <c r="AL107" s="331">
        <v>0</v>
      </c>
      <c r="AM107" s="331">
        <v>0</v>
      </c>
      <c r="AN107" s="331">
        <v>0</v>
      </c>
      <c r="AO107" s="334">
        <v>0</v>
      </c>
      <c r="AP107" s="7"/>
      <c r="AQ107" s="7"/>
      <c r="AR107" s="7"/>
      <c r="AS107" s="7"/>
      <c r="AT107" s="7"/>
      <c r="AU107" s="7"/>
    </row>
    <row r="108" spans="1:47" ht="15.75" customHeight="1">
      <c r="A108" s="406"/>
      <c r="B108" s="329" t="s">
        <v>42</v>
      </c>
      <c r="C108" s="330">
        <v>13816.13</v>
      </c>
      <c r="D108" s="331">
        <v>0</v>
      </c>
      <c r="E108" s="331">
        <v>0</v>
      </c>
      <c r="F108" s="330">
        <f t="shared" si="3"/>
        <v>1400996982052</v>
      </c>
      <c r="G108" s="330">
        <v>1400996982052</v>
      </c>
      <c r="H108" s="331">
        <v>0</v>
      </c>
      <c r="I108" s="325">
        <v>262</v>
      </c>
      <c r="J108" s="325">
        <v>773291</v>
      </c>
      <c r="K108" s="325">
        <v>89</v>
      </c>
      <c r="L108" s="331">
        <v>0</v>
      </c>
      <c r="M108" s="331">
        <v>0</v>
      </c>
      <c r="N108" s="331">
        <v>0</v>
      </c>
      <c r="O108" s="331">
        <v>0</v>
      </c>
      <c r="P108" s="325">
        <v>1</v>
      </c>
      <c r="Q108" s="333">
        <v>208925</v>
      </c>
      <c r="R108" s="406"/>
      <c r="S108" s="329" t="s">
        <v>42</v>
      </c>
      <c r="T108" s="332">
        <v>5119623119.6599998</v>
      </c>
      <c r="U108" s="332">
        <f t="shared" si="1"/>
        <v>5119623119.6599998</v>
      </c>
      <c r="V108" s="331">
        <v>0</v>
      </c>
      <c r="W108" s="331">
        <v>0</v>
      </c>
      <c r="X108" s="331">
        <v>0</v>
      </c>
      <c r="Y108" s="331">
        <v>0</v>
      </c>
      <c r="Z108" s="332">
        <f t="shared" si="2"/>
        <v>5119623119.6599998</v>
      </c>
      <c r="AA108" s="332">
        <v>5119623119.6599998</v>
      </c>
      <c r="AB108" s="331">
        <v>0</v>
      </c>
      <c r="AC108" s="331">
        <v>0</v>
      </c>
      <c r="AD108" s="331">
        <v>0</v>
      </c>
      <c r="AE108" s="331">
        <v>0</v>
      </c>
      <c r="AF108" s="331">
        <v>0</v>
      </c>
      <c r="AG108" s="331">
        <v>0</v>
      </c>
      <c r="AH108" s="331">
        <v>0</v>
      </c>
      <c r="AI108" s="331">
        <v>0</v>
      </c>
      <c r="AJ108" s="331">
        <v>0</v>
      </c>
      <c r="AK108" s="331">
        <v>0</v>
      </c>
      <c r="AL108" s="331">
        <v>0</v>
      </c>
      <c r="AM108" s="331">
        <v>0</v>
      </c>
      <c r="AN108" s="331">
        <v>0</v>
      </c>
      <c r="AO108" s="334">
        <v>0</v>
      </c>
      <c r="AP108" s="7"/>
      <c r="AQ108" s="7"/>
      <c r="AR108" s="7"/>
      <c r="AS108" s="7"/>
      <c r="AT108" s="7"/>
      <c r="AU108" s="7"/>
    </row>
    <row r="109" spans="1:47" ht="15.75" customHeight="1">
      <c r="A109" s="406"/>
      <c r="B109" s="329" t="s">
        <v>43</v>
      </c>
      <c r="C109" s="332">
        <v>15141.45</v>
      </c>
      <c r="D109" s="331">
        <v>0</v>
      </c>
      <c r="E109" s="331">
        <v>0</v>
      </c>
      <c r="F109" s="330">
        <f t="shared" si="3"/>
        <v>1541501618349</v>
      </c>
      <c r="G109" s="332">
        <v>1541501618349</v>
      </c>
      <c r="H109" s="331">
        <v>0</v>
      </c>
      <c r="I109" s="325">
        <v>262</v>
      </c>
      <c r="J109" s="325">
        <v>773820</v>
      </c>
      <c r="K109" s="325">
        <v>93</v>
      </c>
      <c r="L109" s="331">
        <v>0</v>
      </c>
      <c r="M109" s="331">
        <v>0</v>
      </c>
      <c r="N109" s="331">
        <v>0</v>
      </c>
      <c r="O109" s="331">
        <v>0</v>
      </c>
      <c r="P109" s="325">
        <v>1</v>
      </c>
      <c r="Q109" s="333">
        <v>210441</v>
      </c>
      <c r="R109" s="406"/>
      <c r="S109" s="329" t="s">
        <v>43</v>
      </c>
      <c r="T109" s="332">
        <v>48689698903.980003</v>
      </c>
      <c r="U109" s="332">
        <f t="shared" si="1"/>
        <v>48689698903.980003</v>
      </c>
      <c r="V109" s="331">
        <v>0</v>
      </c>
      <c r="W109" s="331">
        <v>0</v>
      </c>
      <c r="X109" s="331">
        <v>0</v>
      </c>
      <c r="Y109" s="331">
        <v>0</v>
      </c>
      <c r="Z109" s="332">
        <f t="shared" si="2"/>
        <v>48689698903.980003</v>
      </c>
      <c r="AA109" s="332">
        <v>48689698903.980003</v>
      </c>
      <c r="AB109" s="331">
        <v>0</v>
      </c>
      <c r="AC109" s="331">
        <v>0</v>
      </c>
      <c r="AD109" s="331">
        <v>0</v>
      </c>
      <c r="AE109" s="331">
        <v>0</v>
      </c>
      <c r="AF109" s="331">
        <v>0</v>
      </c>
      <c r="AG109" s="331">
        <v>0</v>
      </c>
      <c r="AH109" s="331">
        <v>0</v>
      </c>
      <c r="AI109" s="331">
        <v>0</v>
      </c>
      <c r="AJ109" s="331">
        <v>0</v>
      </c>
      <c r="AK109" s="331">
        <v>0</v>
      </c>
      <c r="AL109" s="331">
        <v>0</v>
      </c>
      <c r="AM109" s="331">
        <v>0</v>
      </c>
      <c r="AN109" s="331">
        <v>0</v>
      </c>
      <c r="AO109" s="334">
        <v>0</v>
      </c>
      <c r="AP109" s="7"/>
      <c r="AQ109" s="7"/>
      <c r="AR109" s="7"/>
      <c r="AS109" s="7"/>
      <c r="AT109" s="7"/>
      <c r="AU109" s="7"/>
    </row>
    <row r="110" spans="1:47" ht="15.75" customHeight="1">
      <c r="A110" s="406"/>
      <c r="B110" s="329" t="s">
        <v>44</v>
      </c>
      <c r="C110" s="332">
        <v>15301.3</v>
      </c>
      <c r="D110" s="331">
        <v>0</v>
      </c>
      <c r="E110" s="331">
        <v>0</v>
      </c>
      <c r="F110" s="330">
        <f t="shared" si="3"/>
        <v>1556875539346</v>
      </c>
      <c r="G110" s="332">
        <v>1556875539346</v>
      </c>
      <c r="H110" s="331">
        <v>0</v>
      </c>
      <c r="I110" s="325">
        <v>262</v>
      </c>
      <c r="J110" s="325">
        <v>774522</v>
      </c>
      <c r="K110" s="325">
        <v>88</v>
      </c>
      <c r="L110" s="331">
        <v>0</v>
      </c>
      <c r="M110" s="331">
        <v>0</v>
      </c>
      <c r="N110" s="331">
        <v>0</v>
      </c>
      <c r="O110" s="331">
        <v>0</v>
      </c>
      <c r="P110" s="325">
        <v>1</v>
      </c>
      <c r="Q110" s="333">
        <v>211837</v>
      </c>
      <c r="R110" s="406"/>
      <c r="S110" s="329" t="s">
        <v>44</v>
      </c>
      <c r="T110" s="332">
        <v>26602758339.150002</v>
      </c>
      <c r="U110" s="332">
        <f t="shared" si="1"/>
        <v>26602758339.150002</v>
      </c>
      <c r="V110" s="331">
        <v>0</v>
      </c>
      <c r="W110" s="331">
        <v>0</v>
      </c>
      <c r="X110" s="331">
        <v>0</v>
      </c>
      <c r="Y110" s="331">
        <v>0</v>
      </c>
      <c r="Z110" s="332">
        <f t="shared" si="2"/>
        <v>26602758339.150002</v>
      </c>
      <c r="AA110" s="332">
        <v>26602758339.150002</v>
      </c>
      <c r="AB110" s="331">
        <v>0</v>
      </c>
      <c r="AC110" s="331">
        <v>0</v>
      </c>
      <c r="AD110" s="331">
        <v>0</v>
      </c>
      <c r="AE110" s="331">
        <v>0</v>
      </c>
      <c r="AF110" s="331">
        <v>0</v>
      </c>
      <c r="AG110" s="331">
        <v>0</v>
      </c>
      <c r="AH110" s="331">
        <v>0</v>
      </c>
      <c r="AI110" s="331">
        <v>0</v>
      </c>
      <c r="AJ110" s="331">
        <v>0</v>
      </c>
      <c r="AK110" s="331">
        <v>0</v>
      </c>
      <c r="AL110" s="331">
        <v>0</v>
      </c>
      <c r="AM110" s="331">
        <v>0</v>
      </c>
      <c r="AN110" s="331">
        <v>0</v>
      </c>
      <c r="AO110" s="334">
        <v>0</v>
      </c>
      <c r="AP110" s="7"/>
      <c r="AQ110" s="7"/>
      <c r="AR110" s="7"/>
      <c r="AS110" s="7"/>
      <c r="AT110" s="7"/>
      <c r="AU110" s="7"/>
    </row>
    <row r="111" spans="1:47" ht="16.5" customHeight="1">
      <c r="A111" s="407"/>
      <c r="B111" s="335" t="s">
        <v>45</v>
      </c>
      <c r="C111" s="332">
        <v>16301.81</v>
      </c>
      <c r="D111" s="331">
        <v>0</v>
      </c>
      <c r="E111" s="331">
        <v>0</v>
      </c>
      <c r="F111" s="330">
        <f t="shared" si="3"/>
        <v>1670531200066.3799</v>
      </c>
      <c r="G111" s="332">
        <v>1670531200066.3799</v>
      </c>
      <c r="H111" s="331">
        <v>0</v>
      </c>
      <c r="I111" s="325">
        <v>261</v>
      </c>
      <c r="J111" s="325">
        <v>775323</v>
      </c>
      <c r="K111" s="333">
        <v>93</v>
      </c>
      <c r="L111" s="331">
        <v>0</v>
      </c>
      <c r="M111" s="331">
        <v>0</v>
      </c>
      <c r="N111" s="331">
        <v>0</v>
      </c>
      <c r="O111" s="331">
        <v>0</v>
      </c>
      <c r="P111" s="325">
        <v>1</v>
      </c>
      <c r="Q111" s="333">
        <v>213694</v>
      </c>
      <c r="R111" s="407"/>
      <c r="S111" s="335" t="s">
        <v>45</v>
      </c>
      <c r="T111" s="332">
        <v>3270828440</v>
      </c>
      <c r="U111" s="332">
        <f t="shared" si="1"/>
        <v>3270828440</v>
      </c>
      <c r="V111" s="331">
        <v>0</v>
      </c>
      <c r="W111" s="331">
        <v>0</v>
      </c>
      <c r="X111" s="331">
        <v>0</v>
      </c>
      <c r="Y111" s="331">
        <v>0</v>
      </c>
      <c r="Z111" s="332">
        <f t="shared" si="2"/>
        <v>3270828440</v>
      </c>
      <c r="AA111" s="332">
        <v>3270828440</v>
      </c>
      <c r="AB111" s="331">
        <v>0</v>
      </c>
      <c r="AC111" s="331">
        <v>0</v>
      </c>
      <c r="AD111" s="331">
        <v>0</v>
      </c>
      <c r="AE111" s="331">
        <v>0</v>
      </c>
      <c r="AF111" s="331">
        <v>0</v>
      </c>
      <c r="AG111" s="331">
        <v>0</v>
      </c>
      <c r="AH111" s="331">
        <v>0</v>
      </c>
      <c r="AI111" s="331">
        <v>0</v>
      </c>
      <c r="AJ111" s="331">
        <v>0</v>
      </c>
      <c r="AK111" s="331">
        <v>0</v>
      </c>
      <c r="AL111" s="336">
        <v>1</v>
      </c>
      <c r="AM111" s="331">
        <v>328146500000</v>
      </c>
      <c r="AN111" s="337">
        <v>3281465</v>
      </c>
      <c r="AO111" s="338">
        <v>7917</v>
      </c>
      <c r="AP111" s="7"/>
      <c r="AQ111" s="7"/>
      <c r="AR111" s="7"/>
      <c r="AS111" s="7"/>
      <c r="AT111" s="7"/>
      <c r="AU111" s="7"/>
    </row>
    <row r="112" spans="1:47" ht="15.75" customHeight="1">
      <c r="A112" s="405" t="s">
        <v>54</v>
      </c>
      <c r="B112" s="329" t="s">
        <v>34</v>
      </c>
      <c r="C112" s="332">
        <v>16011.96</v>
      </c>
      <c r="D112" s="331">
        <v>0</v>
      </c>
      <c r="E112" s="331">
        <v>0</v>
      </c>
      <c r="F112" s="330">
        <f t="shared" si="3"/>
        <v>1623963751639.9199</v>
      </c>
      <c r="G112" s="332">
        <v>1623963751639.9199</v>
      </c>
      <c r="H112" s="331">
        <v>0</v>
      </c>
      <c r="I112" s="325">
        <v>249</v>
      </c>
      <c r="J112" s="325">
        <v>776838</v>
      </c>
      <c r="K112" s="333">
        <v>92</v>
      </c>
      <c r="L112" s="331">
        <v>0</v>
      </c>
      <c r="M112" s="331">
        <v>0</v>
      </c>
      <c r="N112" s="331">
        <v>0</v>
      </c>
      <c r="O112" s="331">
        <v>0</v>
      </c>
      <c r="P112" s="325">
        <v>1</v>
      </c>
      <c r="Q112" s="333">
        <v>215368</v>
      </c>
      <c r="R112" s="405" t="s">
        <v>54</v>
      </c>
      <c r="S112" s="329" t="s">
        <v>34</v>
      </c>
      <c r="T112" s="332">
        <v>917775784.75999999</v>
      </c>
      <c r="U112" s="332">
        <f t="shared" si="1"/>
        <v>917775784.75999999</v>
      </c>
      <c r="V112" s="331">
        <v>0</v>
      </c>
      <c r="W112" s="331">
        <v>0</v>
      </c>
      <c r="X112" s="331">
        <v>0</v>
      </c>
      <c r="Y112" s="331">
        <v>0</v>
      </c>
      <c r="Z112" s="332">
        <f t="shared" si="2"/>
        <v>917775784.75999999</v>
      </c>
      <c r="AA112" s="330">
        <v>917775784.75999999</v>
      </c>
      <c r="AB112" s="331">
        <v>0</v>
      </c>
      <c r="AC112" s="331">
        <v>0</v>
      </c>
      <c r="AD112" s="331">
        <v>0</v>
      </c>
      <c r="AE112" s="331">
        <v>0</v>
      </c>
      <c r="AF112" s="331">
        <v>0</v>
      </c>
      <c r="AG112" s="331">
        <v>0</v>
      </c>
      <c r="AH112" s="331">
        <v>0</v>
      </c>
      <c r="AI112" s="331">
        <v>0</v>
      </c>
      <c r="AJ112" s="331">
        <v>0</v>
      </c>
      <c r="AK112" s="331">
        <v>0</v>
      </c>
      <c r="AL112" s="336">
        <v>1</v>
      </c>
      <c r="AM112" s="331">
        <v>328146500000</v>
      </c>
      <c r="AN112" s="337">
        <v>3281465</v>
      </c>
      <c r="AO112" s="338">
        <v>7917</v>
      </c>
      <c r="AP112" s="7"/>
      <c r="AQ112" s="7"/>
      <c r="AR112" s="7"/>
      <c r="AS112" s="7"/>
      <c r="AT112" s="7"/>
      <c r="AU112" s="7"/>
    </row>
    <row r="113" spans="1:47" ht="15.75" customHeight="1">
      <c r="A113" s="406"/>
      <c r="B113" s="329" t="s">
        <v>35</v>
      </c>
      <c r="C113" s="332">
        <v>16774.09</v>
      </c>
      <c r="D113" s="331">
        <v>0</v>
      </c>
      <c r="E113" s="331">
        <v>0</v>
      </c>
      <c r="F113" s="330">
        <f t="shared" si="3"/>
        <v>1661276931634.6799</v>
      </c>
      <c r="G113" s="330">
        <v>1661276931634.6799</v>
      </c>
      <c r="H113" s="331">
        <v>0</v>
      </c>
      <c r="I113" s="333">
        <v>249</v>
      </c>
      <c r="J113" s="325">
        <v>777974</v>
      </c>
      <c r="K113" s="333">
        <v>78</v>
      </c>
      <c r="L113" s="331">
        <v>0</v>
      </c>
      <c r="M113" s="331">
        <v>0</v>
      </c>
      <c r="N113" s="331">
        <v>0</v>
      </c>
      <c r="O113" s="331">
        <v>0</v>
      </c>
      <c r="P113" s="325">
        <v>1</v>
      </c>
      <c r="Q113" s="333">
        <v>216857</v>
      </c>
      <c r="R113" s="406"/>
      <c r="S113" s="329" t="s">
        <v>35</v>
      </c>
      <c r="T113" s="332">
        <v>3549182736.0999999</v>
      </c>
      <c r="U113" s="332">
        <f t="shared" si="1"/>
        <v>3549182736.0999999</v>
      </c>
      <c r="V113" s="331">
        <v>0</v>
      </c>
      <c r="W113" s="331">
        <v>0</v>
      </c>
      <c r="X113" s="331">
        <v>0</v>
      </c>
      <c r="Y113" s="331">
        <v>0</v>
      </c>
      <c r="Z113" s="332">
        <f t="shared" si="2"/>
        <v>3549182736.0999999</v>
      </c>
      <c r="AA113" s="332">
        <v>3549182736.0999999</v>
      </c>
      <c r="AB113" s="331">
        <v>0</v>
      </c>
      <c r="AC113" s="331">
        <v>0</v>
      </c>
      <c r="AD113" s="331">
        <v>0</v>
      </c>
      <c r="AE113" s="331">
        <v>0</v>
      </c>
      <c r="AF113" s="331">
        <v>0</v>
      </c>
      <c r="AG113" s="331">
        <v>0</v>
      </c>
      <c r="AH113" s="331">
        <v>0</v>
      </c>
      <c r="AI113" s="331">
        <v>0</v>
      </c>
      <c r="AJ113" s="331">
        <v>0</v>
      </c>
      <c r="AK113" s="331">
        <v>0</v>
      </c>
      <c r="AL113" s="336">
        <v>1</v>
      </c>
      <c r="AM113" s="331">
        <v>328146500000</v>
      </c>
      <c r="AN113" s="337">
        <v>3281465</v>
      </c>
      <c r="AO113" s="338">
        <v>7917</v>
      </c>
      <c r="AP113" s="7"/>
      <c r="AQ113" s="7"/>
      <c r="AR113" s="7"/>
      <c r="AS113" s="7"/>
      <c r="AT113" s="7"/>
      <c r="AU113" s="7"/>
    </row>
    <row r="114" spans="1:47" ht="15.75" customHeight="1">
      <c r="A114" s="406"/>
      <c r="B114" s="329" t="s">
        <v>36</v>
      </c>
      <c r="C114" s="332">
        <v>16304.02</v>
      </c>
      <c r="D114" s="331">
        <v>0</v>
      </c>
      <c r="E114" s="331">
        <v>0</v>
      </c>
      <c r="F114" s="330">
        <f t="shared" si="3"/>
        <v>1640331787248.6299</v>
      </c>
      <c r="G114" s="332">
        <v>1640331787248.6299</v>
      </c>
      <c r="H114" s="331">
        <v>0</v>
      </c>
      <c r="I114" s="325">
        <v>249</v>
      </c>
      <c r="J114" s="325">
        <v>779111</v>
      </c>
      <c r="K114" s="325">
        <v>82</v>
      </c>
      <c r="L114" s="331">
        <v>0</v>
      </c>
      <c r="M114" s="331">
        <v>0</v>
      </c>
      <c r="N114" s="331">
        <v>0</v>
      </c>
      <c r="O114" s="331">
        <v>0</v>
      </c>
      <c r="P114" s="325">
        <v>1</v>
      </c>
      <c r="Q114" s="333">
        <v>218288</v>
      </c>
      <c r="R114" s="406"/>
      <c r="S114" s="329" t="s">
        <v>36</v>
      </c>
      <c r="T114" s="332">
        <v>861350553.28999996</v>
      </c>
      <c r="U114" s="332">
        <f t="shared" si="1"/>
        <v>861350553.28999996</v>
      </c>
      <c r="V114" s="331">
        <v>0</v>
      </c>
      <c r="W114" s="331">
        <v>0</v>
      </c>
      <c r="X114" s="331">
        <v>0</v>
      </c>
      <c r="Y114" s="331">
        <v>0</v>
      </c>
      <c r="Z114" s="332">
        <f t="shared" si="2"/>
        <v>861350553.28999996</v>
      </c>
      <c r="AA114" s="330">
        <v>861350553.28999996</v>
      </c>
      <c r="AB114" s="331">
        <v>0</v>
      </c>
      <c r="AC114" s="331">
        <v>0</v>
      </c>
      <c r="AD114" s="331">
        <v>0</v>
      </c>
      <c r="AE114" s="331">
        <v>0</v>
      </c>
      <c r="AF114" s="331">
        <v>0</v>
      </c>
      <c r="AG114" s="331">
        <v>0</v>
      </c>
      <c r="AH114" s="331">
        <v>0</v>
      </c>
      <c r="AI114" s="331">
        <v>0</v>
      </c>
      <c r="AJ114" s="331">
        <v>0</v>
      </c>
      <c r="AK114" s="331">
        <v>0</v>
      </c>
      <c r="AL114" s="336">
        <v>1</v>
      </c>
      <c r="AM114" s="331">
        <v>328146500000</v>
      </c>
      <c r="AN114" s="337">
        <v>3281465</v>
      </c>
      <c r="AO114" s="338">
        <v>7917</v>
      </c>
      <c r="AP114" s="7"/>
      <c r="AQ114" s="7"/>
      <c r="AR114" s="7"/>
      <c r="AS114" s="7"/>
      <c r="AT114" s="7"/>
      <c r="AU114" s="7"/>
    </row>
    <row r="115" spans="1:47" ht="15.75" customHeight="1">
      <c r="A115" s="406"/>
      <c r="B115" s="329" t="s">
        <v>37</v>
      </c>
      <c r="C115" s="332">
        <v>16011.96</v>
      </c>
      <c r="D115" s="331">
        <v>0</v>
      </c>
      <c r="E115" s="331">
        <v>0</v>
      </c>
      <c r="F115" s="330">
        <f t="shared" si="3"/>
        <v>1599573400226.1499</v>
      </c>
      <c r="G115" s="332">
        <v>1599573400226.1499</v>
      </c>
      <c r="H115" s="331">
        <v>0</v>
      </c>
      <c r="I115" s="325">
        <v>249</v>
      </c>
      <c r="J115" s="325">
        <v>779660</v>
      </c>
      <c r="K115" s="325">
        <v>79</v>
      </c>
      <c r="L115" s="325">
        <v>1</v>
      </c>
      <c r="M115" s="331">
        <v>0</v>
      </c>
      <c r="N115" s="331">
        <v>0</v>
      </c>
      <c r="O115" s="331">
        <v>0</v>
      </c>
      <c r="P115" s="325">
        <v>1</v>
      </c>
      <c r="Q115" s="333">
        <v>219934</v>
      </c>
      <c r="R115" s="406"/>
      <c r="S115" s="329" t="s">
        <v>37</v>
      </c>
      <c r="T115" s="332">
        <f t="shared" ref="T115:U115" si="4">Z115+AF115</f>
        <v>4118266597.46</v>
      </c>
      <c r="U115" s="332">
        <f t="shared" si="4"/>
        <v>4118266597.46</v>
      </c>
      <c r="V115" s="331">
        <v>0</v>
      </c>
      <c r="W115" s="331">
        <v>0</v>
      </c>
      <c r="X115" s="331">
        <v>0</v>
      </c>
      <c r="Y115" s="331">
        <v>0</v>
      </c>
      <c r="Z115" s="332">
        <f t="shared" si="2"/>
        <v>3152361597.46</v>
      </c>
      <c r="AA115" s="330">
        <v>3152361597.46</v>
      </c>
      <c r="AB115" s="331">
        <v>0</v>
      </c>
      <c r="AC115" s="331">
        <v>0</v>
      </c>
      <c r="AD115" s="331">
        <v>0</v>
      </c>
      <c r="AE115" s="331">
        <v>0</v>
      </c>
      <c r="AF115" s="330">
        <v>965905000</v>
      </c>
      <c r="AG115" s="332">
        <v>965905000</v>
      </c>
      <c r="AH115" s="331">
        <v>0</v>
      </c>
      <c r="AI115" s="331">
        <v>0</v>
      </c>
      <c r="AJ115" s="331">
        <v>0</v>
      </c>
      <c r="AK115" s="331">
        <v>0</v>
      </c>
      <c r="AL115" s="336">
        <v>1</v>
      </c>
      <c r="AM115" s="331">
        <v>328146500000</v>
      </c>
      <c r="AN115" s="337">
        <v>3281465</v>
      </c>
      <c r="AO115" s="338">
        <v>7917</v>
      </c>
      <c r="AP115" s="7"/>
      <c r="AQ115" s="7"/>
      <c r="AR115" s="7"/>
      <c r="AS115" s="7"/>
      <c r="AT115" s="7"/>
      <c r="AU115" s="7"/>
    </row>
    <row r="116" spans="1:47" ht="15.75" customHeight="1">
      <c r="A116" s="406"/>
      <c r="B116" s="329" t="s">
        <v>38</v>
      </c>
      <c r="C116" s="332">
        <v>15407.67</v>
      </c>
      <c r="D116" s="331">
        <v>0</v>
      </c>
      <c r="E116" s="331">
        <v>0</v>
      </c>
      <c r="F116" s="330">
        <f t="shared" si="3"/>
        <v>1516878507020</v>
      </c>
      <c r="G116" s="332">
        <f>1516878507020</f>
        <v>1516878507020</v>
      </c>
      <c r="H116" s="331">
        <v>0</v>
      </c>
      <c r="I116" s="333">
        <v>248</v>
      </c>
      <c r="J116" s="325">
        <v>781266</v>
      </c>
      <c r="K116" s="333">
        <v>78</v>
      </c>
      <c r="L116" s="325">
        <v>2</v>
      </c>
      <c r="M116" s="331">
        <v>0</v>
      </c>
      <c r="N116" s="331">
        <v>0</v>
      </c>
      <c r="O116" s="331">
        <v>0</v>
      </c>
      <c r="P116" s="325">
        <v>1</v>
      </c>
      <c r="Q116" s="333">
        <v>221174</v>
      </c>
      <c r="R116" s="406"/>
      <c r="S116" s="329" t="s">
        <v>38</v>
      </c>
      <c r="T116" s="332">
        <v>436980421</v>
      </c>
      <c r="U116" s="332">
        <f t="shared" ref="U116:U192" si="5">AA116+AG116</f>
        <v>436980421</v>
      </c>
      <c r="V116" s="331">
        <v>0</v>
      </c>
      <c r="W116" s="331">
        <v>0</v>
      </c>
      <c r="X116" s="331">
        <v>0</v>
      </c>
      <c r="Y116" s="331">
        <v>0</v>
      </c>
      <c r="Z116" s="332">
        <f t="shared" si="2"/>
        <v>436980421</v>
      </c>
      <c r="AA116" s="330">
        <f>436980421</f>
        <v>436980421</v>
      </c>
      <c r="AB116" s="331">
        <v>0</v>
      </c>
      <c r="AC116" s="331">
        <v>0</v>
      </c>
      <c r="AD116" s="331">
        <v>0</v>
      </c>
      <c r="AE116" s="331">
        <v>0</v>
      </c>
      <c r="AF116" s="331">
        <v>0</v>
      </c>
      <c r="AG116" s="331">
        <v>0</v>
      </c>
      <c r="AH116" s="331">
        <v>0</v>
      </c>
      <c r="AI116" s="331">
        <v>0</v>
      </c>
      <c r="AJ116" s="331">
        <v>0</v>
      </c>
      <c r="AK116" s="331">
        <v>0</v>
      </c>
      <c r="AL116" s="336">
        <v>1</v>
      </c>
      <c r="AM116" s="331">
        <v>328146500000</v>
      </c>
      <c r="AN116" s="337">
        <v>3281465</v>
      </c>
      <c r="AO116" s="338">
        <v>7917</v>
      </c>
      <c r="AP116" s="7"/>
      <c r="AQ116" s="7"/>
      <c r="AR116" s="7"/>
      <c r="AS116" s="7"/>
      <c r="AT116" s="7"/>
      <c r="AU116" s="7"/>
    </row>
    <row r="117" spans="1:47" ht="15.75" customHeight="1">
      <c r="A117" s="406"/>
      <c r="B117" s="329" t="s">
        <v>39</v>
      </c>
      <c r="C117" s="332">
        <v>15488.8</v>
      </c>
      <c r="D117" s="331">
        <v>0</v>
      </c>
      <c r="E117" s="331">
        <v>0</v>
      </c>
      <c r="F117" s="330">
        <f t="shared" si="3"/>
        <v>1572314198347.4099</v>
      </c>
      <c r="G117" s="332">
        <v>1572314198347.4099</v>
      </c>
      <c r="H117" s="331">
        <v>0</v>
      </c>
      <c r="I117" s="333">
        <v>248</v>
      </c>
      <c r="J117" s="325">
        <v>781933</v>
      </c>
      <c r="K117" s="333">
        <v>75</v>
      </c>
      <c r="L117" s="325">
        <v>2</v>
      </c>
      <c r="M117" s="331">
        <v>0</v>
      </c>
      <c r="N117" s="331">
        <v>0</v>
      </c>
      <c r="O117" s="331">
        <v>0</v>
      </c>
      <c r="P117" s="325">
        <v>1</v>
      </c>
      <c r="Q117" s="333">
        <v>222116</v>
      </c>
      <c r="R117" s="406"/>
      <c r="S117" s="329" t="s">
        <v>39</v>
      </c>
      <c r="T117" s="332">
        <v>3992853108.7199998</v>
      </c>
      <c r="U117" s="332">
        <f t="shared" si="5"/>
        <v>3992853108.7199998</v>
      </c>
      <c r="V117" s="331">
        <v>0</v>
      </c>
      <c r="W117" s="331">
        <v>0</v>
      </c>
      <c r="X117" s="331">
        <v>0</v>
      </c>
      <c r="Y117" s="331">
        <v>0</v>
      </c>
      <c r="Z117" s="332">
        <f t="shared" si="2"/>
        <v>3992853108.7199998</v>
      </c>
      <c r="AA117" s="330">
        <v>3992853108.7199998</v>
      </c>
      <c r="AB117" s="331">
        <v>0</v>
      </c>
      <c r="AC117" s="331">
        <v>0</v>
      </c>
      <c r="AD117" s="331">
        <v>0</v>
      </c>
      <c r="AE117" s="331">
        <v>0</v>
      </c>
      <c r="AF117" s="331">
        <v>0</v>
      </c>
      <c r="AG117" s="331">
        <v>0</v>
      </c>
      <c r="AH117" s="331">
        <v>0</v>
      </c>
      <c r="AI117" s="331">
        <v>0</v>
      </c>
      <c r="AJ117" s="331">
        <v>0</v>
      </c>
      <c r="AK117" s="331">
        <v>0</v>
      </c>
      <c r="AL117" s="336">
        <v>2</v>
      </c>
      <c r="AM117" s="331">
        <v>552982700000</v>
      </c>
      <c r="AN117" s="337">
        <v>5529827</v>
      </c>
      <c r="AO117" s="338">
        <v>13854</v>
      </c>
      <c r="AP117" s="7"/>
      <c r="AQ117" s="7"/>
      <c r="AR117" s="7"/>
      <c r="AS117" s="7"/>
      <c r="AT117" s="7"/>
      <c r="AU117" s="7"/>
    </row>
    <row r="118" spans="1:47" ht="15.75" customHeight="1">
      <c r="A118" s="406"/>
      <c r="B118" s="329" t="s">
        <v>40</v>
      </c>
      <c r="C118" s="332">
        <v>15871.73</v>
      </c>
      <c r="D118" s="331">
        <v>0</v>
      </c>
      <c r="E118" s="331">
        <v>0</v>
      </c>
      <c r="F118" s="330">
        <f t="shared" si="3"/>
        <v>1602377921649.1799</v>
      </c>
      <c r="G118" s="332">
        <v>1602377921649.1799</v>
      </c>
      <c r="H118" s="331">
        <v>0</v>
      </c>
      <c r="I118" s="333">
        <v>246</v>
      </c>
      <c r="J118" s="325">
        <v>782236</v>
      </c>
      <c r="K118" s="333">
        <v>84</v>
      </c>
      <c r="L118" s="325">
        <v>2</v>
      </c>
      <c r="M118" s="331">
        <v>0</v>
      </c>
      <c r="N118" s="331">
        <v>0</v>
      </c>
      <c r="O118" s="331">
        <v>0</v>
      </c>
      <c r="P118" s="325">
        <v>1</v>
      </c>
      <c r="Q118" s="333">
        <v>223170</v>
      </c>
      <c r="R118" s="406"/>
      <c r="S118" s="329" t="s">
        <v>40</v>
      </c>
      <c r="T118" s="332">
        <v>831208526.29999995</v>
      </c>
      <c r="U118" s="332">
        <f t="shared" si="5"/>
        <v>831208526.29999995</v>
      </c>
      <c r="V118" s="331">
        <v>0</v>
      </c>
      <c r="W118" s="331">
        <v>0</v>
      </c>
      <c r="X118" s="331">
        <v>0</v>
      </c>
      <c r="Y118" s="331">
        <v>0</v>
      </c>
      <c r="Z118" s="332">
        <f t="shared" si="2"/>
        <v>831208526.29999995</v>
      </c>
      <c r="AA118" s="330">
        <v>831208526.29999995</v>
      </c>
      <c r="AB118" s="331">
        <v>0</v>
      </c>
      <c r="AC118" s="331">
        <v>0</v>
      </c>
      <c r="AD118" s="331">
        <v>0</v>
      </c>
      <c r="AE118" s="331">
        <v>0</v>
      </c>
      <c r="AF118" s="331">
        <v>0</v>
      </c>
      <c r="AG118" s="331">
        <v>0</v>
      </c>
      <c r="AH118" s="331">
        <v>0</v>
      </c>
      <c r="AI118" s="331">
        <v>0</v>
      </c>
      <c r="AJ118" s="331">
        <v>0</v>
      </c>
      <c r="AK118" s="331">
        <v>0</v>
      </c>
      <c r="AL118" s="336">
        <v>2</v>
      </c>
      <c r="AM118" s="331">
        <v>552982700000</v>
      </c>
      <c r="AN118" s="337">
        <v>5529827</v>
      </c>
      <c r="AO118" s="338">
        <v>13854</v>
      </c>
      <c r="AP118" s="7"/>
      <c r="AQ118" s="7"/>
      <c r="AR118" s="7"/>
      <c r="AS118" s="7"/>
      <c r="AT118" s="7"/>
      <c r="AU118" s="7"/>
    </row>
    <row r="119" spans="1:47" ht="15.75" customHeight="1">
      <c r="A119" s="406"/>
      <c r="B119" s="329" t="s">
        <v>41</v>
      </c>
      <c r="C119" s="332">
        <v>15896.09</v>
      </c>
      <c r="D119" s="331">
        <v>0</v>
      </c>
      <c r="E119" s="331">
        <v>0</v>
      </c>
      <c r="F119" s="330">
        <f t="shared" si="3"/>
        <v>1625530754734.1599</v>
      </c>
      <c r="G119" s="332">
        <v>1625530754734.1599</v>
      </c>
      <c r="H119" s="331">
        <v>0</v>
      </c>
      <c r="I119" s="325">
        <v>246</v>
      </c>
      <c r="J119" s="325">
        <v>782942</v>
      </c>
      <c r="K119" s="333">
        <v>61</v>
      </c>
      <c r="L119" s="325">
        <v>2</v>
      </c>
      <c r="M119" s="331">
        <v>0</v>
      </c>
      <c r="N119" s="331">
        <v>0</v>
      </c>
      <c r="O119" s="333">
        <v>1</v>
      </c>
      <c r="P119" s="325">
        <v>1</v>
      </c>
      <c r="Q119" s="333">
        <v>223884</v>
      </c>
      <c r="R119" s="406"/>
      <c r="S119" s="329" t="s">
        <v>41</v>
      </c>
      <c r="T119" s="332">
        <v>902749620.39999998</v>
      </c>
      <c r="U119" s="332">
        <f t="shared" si="5"/>
        <v>902749620.39999998</v>
      </c>
      <c r="V119" s="331">
        <v>0</v>
      </c>
      <c r="W119" s="331">
        <v>0</v>
      </c>
      <c r="X119" s="331">
        <v>0</v>
      </c>
      <c r="Y119" s="331">
        <v>0</v>
      </c>
      <c r="Z119" s="332">
        <f t="shared" si="2"/>
        <v>902749620.39999998</v>
      </c>
      <c r="AA119" s="330">
        <v>902749620.39999998</v>
      </c>
      <c r="AB119" s="331">
        <v>0</v>
      </c>
      <c r="AC119" s="331">
        <v>0</v>
      </c>
      <c r="AD119" s="331">
        <v>0</v>
      </c>
      <c r="AE119" s="331">
        <v>0</v>
      </c>
      <c r="AF119" s="331">
        <v>0</v>
      </c>
      <c r="AG119" s="331">
        <v>0</v>
      </c>
      <c r="AH119" s="331">
        <v>0</v>
      </c>
      <c r="AI119" s="331">
        <v>0</v>
      </c>
      <c r="AJ119" s="331">
        <v>0</v>
      </c>
      <c r="AK119" s="331">
        <v>0</v>
      </c>
      <c r="AL119" s="336">
        <v>2</v>
      </c>
      <c r="AM119" s="331">
        <v>552982700000</v>
      </c>
      <c r="AN119" s="337">
        <v>5529827</v>
      </c>
      <c r="AO119" s="338">
        <v>13854</v>
      </c>
      <c r="AP119" s="7"/>
      <c r="AQ119" s="7"/>
      <c r="AR119" s="7"/>
      <c r="AS119" s="7"/>
      <c r="AT119" s="7"/>
      <c r="AU119" s="7"/>
    </row>
    <row r="120" spans="1:47" ht="15.75" customHeight="1">
      <c r="A120" s="406"/>
      <c r="B120" s="329" t="s">
        <v>42</v>
      </c>
      <c r="C120" s="332">
        <v>15797.75</v>
      </c>
      <c r="D120" s="331">
        <v>0</v>
      </c>
      <c r="E120" s="331">
        <v>0</v>
      </c>
      <c r="F120" s="330">
        <f t="shared" si="3"/>
        <v>1585243789997</v>
      </c>
      <c r="G120" s="332">
        <v>1585243789997</v>
      </c>
      <c r="H120" s="331">
        <v>0</v>
      </c>
      <c r="I120" s="325">
        <v>245</v>
      </c>
      <c r="J120" s="325">
        <v>783534</v>
      </c>
      <c r="K120" s="333">
        <v>77</v>
      </c>
      <c r="L120" s="325">
        <v>2</v>
      </c>
      <c r="M120" s="331">
        <v>0</v>
      </c>
      <c r="N120" s="331">
        <v>0</v>
      </c>
      <c r="O120" s="333">
        <v>1</v>
      </c>
      <c r="P120" s="325">
        <v>1</v>
      </c>
      <c r="Q120" s="333">
        <v>224775</v>
      </c>
      <c r="R120" s="406"/>
      <c r="S120" s="329" t="s">
        <v>42</v>
      </c>
      <c r="T120" s="332">
        <v>2268786434.5999999</v>
      </c>
      <c r="U120" s="332">
        <f t="shared" si="5"/>
        <v>2268786434.5999999</v>
      </c>
      <c r="V120" s="331">
        <v>0</v>
      </c>
      <c r="W120" s="331">
        <v>0</v>
      </c>
      <c r="X120" s="331">
        <v>0</v>
      </c>
      <c r="Y120" s="331">
        <v>0</v>
      </c>
      <c r="Z120" s="332">
        <f t="shared" si="2"/>
        <v>2268786434.5999999</v>
      </c>
      <c r="AA120" s="330">
        <v>2268786434.5999999</v>
      </c>
      <c r="AB120" s="331">
        <v>0</v>
      </c>
      <c r="AC120" s="331">
        <v>0</v>
      </c>
      <c r="AD120" s="331">
        <v>0</v>
      </c>
      <c r="AE120" s="331">
        <v>0</v>
      </c>
      <c r="AF120" s="331">
        <v>0</v>
      </c>
      <c r="AG120" s="331">
        <v>0</v>
      </c>
      <c r="AH120" s="331">
        <v>0</v>
      </c>
      <c r="AI120" s="331">
        <v>0</v>
      </c>
      <c r="AJ120" s="331">
        <v>0</v>
      </c>
      <c r="AK120" s="331">
        <v>0</v>
      </c>
      <c r="AL120" s="336">
        <v>2</v>
      </c>
      <c r="AM120" s="331">
        <v>552982700000</v>
      </c>
      <c r="AN120" s="337">
        <v>5529827</v>
      </c>
      <c r="AO120" s="338">
        <v>13854</v>
      </c>
      <c r="AP120" s="8"/>
      <c r="AQ120" s="8"/>
      <c r="AR120" s="7"/>
      <c r="AS120" s="7"/>
      <c r="AT120" s="7"/>
      <c r="AU120" s="7"/>
    </row>
    <row r="121" spans="1:47" ht="15.75" customHeight="1">
      <c r="A121" s="406"/>
      <c r="B121" s="329" t="s">
        <v>43</v>
      </c>
      <c r="C121" s="332">
        <v>15621.1</v>
      </c>
      <c r="D121" s="331">
        <v>0</v>
      </c>
      <c r="E121" s="331">
        <v>0</v>
      </c>
      <c r="F121" s="330">
        <f t="shared" si="3"/>
        <v>1557398082348.3999</v>
      </c>
      <c r="G121" s="332">
        <v>1557398082348.3999</v>
      </c>
      <c r="H121" s="331">
        <v>0</v>
      </c>
      <c r="I121" s="325">
        <v>244</v>
      </c>
      <c r="J121" s="325">
        <v>784258</v>
      </c>
      <c r="K121" s="333">
        <v>60</v>
      </c>
      <c r="L121" s="325">
        <v>2</v>
      </c>
      <c r="M121" s="331">
        <v>0</v>
      </c>
      <c r="N121" s="331">
        <v>0</v>
      </c>
      <c r="O121" s="333">
        <v>2</v>
      </c>
      <c r="P121" s="325">
        <v>1</v>
      </c>
      <c r="Q121" s="333">
        <v>225557</v>
      </c>
      <c r="R121" s="406"/>
      <c r="S121" s="329" t="s">
        <v>43</v>
      </c>
      <c r="T121" s="332">
        <v>671919190</v>
      </c>
      <c r="U121" s="332">
        <f t="shared" si="5"/>
        <v>671919190</v>
      </c>
      <c r="V121" s="331">
        <v>0</v>
      </c>
      <c r="W121" s="331">
        <v>0</v>
      </c>
      <c r="X121" s="331">
        <v>0</v>
      </c>
      <c r="Y121" s="331">
        <v>0</v>
      </c>
      <c r="Z121" s="332">
        <f t="shared" si="2"/>
        <v>671919190</v>
      </c>
      <c r="AA121" s="330">
        <v>671919190</v>
      </c>
      <c r="AB121" s="331">
        <v>0</v>
      </c>
      <c r="AC121" s="331">
        <v>0</v>
      </c>
      <c r="AD121" s="331">
        <v>0</v>
      </c>
      <c r="AE121" s="331">
        <v>0</v>
      </c>
      <c r="AF121" s="331">
        <v>0</v>
      </c>
      <c r="AG121" s="331">
        <v>0</v>
      </c>
      <c r="AH121" s="331">
        <v>0</v>
      </c>
      <c r="AI121" s="331">
        <v>0</v>
      </c>
      <c r="AJ121" s="331">
        <v>0</v>
      </c>
      <c r="AK121" s="331">
        <v>0</v>
      </c>
      <c r="AL121" s="336">
        <v>3</v>
      </c>
      <c r="AM121" s="331">
        <v>881531300000</v>
      </c>
      <c r="AN121" s="337">
        <v>8815313</v>
      </c>
      <c r="AO121" s="338">
        <v>20959</v>
      </c>
      <c r="AP121" s="8"/>
      <c r="AQ121" s="8"/>
      <c r="AR121" s="7"/>
      <c r="AS121" s="7"/>
      <c r="AT121" s="7"/>
      <c r="AU121" s="7"/>
    </row>
    <row r="122" spans="1:47" ht="15.75" customHeight="1">
      <c r="A122" s="406"/>
      <c r="B122" s="329" t="s">
        <v>44</v>
      </c>
      <c r="C122" s="332">
        <v>14919.19</v>
      </c>
      <c r="D122" s="331">
        <v>0</v>
      </c>
      <c r="E122" s="331">
        <v>0</v>
      </c>
      <c r="F122" s="330">
        <f t="shared" si="3"/>
        <v>1466111909231.03</v>
      </c>
      <c r="G122" s="332">
        <v>1466111909231.03</v>
      </c>
      <c r="H122" s="331">
        <v>0</v>
      </c>
      <c r="I122" s="325">
        <v>237</v>
      </c>
      <c r="J122" s="325">
        <v>784827</v>
      </c>
      <c r="K122" s="333">
        <v>61</v>
      </c>
      <c r="L122" s="325">
        <v>2</v>
      </c>
      <c r="M122" s="331">
        <v>0</v>
      </c>
      <c r="N122" s="331">
        <v>0</v>
      </c>
      <c r="O122" s="333">
        <v>2</v>
      </c>
      <c r="P122" s="325">
        <v>1</v>
      </c>
      <c r="Q122" s="333">
        <v>226315</v>
      </c>
      <c r="R122" s="406"/>
      <c r="S122" s="329" t="s">
        <v>44</v>
      </c>
      <c r="T122" s="332">
        <v>14759853534.5</v>
      </c>
      <c r="U122" s="332">
        <f t="shared" si="5"/>
        <v>2552815815.5</v>
      </c>
      <c r="V122" s="331">
        <v>0</v>
      </c>
      <c r="W122" s="332">
        <v>12207037719</v>
      </c>
      <c r="X122" s="331">
        <v>0</v>
      </c>
      <c r="Y122" s="331">
        <v>0</v>
      </c>
      <c r="Z122" s="332">
        <f t="shared" si="2"/>
        <v>2552815815.5</v>
      </c>
      <c r="AA122" s="330">
        <v>2552815815.5</v>
      </c>
      <c r="AB122" s="331">
        <v>0</v>
      </c>
      <c r="AC122" s="331">
        <v>0</v>
      </c>
      <c r="AD122" s="331">
        <v>0</v>
      </c>
      <c r="AE122" s="331">
        <v>0</v>
      </c>
      <c r="AF122" s="330">
        <v>12207037719</v>
      </c>
      <c r="AG122" s="331">
        <v>0</v>
      </c>
      <c r="AH122" s="331">
        <v>0</v>
      </c>
      <c r="AI122" s="330">
        <v>12207037719</v>
      </c>
      <c r="AJ122" s="331">
        <v>0</v>
      </c>
      <c r="AK122" s="331">
        <v>0</v>
      </c>
      <c r="AL122" s="336">
        <v>3</v>
      </c>
      <c r="AM122" s="331">
        <v>881531300000</v>
      </c>
      <c r="AN122" s="337">
        <v>8815313</v>
      </c>
      <c r="AO122" s="338">
        <v>20959</v>
      </c>
      <c r="AP122" s="8"/>
      <c r="AQ122" s="8"/>
      <c r="AR122" s="7"/>
      <c r="AS122" s="7"/>
      <c r="AT122" s="7"/>
      <c r="AU122" s="7"/>
    </row>
    <row r="123" spans="1:47" ht="15.75" customHeight="1">
      <c r="A123" s="407"/>
      <c r="B123" s="335" t="s">
        <v>45</v>
      </c>
      <c r="C123" s="332">
        <v>14854.24</v>
      </c>
      <c r="D123" s="331">
        <v>0</v>
      </c>
      <c r="E123" s="331">
        <v>0</v>
      </c>
      <c r="F123" s="330">
        <f t="shared" si="3"/>
        <v>1442655414437.8999</v>
      </c>
      <c r="G123" s="332">
        <v>1442655414437.8999</v>
      </c>
      <c r="H123" s="331">
        <v>0</v>
      </c>
      <c r="I123" s="325">
        <v>237</v>
      </c>
      <c r="J123" s="325">
        <v>785863</v>
      </c>
      <c r="K123" s="333">
        <v>51</v>
      </c>
      <c r="L123" s="333">
        <v>3</v>
      </c>
      <c r="M123" s="331">
        <v>0</v>
      </c>
      <c r="N123" s="331">
        <v>0</v>
      </c>
      <c r="O123" s="333">
        <v>2</v>
      </c>
      <c r="P123" s="325">
        <v>1</v>
      </c>
      <c r="Q123" s="333">
        <v>227066</v>
      </c>
      <c r="R123" s="407"/>
      <c r="S123" s="335" t="s">
        <v>45</v>
      </c>
      <c r="T123" s="332">
        <v>28013649069</v>
      </c>
      <c r="U123" s="332">
        <f t="shared" si="5"/>
        <v>4103820875</v>
      </c>
      <c r="V123" s="331">
        <v>0</v>
      </c>
      <c r="W123" s="332">
        <v>23909828194</v>
      </c>
      <c r="X123" s="331">
        <v>0</v>
      </c>
      <c r="Y123" s="331">
        <v>0</v>
      </c>
      <c r="Z123" s="332">
        <f t="shared" si="2"/>
        <v>2986351463</v>
      </c>
      <c r="AA123" s="330">
        <v>2986351463</v>
      </c>
      <c r="AB123" s="331">
        <v>0</v>
      </c>
      <c r="AC123" s="331">
        <v>0</v>
      </c>
      <c r="AD123" s="331">
        <v>0</v>
      </c>
      <c r="AE123" s="331">
        <v>0</v>
      </c>
      <c r="AF123" s="330">
        <v>25027297606</v>
      </c>
      <c r="AG123" s="332">
        <v>1117469412</v>
      </c>
      <c r="AH123" s="331">
        <v>0</v>
      </c>
      <c r="AI123" s="332">
        <v>23909828194</v>
      </c>
      <c r="AJ123" s="331">
        <v>0</v>
      </c>
      <c r="AK123" s="331">
        <v>0</v>
      </c>
      <c r="AL123" s="336">
        <v>3</v>
      </c>
      <c r="AM123" s="331">
        <v>881531300000</v>
      </c>
      <c r="AN123" s="337">
        <v>8815313</v>
      </c>
      <c r="AO123" s="338">
        <v>20959</v>
      </c>
      <c r="AP123" s="8"/>
      <c r="AQ123" s="8"/>
      <c r="AR123" s="7"/>
      <c r="AS123" s="7"/>
      <c r="AT123" s="7"/>
      <c r="AU123" s="7"/>
    </row>
    <row r="124" spans="1:47" ht="15.75" customHeight="1">
      <c r="A124" s="408" t="s">
        <v>55</v>
      </c>
      <c r="B124" s="329" t="s">
        <v>34</v>
      </c>
      <c r="C124" s="332">
        <v>14290.63</v>
      </c>
      <c r="D124" s="331">
        <v>0</v>
      </c>
      <c r="E124" s="331">
        <v>0</v>
      </c>
      <c r="F124" s="330">
        <f t="shared" si="3"/>
        <v>1378363060774</v>
      </c>
      <c r="G124" s="332">
        <f>1378363060774</f>
        <v>1378363060774</v>
      </c>
      <c r="H124" s="331">
        <v>0</v>
      </c>
      <c r="I124" s="325">
        <v>237</v>
      </c>
      <c r="J124" s="325">
        <v>787105</v>
      </c>
      <c r="K124" s="333">
        <v>62</v>
      </c>
      <c r="L124" s="333">
        <v>3</v>
      </c>
      <c r="M124" s="331">
        <v>0</v>
      </c>
      <c r="N124" s="331">
        <v>0</v>
      </c>
      <c r="O124" s="333">
        <v>2</v>
      </c>
      <c r="P124" s="325">
        <v>1</v>
      </c>
      <c r="Q124" s="333">
        <v>227992</v>
      </c>
      <c r="R124" s="408" t="s">
        <v>55</v>
      </c>
      <c r="S124" s="329" t="s">
        <v>34</v>
      </c>
      <c r="T124" s="332">
        <v>33519347928</v>
      </c>
      <c r="U124" s="332">
        <f t="shared" si="5"/>
        <v>959908925</v>
      </c>
      <c r="V124" s="331">
        <v>0</v>
      </c>
      <c r="W124" s="332">
        <v>32559439003</v>
      </c>
      <c r="X124" s="331">
        <v>0</v>
      </c>
      <c r="Y124" s="331">
        <v>0</v>
      </c>
      <c r="Z124" s="332">
        <f t="shared" si="2"/>
        <v>1026765201</v>
      </c>
      <c r="AA124" s="332">
        <v>959503331</v>
      </c>
      <c r="AB124" s="331">
        <v>0</v>
      </c>
      <c r="AC124" s="330">
        <v>67261870</v>
      </c>
      <c r="AD124" s="331">
        <v>0</v>
      </c>
      <c r="AE124" s="331">
        <v>0</v>
      </c>
      <c r="AF124" s="330">
        <v>32492582727</v>
      </c>
      <c r="AG124" s="330">
        <v>405594</v>
      </c>
      <c r="AH124" s="331">
        <v>0</v>
      </c>
      <c r="AI124" s="330">
        <v>32492177133</v>
      </c>
      <c r="AJ124" s="331">
        <v>0</v>
      </c>
      <c r="AK124" s="331">
        <v>0</v>
      </c>
      <c r="AL124" s="336">
        <v>4</v>
      </c>
      <c r="AM124" s="331">
        <v>1340903900000</v>
      </c>
      <c r="AN124" s="337">
        <v>13409039</v>
      </c>
      <c r="AO124" s="338">
        <v>30993</v>
      </c>
      <c r="AP124" s="7"/>
      <c r="AQ124" s="7"/>
      <c r="AR124" s="7"/>
      <c r="AS124" s="7"/>
      <c r="AT124" s="7"/>
      <c r="AU124" s="7"/>
    </row>
    <row r="125" spans="1:47" ht="15.75" customHeight="1">
      <c r="A125" s="406"/>
      <c r="B125" s="329" t="s">
        <v>35</v>
      </c>
      <c r="C125" s="332">
        <v>13907.69</v>
      </c>
      <c r="D125" s="331">
        <v>0</v>
      </c>
      <c r="E125" s="331">
        <v>0</v>
      </c>
      <c r="F125" s="330">
        <f t="shared" si="3"/>
        <v>1365432388304.5901</v>
      </c>
      <c r="G125" s="332">
        <v>1365432388304.5901</v>
      </c>
      <c r="H125" s="331">
        <v>0</v>
      </c>
      <c r="I125" s="325">
        <v>237</v>
      </c>
      <c r="J125" s="325">
        <v>788628</v>
      </c>
      <c r="K125" s="333">
        <v>66</v>
      </c>
      <c r="L125" s="333">
        <v>3</v>
      </c>
      <c r="M125" s="331">
        <v>0</v>
      </c>
      <c r="N125" s="331">
        <v>0</v>
      </c>
      <c r="O125" s="333">
        <v>2</v>
      </c>
      <c r="P125" s="325">
        <v>1</v>
      </c>
      <c r="Q125" s="333">
        <v>228881</v>
      </c>
      <c r="R125" s="406"/>
      <c r="S125" s="329" t="s">
        <v>35</v>
      </c>
      <c r="T125" s="332">
        <v>26993733810</v>
      </c>
      <c r="U125" s="332">
        <f t="shared" si="5"/>
        <v>1152904424</v>
      </c>
      <c r="V125" s="331">
        <v>0</v>
      </c>
      <c r="W125" s="332">
        <v>25840829386</v>
      </c>
      <c r="X125" s="331">
        <v>0</v>
      </c>
      <c r="Y125" s="331">
        <v>0</v>
      </c>
      <c r="Z125" s="332">
        <f t="shared" si="2"/>
        <v>1277800024</v>
      </c>
      <c r="AA125" s="332">
        <f>1152904424</f>
        <v>1152904424</v>
      </c>
      <c r="AB125" s="331">
        <v>0</v>
      </c>
      <c r="AC125" s="332">
        <v>124895600</v>
      </c>
      <c r="AD125" s="331">
        <v>0</v>
      </c>
      <c r="AE125" s="331">
        <v>0</v>
      </c>
      <c r="AF125" s="330">
        <v>25715933786</v>
      </c>
      <c r="AG125" s="331">
        <v>0</v>
      </c>
      <c r="AH125" s="331">
        <v>0</v>
      </c>
      <c r="AI125" s="330">
        <v>25715933786</v>
      </c>
      <c r="AJ125" s="331">
        <v>0</v>
      </c>
      <c r="AK125" s="331">
        <v>0</v>
      </c>
      <c r="AL125" s="336">
        <v>4</v>
      </c>
      <c r="AM125" s="331">
        <v>1340903900000</v>
      </c>
      <c r="AN125" s="337">
        <v>13409039</v>
      </c>
      <c r="AO125" s="338">
        <v>30993</v>
      </c>
      <c r="AP125" s="7"/>
      <c r="AQ125" s="7"/>
      <c r="AR125" s="7"/>
      <c r="AS125" s="7"/>
      <c r="AT125" s="7"/>
      <c r="AU125" s="7"/>
    </row>
    <row r="126" spans="1:47" ht="15.75" customHeight="1">
      <c r="A126" s="406"/>
      <c r="B126" s="329" t="s">
        <v>36</v>
      </c>
      <c r="C126" s="332">
        <v>13095.77</v>
      </c>
      <c r="D126" s="331">
        <v>0</v>
      </c>
      <c r="E126" s="331">
        <v>0</v>
      </c>
      <c r="F126" s="330">
        <f t="shared" si="3"/>
        <v>1311053123099.0601</v>
      </c>
      <c r="G126" s="332">
        <v>1311053123099.0601</v>
      </c>
      <c r="H126" s="331">
        <v>0</v>
      </c>
      <c r="I126" s="325">
        <v>237</v>
      </c>
      <c r="J126" s="325">
        <v>790561</v>
      </c>
      <c r="K126" s="333">
        <v>72</v>
      </c>
      <c r="L126" s="333">
        <v>3</v>
      </c>
      <c r="M126" s="331">
        <v>0</v>
      </c>
      <c r="N126" s="331">
        <v>0</v>
      </c>
      <c r="O126" s="333">
        <v>2</v>
      </c>
      <c r="P126" s="325">
        <v>1</v>
      </c>
      <c r="Q126" s="333">
        <v>229874</v>
      </c>
      <c r="R126" s="406"/>
      <c r="S126" s="329" t="s">
        <v>36</v>
      </c>
      <c r="T126" s="332">
        <v>51224524591</v>
      </c>
      <c r="U126" s="332">
        <f t="shared" si="5"/>
        <v>1342864053</v>
      </c>
      <c r="V126" s="331">
        <v>0</v>
      </c>
      <c r="W126" s="332">
        <v>49881660538</v>
      </c>
      <c r="X126" s="331">
        <v>0</v>
      </c>
      <c r="Y126" s="331">
        <v>0</v>
      </c>
      <c r="Z126" s="332">
        <f t="shared" si="2"/>
        <v>1355335283</v>
      </c>
      <c r="AA126" s="332">
        <f>1342864053</f>
        <v>1342864053</v>
      </c>
      <c r="AB126" s="331">
        <v>0</v>
      </c>
      <c r="AC126" s="332">
        <v>12471230</v>
      </c>
      <c r="AD126" s="331">
        <v>0</v>
      </c>
      <c r="AE126" s="331">
        <v>0</v>
      </c>
      <c r="AF126" s="330">
        <v>49869189308</v>
      </c>
      <c r="AG126" s="331">
        <v>0</v>
      </c>
      <c r="AH126" s="331">
        <v>0</v>
      </c>
      <c r="AI126" s="330">
        <v>49869189308</v>
      </c>
      <c r="AJ126" s="331">
        <v>0</v>
      </c>
      <c r="AK126" s="331">
        <v>0</v>
      </c>
      <c r="AL126" s="336">
        <v>4</v>
      </c>
      <c r="AM126" s="331">
        <v>1340903900000</v>
      </c>
      <c r="AN126" s="337">
        <v>13409039</v>
      </c>
      <c r="AO126" s="338">
        <v>30993</v>
      </c>
      <c r="AP126" s="7"/>
      <c r="AQ126" s="7"/>
      <c r="AR126" s="7"/>
      <c r="AS126" s="7"/>
      <c r="AT126" s="7"/>
      <c r="AU126" s="7"/>
    </row>
    <row r="127" spans="1:47" ht="15.75" customHeight="1">
      <c r="A127" s="406"/>
      <c r="B127" s="329" t="s">
        <v>37</v>
      </c>
      <c r="C127" s="330">
        <f>13113.66</f>
        <v>13113.66</v>
      </c>
      <c r="D127" s="331">
        <v>0</v>
      </c>
      <c r="E127" s="331">
        <v>0</v>
      </c>
      <c r="F127" s="330">
        <f t="shared" si="3"/>
        <v>1281492495061</v>
      </c>
      <c r="G127" s="332">
        <v>1281492495061</v>
      </c>
      <c r="H127" s="331">
        <v>0</v>
      </c>
      <c r="I127" s="325">
        <v>238</v>
      </c>
      <c r="J127" s="325">
        <v>792178</v>
      </c>
      <c r="K127" s="333">
        <v>73</v>
      </c>
      <c r="L127" s="333">
        <v>3</v>
      </c>
      <c r="M127" s="331">
        <v>0</v>
      </c>
      <c r="N127" s="331">
        <v>0</v>
      </c>
      <c r="O127" s="333">
        <v>2</v>
      </c>
      <c r="P127" s="325">
        <v>1</v>
      </c>
      <c r="Q127" s="333">
        <v>230879</v>
      </c>
      <c r="R127" s="406"/>
      <c r="S127" s="329" t="s">
        <v>37</v>
      </c>
      <c r="T127" s="332">
        <v>55462024681</v>
      </c>
      <c r="U127" s="332">
        <f t="shared" si="5"/>
        <v>298870326</v>
      </c>
      <c r="V127" s="331">
        <v>0</v>
      </c>
      <c r="W127" s="332">
        <v>55163154355</v>
      </c>
      <c r="X127" s="331">
        <v>0</v>
      </c>
      <c r="Y127" s="331">
        <v>0</v>
      </c>
      <c r="Z127" s="332">
        <f t="shared" si="2"/>
        <v>304309986</v>
      </c>
      <c r="AA127" s="332">
        <v>298870326</v>
      </c>
      <c r="AB127" s="331">
        <v>0</v>
      </c>
      <c r="AC127" s="332">
        <v>5439660</v>
      </c>
      <c r="AD127" s="331">
        <v>0</v>
      </c>
      <c r="AE127" s="331">
        <v>0</v>
      </c>
      <c r="AF127" s="330">
        <v>55157714695</v>
      </c>
      <c r="AG127" s="331">
        <v>0</v>
      </c>
      <c r="AH127" s="331">
        <v>0</v>
      </c>
      <c r="AI127" s="330">
        <v>55157714695</v>
      </c>
      <c r="AJ127" s="331">
        <v>0</v>
      </c>
      <c r="AK127" s="331">
        <v>0</v>
      </c>
      <c r="AL127" s="336">
        <v>4</v>
      </c>
      <c r="AM127" s="331">
        <v>1340903900000</v>
      </c>
      <c r="AN127" s="337">
        <v>13409039</v>
      </c>
      <c r="AO127" s="338">
        <v>30993</v>
      </c>
      <c r="AP127" s="7"/>
      <c r="AQ127" s="7"/>
      <c r="AR127" s="7"/>
      <c r="AS127" s="7"/>
      <c r="AT127" s="7"/>
      <c r="AU127" s="7"/>
    </row>
    <row r="128" spans="1:47" ht="15.75" customHeight="1">
      <c r="A128" s="406"/>
      <c r="B128" s="329" t="s">
        <v>38</v>
      </c>
      <c r="C128" s="330">
        <v>12805.16</v>
      </c>
      <c r="D128" s="331">
        <v>0</v>
      </c>
      <c r="E128" s="331">
        <v>0</v>
      </c>
      <c r="F128" s="330">
        <f t="shared" si="3"/>
        <v>1253898741087.3999</v>
      </c>
      <c r="G128" s="332">
        <v>1253898741087.3999</v>
      </c>
      <c r="H128" s="331">
        <v>0</v>
      </c>
      <c r="I128" s="325">
        <v>237</v>
      </c>
      <c r="J128" s="325">
        <v>794811</v>
      </c>
      <c r="K128" s="333">
        <v>63</v>
      </c>
      <c r="L128" s="333">
        <v>3</v>
      </c>
      <c r="M128" s="331">
        <v>0</v>
      </c>
      <c r="N128" s="331">
        <v>0</v>
      </c>
      <c r="O128" s="333">
        <v>2</v>
      </c>
      <c r="P128" s="325">
        <v>1</v>
      </c>
      <c r="Q128" s="333">
        <v>231821</v>
      </c>
      <c r="R128" s="406"/>
      <c r="S128" s="329" t="s">
        <v>38</v>
      </c>
      <c r="T128" s="332">
        <v>29499092201</v>
      </c>
      <c r="U128" s="332">
        <f t="shared" si="5"/>
        <v>353421280</v>
      </c>
      <c r="V128" s="331">
        <v>0</v>
      </c>
      <c r="W128" s="332">
        <v>29145670921</v>
      </c>
      <c r="X128" s="331">
        <v>0</v>
      </c>
      <c r="Y128" s="331">
        <v>0</v>
      </c>
      <c r="Z128" s="332">
        <f t="shared" si="2"/>
        <v>935924140</v>
      </c>
      <c r="AA128" s="332">
        <v>353421280</v>
      </c>
      <c r="AB128" s="331">
        <v>0</v>
      </c>
      <c r="AC128" s="332">
        <v>582502860</v>
      </c>
      <c r="AD128" s="331">
        <v>0</v>
      </c>
      <c r="AE128" s="331">
        <v>0</v>
      </c>
      <c r="AF128" s="330">
        <v>28563168061</v>
      </c>
      <c r="AG128" s="331">
        <v>0</v>
      </c>
      <c r="AH128" s="331">
        <v>0</v>
      </c>
      <c r="AI128" s="330">
        <v>28563168061</v>
      </c>
      <c r="AJ128" s="331">
        <v>0</v>
      </c>
      <c r="AK128" s="331">
        <v>0</v>
      </c>
      <c r="AL128" s="336">
        <v>5</v>
      </c>
      <c r="AM128" s="331">
        <v>1642116900000</v>
      </c>
      <c r="AN128" s="337">
        <v>16421169</v>
      </c>
      <c r="AO128" s="338">
        <v>37045</v>
      </c>
      <c r="AP128" s="7"/>
      <c r="AQ128" s="7"/>
      <c r="AR128" s="7"/>
      <c r="AS128" s="7"/>
      <c r="AT128" s="7"/>
      <c r="AU128" s="7"/>
    </row>
    <row r="129" spans="1:47" ht="15.75" customHeight="1">
      <c r="A129" s="406"/>
      <c r="B129" s="329" t="s">
        <v>39</v>
      </c>
      <c r="C129" s="330">
        <f>14591.23</f>
        <v>14591.23</v>
      </c>
      <c r="D129" s="331">
        <v>0</v>
      </c>
      <c r="E129" s="331">
        <v>0</v>
      </c>
      <c r="F129" s="330">
        <f t="shared" si="3"/>
        <v>1408502503114.6499</v>
      </c>
      <c r="G129" s="332">
        <f>1408502503114.65</f>
        <v>1408502503114.6499</v>
      </c>
      <c r="H129" s="331">
        <v>0</v>
      </c>
      <c r="I129" s="325">
        <v>237</v>
      </c>
      <c r="J129" s="325">
        <v>797403</v>
      </c>
      <c r="K129" s="333">
        <v>105</v>
      </c>
      <c r="L129" s="333">
        <v>3</v>
      </c>
      <c r="M129" s="331">
        <v>0</v>
      </c>
      <c r="N129" s="331">
        <v>0</v>
      </c>
      <c r="O129" s="333">
        <v>3</v>
      </c>
      <c r="P129" s="325">
        <v>1</v>
      </c>
      <c r="Q129" s="333">
        <v>233345</v>
      </c>
      <c r="R129" s="406"/>
      <c r="S129" s="329" t="s">
        <v>39</v>
      </c>
      <c r="T129" s="332">
        <v>93901267552</v>
      </c>
      <c r="U129" s="332">
        <f t="shared" si="5"/>
        <v>1617874092</v>
      </c>
      <c r="V129" s="331">
        <v>0</v>
      </c>
      <c r="W129" s="332">
        <v>92283393460</v>
      </c>
      <c r="X129" s="331">
        <v>0</v>
      </c>
      <c r="Y129" s="331">
        <v>0</v>
      </c>
      <c r="Z129" s="332">
        <f t="shared" si="2"/>
        <v>2205915522</v>
      </c>
      <c r="AA129" s="339">
        <v>1515254172</v>
      </c>
      <c r="AB129" s="331">
        <v>0</v>
      </c>
      <c r="AC129" s="332">
        <f>690661350</f>
        <v>690661350</v>
      </c>
      <c r="AD129" s="331">
        <v>0</v>
      </c>
      <c r="AE129" s="331">
        <v>0</v>
      </c>
      <c r="AF129" s="330">
        <v>91695352030</v>
      </c>
      <c r="AG129" s="330">
        <v>102619920</v>
      </c>
      <c r="AH129" s="331">
        <v>0</v>
      </c>
      <c r="AI129" s="330">
        <v>91592732110</v>
      </c>
      <c r="AJ129" s="331">
        <v>0</v>
      </c>
      <c r="AK129" s="331">
        <v>0</v>
      </c>
      <c r="AL129" s="336">
        <v>5</v>
      </c>
      <c r="AM129" s="331">
        <v>1642116900000</v>
      </c>
      <c r="AN129" s="337">
        <v>16421169</v>
      </c>
      <c r="AO129" s="338">
        <v>37045</v>
      </c>
      <c r="AP129" s="7"/>
      <c r="AQ129" s="7"/>
      <c r="AR129" s="7"/>
      <c r="AS129" s="7"/>
      <c r="AT129" s="7"/>
      <c r="AU129" s="7"/>
    </row>
    <row r="130" spans="1:47" ht="15.75" customHeight="1">
      <c r="A130" s="406"/>
      <c r="B130" s="329" t="s">
        <v>40</v>
      </c>
      <c r="C130" s="340">
        <v>14219</v>
      </c>
      <c r="D130" s="331">
        <v>0</v>
      </c>
      <c r="E130" s="331">
        <v>0</v>
      </c>
      <c r="F130" s="330">
        <f t="shared" si="3"/>
        <v>1327096821320</v>
      </c>
      <c r="G130" s="332">
        <f>1327096821320</f>
        <v>1327096821320</v>
      </c>
      <c r="H130" s="331">
        <v>0</v>
      </c>
      <c r="I130" s="325">
        <v>236</v>
      </c>
      <c r="J130" s="325">
        <v>799454</v>
      </c>
      <c r="K130" s="333">
        <v>54</v>
      </c>
      <c r="L130" s="333">
        <v>3</v>
      </c>
      <c r="M130" s="331">
        <v>0</v>
      </c>
      <c r="N130" s="331">
        <v>0</v>
      </c>
      <c r="O130" s="333">
        <v>3</v>
      </c>
      <c r="P130" s="325">
        <v>1</v>
      </c>
      <c r="Q130" s="333">
        <v>234079</v>
      </c>
      <c r="R130" s="406"/>
      <c r="S130" s="329" t="s">
        <v>40</v>
      </c>
      <c r="T130" s="332">
        <v>37471630755</v>
      </c>
      <c r="U130" s="332">
        <f t="shared" si="5"/>
        <v>529307375</v>
      </c>
      <c r="V130" s="331">
        <v>0</v>
      </c>
      <c r="W130" s="332">
        <v>36942323380</v>
      </c>
      <c r="X130" s="331">
        <v>0</v>
      </c>
      <c r="Y130" s="331">
        <v>0</v>
      </c>
      <c r="Z130" s="332">
        <f t="shared" si="2"/>
        <v>539145059</v>
      </c>
      <c r="AA130" s="332">
        <v>519721679</v>
      </c>
      <c r="AB130" s="331">
        <v>0</v>
      </c>
      <c r="AC130" s="332">
        <v>19423380</v>
      </c>
      <c r="AD130" s="331">
        <v>0</v>
      </c>
      <c r="AE130" s="331">
        <v>0</v>
      </c>
      <c r="AF130" s="330">
        <v>36932485696</v>
      </c>
      <c r="AG130" s="330">
        <v>9585696</v>
      </c>
      <c r="AH130" s="331">
        <v>0</v>
      </c>
      <c r="AI130" s="330">
        <v>36922900000</v>
      </c>
      <c r="AJ130" s="331">
        <v>0</v>
      </c>
      <c r="AK130" s="331">
        <v>0</v>
      </c>
      <c r="AL130" s="336">
        <v>5</v>
      </c>
      <c r="AM130" s="331">
        <v>1642116900000</v>
      </c>
      <c r="AN130" s="337">
        <v>16421169</v>
      </c>
      <c r="AO130" s="338">
        <v>37045</v>
      </c>
      <c r="AP130" s="7"/>
      <c r="AQ130" s="7"/>
      <c r="AR130" s="7"/>
      <c r="AS130" s="7"/>
      <c r="AT130" s="7"/>
      <c r="AU130" s="7"/>
    </row>
    <row r="131" spans="1:47" ht="15.75" customHeight="1">
      <c r="A131" s="406"/>
      <c r="B131" s="329" t="s">
        <v>41</v>
      </c>
      <c r="C131" s="330">
        <v>13268.52</v>
      </c>
      <c r="D131" s="331">
        <v>0</v>
      </c>
      <c r="E131" s="331">
        <v>0</v>
      </c>
      <c r="F131" s="330">
        <f t="shared" si="3"/>
        <v>1262994806097.1799</v>
      </c>
      <c r="G131" s="332">
        <v>1262994806097.1799</v>
      </c>
      <c r="H131" s="331">
        <v>0</v>
      </c>
      <c r="I131" s="325">
        <v>235</v>
      </c>
      <c r="J131" s="325">
        <v>800848</v>
      </c>
      <c r="K131" s="333">
        <v>58</v>
      </c>
      <c r="L131" s="333">
        <v>3</v>
      </c>
      <c r="M131" s="331">
        <v>0</v>
      </c>
      <c r="N131" s="331">
        <v>0</v>
      </c>
      <c r="O131" s="333">
        <v>3</v>
      </c>
      <c r="P131" s="325">
        <v>1</v>
      </c>
      <c r="Q131" s="333">
        <v>234738</v>
      </c>
      <c r="R131" s="406"/>
      <c r="S131" s="329" t="s">
        <v>41</v>
      </c>
      <c r="T131" s="332">
        <v>37696963071.800003</v>
      </c>
      <c r="U131" s="332">
        <f t="shared" si="5"/>
        <v>153298226.80000001</v>
      </c>
      <c r="V131" s="332">
        <v>501859365</v>
      </c>
      <c r="W131" s="332">
        <v>37041805480</v>
      </c>
      <c r="X131" s="331">
        <v>0</v>
      </c>
      <c r="Y131" s="331">
        <v>0</v>
      </c>
      <c r="Z131" s="332">
        <f t="shared" si="2"/>
        <v>260163071.80000001</v>
      </c>
      <c r="AA131" s="339">
        <v>153298226.80000001</v>
      </c>
      <c r="AB131" s="330">
        <v>1859365</v>
      </c>
      <c r="AC131" s="330">
        <v>105005480</v>
      </c>
      <c r="AD131" s="331">
        <v>0</v>
      </c>
      <c r="AE131" s="331">
        <v>0</v>
      </c>
      <c r="AF131" s="330">
        <v>37436800000</v>
      </c>
      <c r="AG131" s="331">
        <v>0</v>
      </c>
      <c r="AH131" s="330">
        <v>500000000</v>
      </c>
      <c r="AI131" s="330">
        <v>36936800000</v>
      </c>
      <c r="AJ131" s="331">
        <v>0</v>
      </c>
      <c r="AK131" s="331">
        <v>0</v>
      </c>
      <c r="AL131" s="336">
        <v>6</v>
      </c>
      <c r="AM131" s="331">
        <v>1909926500000</v>
      </c>
      <c r="AN131" s="337">
        <v>19099265</v>
      </c>
      <c r="AO131" s="338">
        <v>42374</v>
      </c>
      <c r="AP131" s="7"/>
      <c r="AQ131" s="7"/>
      <c r="AR131" s="7"/>
      <c r="AS131" s="7"/>
      <c r="AT131" s="7"/>
      <c r="AU131" s="7"/>
    </row>
    <row r="132" spans="1:47" ht="15.75" customHeight="1">
      <c r="A132" s="406"/>
      <c r="B132" s="329" t="s">
        <v>42</v>
      </c>
      <c r="C132" s="330">
        <v>13210.2</v>
      </c>
      <c r="D132" s="331">
        <v>0</v>
      </c>
      <c r="E132" s="331">
        <v>0</v>
      </c>
      <c r="F132" s="330">
        <f t="shared" si="3"/>
        <v>1289804963251.3401</v>
      </c>
      <c r="G132" s="332">
        <v>1289804963251.3401</v>
      </c>
      <c r="H132" s="331">
        <v>0</v>
      </c>
      <c r="I132" s="325">
        <v>235</v>
      </c>
      <c r="J132" s="325">
        <v>801968</v>
      </c>
      <c r="K132" s="333">
        <v>79</v>
      </c>
      <c r="L132" s="333">
        <v>3</v>
      </c>
      <c r="M132" s="333">
        <v>1</v>
      </c>
      <c r="N132" s="331">
        <v>0</v>
      </c>
      <c r="O132" s="333">
        <v>3</v>
      </c>
      <c r="P132" s="325">
        <v>1</v>
      </c>
      <c r="Q132" s="325">
        <v>235696</v>
      </c>
      <c r="R132" s="406"/>
      <c r="S132" s="329" t="s">
        <v>42</v>
      </c>
      <c r="T132" s="332">
        <v>47996309428</v>
      </c>
      <c r="U132" s="332">
        <f t="shared" si="5"/>
        <v>623786488</v>
      </c>
      <c r="V132" s="331">
        <v>0</v>
      </c>
      <c r="W132" s="332">
        <v>47372522940</v>
      </c>
      <c r="X132" s="331">
        <v>0</v>
      </c>
      <c r="Y132" s="331">
        <v>0</v>
      </c>
      <c r="Z132" s="332">
        <f t="shared" si="2"/>
        <v>1774709428</v>
      </c>
      <c r="AA132" s="330">
        <v>623786488</v>
      </c>
      <c r="AB132" s="331">
        <v>0</v>
      </c>
      <c r="AC132" s="330">
        <v>1150922940</v>
      </c>
      <c r="AD132" s="331">
        <v>0</v>
      </c>
      <c r="AE132" s="331">
        <v>0</v>
      </c>
      <c r="AF132" s="330">
        <v>46221600000</v>
      </c>
      <c r="AG132" s="331">
        <v>0</v>
      </c>
      <c r="AH132" s="331">
        <v>0</v>
      </c>
      <c r="AI132" s="330">
        <v>46221600000</v>
      </c>
      <c r="AJ132" s="331">
        <v>0</v>
      </c>
      <c r="AK132" s="331">
        <v>0</v>
      </c>
      <c r="AL132" s="336">
        <v>6</v>
      </c>
      <c r="AM132" s="331">
        <v>1909926500000</v>
      </c>
      <c r="AN132" s="337">
        <v>19099265</v>
      </c>
      <c r="AO132" s="338">
        <v>42374</v>
      </c>
      <c r="AP132" s="7"/>
      <c r="AQ132" s="7"/>
      <c r="AR132" s="7"/>
      <c r="AS132" s="7"/>
      <c r="AT132" s="7"/>
      <c r="AU132" s="7"/>
    </row>
    <row r="133" spans="1:47" ht="15.75" customHeight="1">
      <c r="A133" s="406"/>
      <c r="B133" s="329" t="s">
        <v>43</v>
      </c>
      <c r="C133" s="330">
        <v>13125.76</v>
      </c>
      <c r="D133" s="331">
        <v>0</v>
      </c>
      <c r="E133" s="331">
        <v>0</v>
      </c>
      <c r="F133" s="330">
        <f t="shared" si="3"/>
        <v>1315954377977.3601</v>
      </c>
      <c r="G133" s="332">
        <v>1315954377977.3601</v>
      </c>
      <c r="H133" s="331">
        <v>0</v>
      </c>
      <c r="I133" s="325">
        <v>234</v>
      </c>
      <c r="J133" s="325">
        <v>802975</v>
      </c>
      <c r="K133" s="333">
        <v>48</v>
      </c>
      <c r="L133" s="333">
        <v>3</v>
      </c>
      <c r="M133" s="333">
        <v>1</v>
      </c>
      <c r="N133" s="331">
        <v>0</v>
      </c>
      <c r="O133" s="333">
        <v>3</v>
      </c>
      <c r="P133" s="325">
        <v>1</v>
      </c>
      <c r="Q133" s="333">
        <v>236548</v>
      </c>
      <c r="R133" s="406"/>
      <c r="S133" s="329" t="s">
        <v>43</v>
      </c>
      <c r="T133" s="332">
        <v>38669194496</v>
      </c>
      <c r="U133" s="332">
        <f t="shared" si="5"/>
        <v>2004704336</v>
      </c>
      <c r="V133" s="331">
        <v>0</v>
      </c>
      <c r="W133" s="332">
        <v>36664490160</v>
      </c>
      <c r="X133" s="331">
        <v>0</v>
      </c>
      <c r="Y133" s="331">
        <v>0</v>
      </c>
      <c r="Z133" s="332">
        <f t="shared" si="2"/>
        <v>2237494496</v>
      </c>
      <c r="AA133" s="332">
        <v>2004704336</v>
      </c>
      <c r="AB133" s="331">
        <v>0</v>
      </c>
      <c r="AC133" s="332">
        <v>232790160</v>
      </c>
      <c r="AD133" s="331">
        <v>0</v>
      </c>
      <c r="AE133" s="331">
        <v>0</v>
      </c>
      <c r="AF133" s="330">
        <v>36431700000</v>
      </c>
      <c r="AG133" s="331">
        <v>0</v>
      </c>
      <c r="AH133" s="331">
        <v>0</v>
      </c>
      <c r="AI133" s="330">
        <v>36431700000</v>
      </c>
      <c r="AJ133" s="331">
        <v>0</v>
      </c>
      <c r="AK133" s="331">
        <v>0</v>
      </c>
      <c r="AL133" s="336">
        <v>6</v>
      </c>
      <c r="AM133" s="331">
        <v>1909926500000</v>
      </c>
      <c r="AN133" s="337">
        <v>19099265</v>
      </c>
      <c r="AO133" s="338">
        <v>42374</v>
      </c>
      <c r="AP133" s="8"/>
      <c r="AQ133" s="8"/>
      <c r="AR133" s="7"/>
      <c r="AS133" s="7"/>
      <c r="AT133" s="7"/>
      <c r="AU133" s="7"/>
    </row>
    <row r="134" spans="1:47" ht="15.75" customHeight="1">
      <c r="A134" s="406"/>
      <c r="B134" s="329" t="s">
        <v>44</v>
      </c>
      <c r="C134" s="330">
        <v>12738.71</v>
      </c>
      <c r="D134" s="331">
        <v>0</v>
      </c>
      <c r="E134" s="331">
        <v>0</v>
      </c>
      <c r="F134" s="330">
        <f t="shared" si="3"/>
        <v>1255555732833.46</v>
      </c>
      <c r="G134" s="332">
        <v>1255555732833.46</v>
      </c>
      <c r="H134" s="331">
        <v>0</v>
      </c>
      <c r="I134" s="325">
        <v>233</v>
      </c>
      <c r="J134" s="325">
        <v>804374</v>
      </c>
      <c r="K134" s="333">
        <v>69</v>
      </c>
      <c r="L134" s="333">
        <v>5</v>
      </c>
      <c r="M134" s="333">
        <v>1</v>
      </c>
      <c r="N134" s="331">
        <v>0</v>
      </c>
      <c r="O134" s="333">
        <v>3</v>
      </c>
      <c r="P134" s="325">
        <v>1</v>
      </c>
      <c r="Q134" s="333">
        <v>237372</v>
      </c>
      <c r="R134" s="406"/>
      <c r="S134" s="329" t="s">
        <v>44</v>
      </c>
      <c r="T134" s="332">
        <v>38205401678.5</v>
      </c>
      <c r="U134" s="332">
        <f t="shared" si="5"/>
        <v>327509648.5</v>
      </c>
      <c r="V134" s="331">
        <v>0</v>
      </c>
      <c r="W134" s="332">
        <v>37877892030</v>
      </c>
      <c r="X134" s="331">
        <v>0</v>
      </c>
      <c r="Y134" s="331">
        <v>0</v>
      </c>
      <c r="Z134" s="332">
        <f t="shared" si="2"/>
        <v>740101678.5</v>
      </c>
      <c r="AA134" s="332">
        <v>327509648.5</v>
      </c>
      <c r="AB134" s="331">
        <v>0</v>
      </c>
      <c r="AC134" s="332">
        <v>412592030</v>
      </c>
      <c r="AD134" s="331">
        <v>0</v>
      </c>
      <c r="AE134" s="331">
        <v>0</v>
      </c>
      <c r="AF134" s="330">
        <v>37465300000</v>
      </c>
      <c r="AG134" s="331">
        <v>0</v>
      </c>
      <c r="AH134" s="331">
        <v>0</v>
      </c>
      <c r="AI134" s="330">
        <v>37465300000</v>
      </c>
      <c r="AJ134" s="331">
        <v>0</v>
      </c>
      <c r="AK134" s="331">
        <v>0</v>
      </c>
      <c r="AL134" s="336">
        <v>7</v>
      </c>
      <c r="AM134" s="331">
        <v>2209600900000</v>
      </c>
      <c r="AN134" s="337">
        <v>36702187</v>
      </c>
      <c r="AO134" s="338">
        <v>47874</v>
      </c>
      <c r="AP134" s="8"/>
      <c r="AQ134" s="8"/>
      <c r="AR134" s="7"/>
      <c r="AS134" s="7"/>
      <c r="AT134" s="7"/>
      <c r="AU134" s="7"/>
    </row>
    <row r="135" spans="1:47" ht="15.75" customHeight="1">
      <c r="A135" s="407"/>
      <c r="B135" s="335" t="s">
        <v>45</v>
      </c>
      <c r="C135" s="330">
        <v>12278.99</v>
      </c>
      <c r="D135" s="331">
        <v>0</v>
      </c>
      <c r="E135" s="331">
        <v>0</v>
      </c>
      <c r="F135" s="330">
        <f t="shared" si="3"/>
        <v>1262497502634.8</v>
      </c>
      <c r="G135" s="332">
        <v>1262497502634.8</v>
      </c>
      <c r="H135" s="331">
        <v>0</v>
      </c>
      <c r="I135" s="325">
        <v>235</v>
      </c>
      <c r="J135" s="325">
        <v>805578</v>
      </c>
      <c r="K135" s="333">
        <v>71</v>
      </c>
      <c r="L135" s="333">
        <v>7</v>
      </c>
      <c r="M135" s="333">
        <v>1</v>
      </c>
      <c r="N135" s="331">
        <v>0</v>
      </c>
      <c r="O135" s="333">
        <v>3</v>
      </c>
      <c r="P135" s="325">
        <v>1</v>
      </c>
      <c r="Q135" s="333">
        <v>238470</v>
      </c>
      <c r="R135" s="407"/>
      <c r="S135" s="335" t="s">
        <v>45</v>
      </c>
      <c r="T135" s="332">
        <v>55801557111.199997</v>
      </c>
      <c r="U135" s="332">
        <f t="shared" si="5"/>
        <v>21112942605.200001</v>
      </c>
      <c r="V135" s="331">
        <v>0</v>
      </c>
      <c r="W135" s="332">
        <v>34688614506</v>
      </c>
      <c r="X135" s="331">
        <v>0</v>
      </c>
      <c r="Y135" s="331">
        <v>0</v>
      </c>
      <c r="Z135" s="332">
        <f t="shared" si="2"/>
        <v>3351194655.1999998</v>
      </c>
      <c r="AA135" s="332">
        <v>1633378605.2</v>
      </c>
      <c r="AB135" s="331">
        <v>0</v>
      </c>
      <c r="AC135" s="332">
        <v>1717816050</v>
      </c>
      <c r="AD135" s="331">
        <v>0</v>
      </c>
      <c r="AE135" s="331">
        <v>0</v>
      </c>
      <c r="AF135" s="330">
        <v>52450362456</v>
      </c>
      <c r="AG135" s="330">
        <v>19479564000</v>
      </c>
      <c r="AH135" s="331">
        <v>0</v>
      </c>
      <c r="AI135" s="330">
        <v>32970798456</v>
      </c>
      <c r="AJ135" s="331">
        <v>0</v>
      </c>
      <c r="AK135" s="331">
        <v>0</v>
      </c>
      <c r="AL135" s="336">
        <v>7</v>
      </c>
      <c r="AM135" s="331">
        <v>2209600900000</v>
      </c>
      <c r="AN135" s="337">
        <v>36702187</v>
      </c>
      <c r="AO135" s="338">
        <v>47874</v>
      </c>
      <c r="AP135" s="7"/>
      <c r="AQ135" s="7"/>
      <c r="AR135" s="7"/>
      <c r="AS135" s="7"/>
      <c r="AT135" s="7"/>
      <c r="AU135" s="7"/>
    </row>
    <row r="136" spans="1:47" ht="15.75" customHeight="1">
      <c r="A136" s="408" t="s">
        <v>56</v>
      </c>
      <c r="B136" s="329" t="s">
        <v>34</v>
      </c>
      <c r="C136" s="340">
        <v>12157.996500000001</v>
      </c>
      <c r="D136" s="331">
        <v>0</v>
      </c>
      <c r="E136" s="331">
        <v>0</v>
      </c>
      <c r="F136" s="330">
        <f t="shared" si="3"/>
        <v>1462228429457.6001</v>
      </c>
      <c r="G136" s="332">
        <v>1462228429457.6001</v>
      </c>
      <c r="H136" s="331">
        <v>0</v>
      </c>
      <c r="I136" s="341">
        <v>235</v>
      </c>
      <c r="J136" s="325">
        <v>807106</v>
      </c>
      <c r="K136" s="342">
        <v>60</v>
      </c>
      <c r="L136" s="342">
        <v>7</v>
      </c>
      <c r="M136" s="342">
        <v>2</v>
      </c>
      <c r="N136" s="331">
        <v>0</v>
      </c>
      <c r="O136" s="333">
        <v>3</v>
      </c>
      <c r="P136" s="325">
        <v>1</v>
      </c>
      <c r="Q136" s="342">
        <v>239761</v>
      </c>
      <c r="R136" s="408" t="s">
        <v>56</v>
      </c>
      <c r="S136" s="329" t="s">
        <v>34</v>
      </c>
      <c r="T136" s="332">
        <v>19278941536.830002</v>
      </c>
      <c r="U136" s="332">
        <f t="shared" si="5"/>
        <v>6730231813.8299999</v>
      </c>
      <c r="V136" s="331">
        <v>0</v>
      </c>
      <c r="W136" s="332">
        <v>12548709723</v>
      </c>
      <c r="X136" s="331">
        <v>0</v>
      </c>
      <c r="Y136" s="331">
        <v>0</v>
      </c>
      <c r="Z136" s="332">
        <f t="shared" si="2"/>
        <v>1667312478.8299999</v>
      </c>
      <c r="AA136" s="339">
        <v>466249658.82999998</v>
      </c>
      <c r="AB136" s="331">
        <v>0</v>
      </c>
      <c r="AC136" s="339">
        <v>1201062820</v>
      </c>
      <c r="AD136" s="331">
        <v>0</v>
      </c>
      <c r="AE136" s="331">
        <v>0</v>
      </c>
      <c r="AF136" s="330">
        <v>17611629058</v>
      </c>
      <c r="AG136" s="340">
        <v>6263982155</v>
      </c>
      <c r="AH136" s="331">
        <v>0</v>
      </c>
      <c r="AI136" s="340">
        <v>11347646903</v>
      </c>
      <c r="AJ136" s="331">
        <v>0</v>
      </c>
      <c r="AK136" s="331">
        <v>0</v>
      </c>
      <c r="AL136" s="336">
        <v>8</v>
      </c>
      <c r="AM136" s="331">
        <v>2399441300000</v>
      </c>
      <c r="AN136" s="337">
        <v>38600591</v>
      </c>
      <c r="AO136" s="338">
        <v>51206</v>
      </c>
      <c r="AP136" s="7"/>
      <c r="AQ136" s="7"/>
      <c r="AR136" s="7"/>
      <c r="AS136" s="7"/>
      <c r="AT136" s="7"/>
      <c r="AU136" s="7"/>
    </row>
    <row r="137" spans="1:47" ht="15.75" customHeight="1">
      <c r="A137" s="406"/>
      <c r="B137" s="329" t="s">
        <v>35</v>
      </c>
      <c r="C137" s="330">
        <v>11794.16</v>
      </c>
      <c r="D137" s="331">
        <v>0</v>
      </c>
      <c r="E137" s="331">
        <v>0</v>
      </c>
      <c r="F137" s="330">
        <f t="shared" si="3"/>
        <v>1446081191203.6101</v>
      </c>
      <c r="G137" s="332">
        <v>1446081191203.6101</v>
      </c>
      <c r="H137" s="331">
        <v>0</v>
      </c>
      <c r="I137" s="325">
        <v>235</v>
      </c>
      <c r="J137" s="325">
        <v>808106</v>
      </c>
      <c r="K137" s="333">
        <v>71</v>
      </c>
      <c r="L137" s="333">
        <v>8</v>
      </c>
      <c r="M137" s="333">
        <v>2</v>
      </c>
      <c r="N137" s="331">
        <v>0</v>
      </c>
      <c r="O137" s="333">
        <v>3</v>
      </c>
      <c r="P137" s="325">
        <v>1</v>
      </c>
      <c r="Q137" s="333">
        <v>240924</v>
      </c>
      <c r="R137" s="406"/>
      <c r="S137" s="329" t="s">
        <v>35</v>
      </c>
      <c r="T137" s="332">
        <v>16040322334.549999</v>
      </c>
      <c r="U137" s="332">
        <f t="shared" si="5"/>
        <v>1104908794.55</v>
      </c>
      <c r="V137" s="331">
        <v>0</v>
      </c>
      <c r="W137" s="332">
        <v>14935413540</v>
      </c>
      <c r="X137" s="331">
        <v>0</v>
      </c>
      <c r="Y137" s="331">
        <v>0</v>
      </c>
      <c r="Z137" s="332">
        <f t="shared" si="2"/>
        <v>3683769464.5500002</v>
      </c>
      <c r="AA137" s="332">
        <v>1104908794.55</v>
      </c>
      <c r="AB137" s="331">
        <v>0</v>
      </c>
      <c r="AC137" s="332">
        <v>2578860670</v>
      </c>
      <c r="AD137" s="331">
        <v>0</v>
      </c>
      <c r="AE137" s="331">
        <v>0</v>
      </c>
      <c r="AF137" s="330">
        <v>12356552870</v>
      </c>
      <c r="AG137" s="331">
        <v>0</v>
      </c>
      <c r="AH137" s="331">
        <v>0</v>
      </c>
      <c r="AI137" s="330">
        <v>12356552870</v>
      </c>
      <c r="AJ137" s="331">
        <v>0</v>
      </c>
      <c r="AK137" s="331">
        <v>0</v>
      </c>
      <c r="AL137" s="336">
        <v>8</v>
      </c>
      <c r="AM137" s="331">
        <v>2399441300000</v>
      </c>
      <c r="AN137" s="337">
        <v>38600591</v>
      </c>
      <c r="AO137" s="338">
        <v>51206</v>
      </c>
      <c r="AP137" s="7"/>
      <c r="AQ137" s="7"/>
      <c r="AR137" s="7"/>
      <c r="AS137" s="7"/>
      <c r="AT137" s="7"/>
      <c r="AU137" s="7"/>
    </row>
    <row r="138" spans="1:47" ht="15.75" customHeight="1">
      <c r="A138" s="406"/>
      <c r="B138" s="329" t="s">
        <v>36</v>
      </c>
      <c r="C138" s="330">
        <v>11191.21</v>
      </c>
      <c r="D138" s="331">
        <v>0</v>
      </c>
      <c r="E138" s="331">
        <v>0</v>
      </c>
      <c r="F138" s="330">
        <f t="shared" si="3"/>
        <v>1297295579977.9199</v>
      </c>
      <c r="G138" s="332">
        <v>1297295579977.9199</v>
      </c>
      <c r="H138" s="331">
        <v>0</v>
      </c>
      <c r="I138" s="325">
        <v>236</v>
      </c>
      <c r="J138" s="325">
        <v>810618</v>
      </c>
      <c r="K138" s="333">
        <v>69</v>
      </c>
      <c r="L138" s="333">
        <v>8</v>
      </c>
      <c r="M138" s="333">
        <v>2</v>
      </c>
      <c r="N138" s="331">
        <v>0</v>
      </c>
      <c r="O138" s="333">
        <v>3</v>
      </c>
      <c r="P138" s="325">
        <v>1</v>
      </c>
      <c r="Q138" s="333">
        <v>242370</v>
      </c>
      <c r="R138" s="406"/>
      <c r="S138" s="329" t="s">
        <v>36</v>
      </c>
      <c r="T138" s="332">
        <v>14328898923.07</v>
      </c>
      <c r="U138" s="332">
        <f t="shared" si="5"/>
        <v>523997435.06999999</v>
      </c>
      <c r="V138" s="331">
        <v>0</v>
      </c>
      <c r="W138" s="332">
        <v>13804901488</v>
      </c>
      <c r="X138" s="331">
        <v>0</v>
      </c>
      <c r="Y138" s="331">
        <v>0</v>
      </c>
      <c r="Z138" s="332">
        <f t="shared" si="2"/>
        <v>631768115.06999993</v>
      </c>
      <c r="AA138" s="332">
        <v>523997435.06999999</v>
      </c>
      <c r="AB138" s="331">
        <v>0</v>
      </c>
      <c r="AC138" s="332">
        <v>107770680</v>
      </c>
      <c r="AD138" s="331">
        <v>0</v>
      </c>
      <c r="AE138" s="331">
        <v>0</v>
      </c>
      <c r="AF138" s="330">
        <v>13697130808</v>
      </c>
      <c r="AG138" s="331">
        <v>0</v>
      </c>
      <c r="AH138" s="331">
        <v>0</v>
      </c>
      <c r="AI138" s="330">
        <v>13697130808</v>
      </c>
      <c r="AJ138" s="331">
        <v>0</v>
      </c>
      <c r="AK138" s="331">
        <v>0</v>
      </c>
      <c r="AL138" s="336">
        <v>8</v>
      </c>
      <c r="AM138" s="331">
        <v>2399441300000</v>
      </c>
      <c r="AN138" s="337">
        <v>38600591</v>
      </c>
      <c r="AO138" s="338">
        <v>51206</v>
      </c>
      <c r="AP138" s="7"/>
      <c r="AQ138" s="7"/>
      <c r="AR138" s="7"/>
      <c r="AS138" s="7"/>
      <c r="AT138" s="7"/>
      <c r="AU138" s="7"/>
    </row>
    <row r="139" spans="1:47" ht="15.75" customHeight="1">
      <c r="A139" s="406"/>
      <c r="B139" s="329" t="s">
        <v>37</v>
      </c>
      <c r="C139" s="340">
        <v>11019.84</v>
      </c>
      <c r="D139" s="331">
        <v>0</v>
      </c>
      <c r="E139" s="331">
        <v>0</v>
      </c>
      <c r="F139" s="330">
        <f t="shared" si="3"/>
        <v>1267337526632.47</v>
      </c>
      <c r="G139" s="332">
        <v>1267337526632.47</v>
      </c>
      <c r="H139" s="331">
        <v>0</v>
      </c>
      <c r="I139" s="341">
        <v>236</v>
      </c>
      <c r="J139" s="325">
        <v>817705</v>
      </c>
      <c r="K139" s="342">
        <v>67</v>
      </c>
      <c r="L139" s="342">
        <v>9</v>
      </c>
      <c r="M139" s="342">
        <v>2</v>
      </c>
      <c r="N139" s="331">
        <v>0</v>
      </c>
      <c r="O139" s="333">
        <v>3</v>
      </c>
      <c r="P139" s="325">
        <v>1</v>
      </c>
      <c r="Q139" s="342">
        <v>243590</v>
      </c>
      <c r="R139" s="406"/>
      <c r="S139" s="329" t="s">
        <v>37</v>
      </c>
      <c r="T139" s="332">
        <v>46612406960.540001</v>
      </c>
      <c r="U139" s="332">
        <f t="shared" si="5"/>
        <v>3737638190.54</v>
      </c>
      <c r="V139" s="331">
        <v>0</v>
      </c>
      <c r="W139" s="332">
        <v>42874768770</v>
      </c>
      <c r="X139" s="331">
        <v>0</v>
      </c>
      <c r="Y139" s="331">
        <v>0</v>
      </c>
      <c r="Z139" s="332">
        <f t="shared" si="2"/>
        <v>3889926960.54</v>
      </c>
      <c r="AA139" s="339">
        <v>3737638190.54</v>
      </c>
      <c r="AB139" s="331">
        <v>0</v>
      </c>
      <c r="AC139" s="339">
        <v>152288770</v>
      </c>
      <c r="AD139" s="331">
        <v>0</v>
      </c>
      <c r="AE139" s="331">
        <v>0</v>
      </c>
      <c r="AF139" s="330">
        <v>42722480000</v>
      </c>
      <c r="AG139" s="331">
        <v>0</v>
      </c>
      <c r="AH139" s="331">
        <v>0</v>
      </c>
      <c r="AI139" s="340">
        <v>42722480000</v>
      </c>
      <c r="AJ139" s="331">
        <v>0</v>
      </c>
      <c r="AK139" s="331">
        <v>0</v>
      </c>
      <c r="AL139" s="336">
        <v>9</v>
      </c>
      <c r="AM139" s="331">
        <v>2536989600000</v>
      </c>
      <c r="AN139" s="337">
        <v>39976074</v>
      </c>
      <c r="AO139" s="338">
        <v>53654</v>
      </c>
      <c r="AP139" s="8"/>
      <c r="AQ139" s="8"/>
      <c r="AR139" s="7"/>
      <c r="AS139" s="7"/>
      <c r="AT139" s="7"/>
      <c r="AU139" s="7"/>
    </row>
    <row r="140" spans="1:47" ht="15.75" customHeight="1">
      <c r="A140" s="406"/>
      <c r="B140" s="329" t="s">
        <v>38</v>
      </c>
      <c r="C140" s="340">
        <v>10882.3</v>
      </c>
      <c r="D140" s="331">
        <v>0</v>
      </c>
      <c r="E140" s="331">
        <v>0</v>
      </c>
      <c r="F140" s="330">
        <f t="shared" si="3"/>
        <v>1319247550195.8301</v>
      </c>
      <c r="G140" s="332">
        <v>1319247550195.8301</v>
      </c>
      <c r="H140" s="331">
        <v>0</v>
      </c>
      <c r="I140" s="341">
        <v>236</v>
      </c>
      <c r="J140" s="325">
        <v>831106</v>
      </c>
      <c r="K140" s="342">
        <v>66</v>
      </c>
      <c r="L140" s="342">
        <v>10</v>
      </c>
      <c r="M140" s="342">
        <v>4</v>
      </c>
      <c r="N140" s="331">
        <v>0</v>
      </c>
      <c r="O140" s="333">
        <v>3</v>
      </c>
      <c r="P140" s="325">
        <v>2</v>
      </c>
      <c r="Q140" s="342">
        <v>244789</v>
      </c>
      <c r="R140" s="406"/>
      <c r="S140" s="329" t="s">
        <v>38</v>
      </c>
      <c r="T140" s="332">
        <v>1890682505</v>
      </c>
      <c r="U140" s="332">
        <f t="shared" si="5"/>
        <v>689689905</v>
      </c>
      <c r="V140" s="331">
        <v>0</v>
      </c>
      <c r="W140" s="332">
        <v>1200992600</v>
      </c>
      <c r="X140" s="331">
        <v>0</v>
      </c>
      <c r="Y140" s="331">
        <v>0</v>
      </c>
      <c r="Z140" s="332">
        <f t="shared" si="2"/>
        <v>1890682505</v>
      </c>
      <c r="AA140" s="340">
        <v>689689905</v>
      </c>
      <c r="AB140" s="331">
        <v>0</v>
      </c>
      <c r="AC140" s="340">
        <v>1200992600</v>
      </c>
      <c r="AD140" s="331">
        <v>0</v>
      </c>
      <c r="AE140" s="331">
        <v>0</v>
      </c>
      <c r="AF140" s="331">
        <v>0</v>
      </c>
      <c r="AG140" s="331">
        <v>0</v>
      </c>
      <c r="AH140" s="331">
        <v>0</v>
      </c>
      <c r="AI140" s="331">
        <v>0</v>
      </c>
      <c r="AJ140" s="331">
        <v>0</v>
      </c>
      <c r="AK140" s="331">
        <v>0</v>
      </c>
      <c r="AL140" s="336">
        <v>9</v>
      </c>
      <c r="AM140" s="331">
        <v>2536989600000</v>
      </c>
      <c r="AN140" s="337">
        <v>39976074</v>
      </c>
      <c r="AO140" s="338">
        <v>53654</v>
      </c>
      <c r="AP140" s="7"/>
      <c r="AQ140" s="7"/>
      <c r="AR140" s="7"/>
      <c r="AS140" s="7"/>
      <c r="AT140" s="7"/>
      <c r="AU140" s="7"/>
    </row>
    <row r="141" spans="1:47" ht="15.75" customHeight="1">
      <c r="A141" s="406"/>
      <c r="B141" s="329" t="s">
        <v>39</v>
      </c>
      <c r="C141" s="340">
        <v>11451.95</v>
      </c>
      <c r="D141" s="331">
        <v>0</v>
      </c>
      <c r="E141" s="331">
        <v>0</v>
      </c>
      <c r="F141" s="330">
        <f t="shared" si="3"/>
        <v>1423078642065.8</v>
      </c>
      <c r="G141" s="332">
        <v>1423078642065.8</v>
      </c>
      <c r="H141" s="331">
        <v>0</v>
      </c>
      <c r="I141" s="341">
        <v>230</v>
      </c>
      <c r="J141" s="325">
        <v>858227</v>
      </c>
      <c r="K141" s="342">
        <v>53</v>
      </c>
      <c r="L141" s="342">
        <v>11</v>
      </c>
      <c r="M141" s="342">
        <v>4</v>
      </c>
      <c r="N141" s="331">
        <v>0</v>
      </c>
      <c r="O141" s="333">
        <v>3</v>
      </c>
      <c r="P141" s="325">
        <v>2</v>
      </c>
      <c r="Q141" s="342">
        <v>246110</v>
      </c>
      <c r="R141" s="406"/>
      <c r="S141" s="329" t="s">
        <v>39</v>
      </c>
      <c r="T141" s="332">
        <v>524465544.99000001</v>
      </c>
      <c r="U141" s="332">
        <f t="shared" si="5"/>
        <v>462427394.99000001</v>
      </c>
      <c r="V141" s="331">
        <v>0</v>
      </c>
      <c r="W141" s="332">
        <v>62038150</v>
      </c>
      <c r="X141" s="331">
        <v>0</v>
      </c>
      <c r="Y141" s="331">
        <v>0</v>
      </c>
      <c r="Z141" s="332">
        <f t="shared" si="2"/>
        <v>524465544.99000001</v>
      </c>
      <c r="AA141" s="339">
        <v>462427394.99000001</v>
      </c>
      <c r="AB141" s="331">
        <v>0</v>
      </c>
      <c r="AC141" s="339">
        <v>62038150</v>
      </c>
      <c r="AD141" s="331">
        <v>0</v>
      </c>
      <c r="AE141" s="331">
        <v>0</v>
      </c>
      <c r="AF141" s="331">
        <v>0</v>
      </c>
      <c r="AG141" s="331">
        <v>0</v>
      </c>
      <c r="AH141" s="331">
        <v>0</v>
      </c>
      <c r="AI141" s="331">
        <v>0</v>
      </c>
      <c r="AJ141" s="331">
        <v>0</v>
      </c>
      <c r="AK141" s="331">
        <v>0</v>
      </c>
      <c r="AL141" s="336">
        <v>9</v>
      </c>
      <c r="AM141" s="331">
        <v>2536989600000</v>
      </c>
      <c r="AN141" s="337">
        <v>39976074</v>
      </c>
      <c r="AO141" s="338">
        <v>53654</v>
      </c>
      <c r="AP141" s="7"/>
      <c r="AQ141" s="7"/>
      <c r="AR141" s="7"/>
      <c r="AS141" s="7"/>
      <c r="AT141" s="7"/>
      <c r="AU141" s="7"/>
    </row>
    <row r="142" spans="1:47" ht="15.75" customHeight="1">
      <c r="A142" s="406"/>
      <c r="B142" s="329" t="s">
        <v>40</v>
      </c>
      <c r="C142" s="330">
        <v>12689.31</v>
      </c>
      <c r="D142" s="331">
        <v>0</v>
      </c>
      <c r="E142" s="331">
        <v>0</v>
      </c>
      <c r="F142" s="330">
        <f t="shared" si="3"/>
        <v>1488856471666</v>
      </c>
      <c r="G142" s="332">
        <v>1488856471666</v>
      </c>
      <c r="H142" s="331">
        <v>0</v>
      </c>
      <c r="I142" s="341">
        <v>229</v>
      </c>
      <c r="J142" s="325">
        <v>864933</v>
      </c>
      <c r="K142" s="342">
        <v>47</v>
      </c>
      <c r="L142" s="342">
        <v>11</v>
      </c>
      <c r="M142" s="342">
        <v>4</v>
      </c>
      <c r="N142" s="331">
        <v>0</v>
      </c>
      <c r="O142" s="333">
        <v>3</v>
      </c>
      <c r="P142" s="325">
        <v>2</v>
      </c>
      <c r="Q142" s="342">
        <v>246823</v>
      </c>
      <c r="R142" s="406"/>
      <c r="S142" s="329" t="s">
        <v>40</v>
      </c>
      <c r="T142" s="332">
        <v>3224654947</v>
      </c>
      <c r="U142" s="332">
        <f t="shared" si="5"/>
        <v>3057568337</v>
      </c>
      <c r="V142" s="331">
        <v>0</v>
      </c>
      <c r="W142" s="332">
        <v>167086610</v>
      </c>
      <c r="X142" s="331">
        <v>0</v>
      </c>
      <c r="Y142" s="331">
        <v>0</v>
      </c>
      <c r="Z142" s="332">
        <f t="shared" si="2"/>
        <v>3224654947</v>
      </c>
      <c r="AA142" s="340">
        <v>3057568337</v>
      </c>
      <c r="AB142" s="331">
        <v>0</v>
      </c>
      <c r="AC142" s="340">
        <v>167086610</v>
      </c>
      <c r="AD142" s="331">
        <v>0</v>
      </c>
      <c r="AE142" s="331">
        <v>0</v>
      </c>
      <c r="AF142" s="331">
        <v>0</v>
      </c>
      <c r="AG142" s="331">
        <v>0</v>
      </c>
      <c r="AH142" s="331">
        <v>0</v>
      </c>
      <c r="AI142" s="331">
        <v>0</v>
      </c>
      <c r="AJ142" s="331">
        <v>0</v>
      </c>
      <c r="AK142" s="331">
        <v>0</v>
      </c>
      <c r="AL142" s="336">
        <v>9</v>
      </c>
      <c r="AM142" s="331">
        <v>2536989600000</v>
      </c>
      <c r="AN142" s="337">
        <v>39976074</v>
      </c>
      <c r="AO142" s="338">
        <v>53654</v>
      </c>
      <c r="AP142" s="7"/>
      <c r="AQ142" s="7"/>
      <c r="AR142" s="7"/>
      <c r="AS142" s="7"/>
      <c r="AT142" s="7"/>
      <c r="AU142" s="7"/>
    </row>
    <row r="143" spans="1:47" ht="15.75" customHeight="1">
      <c r="A143" s="406"/>
      <c r="B143" s="329" t="s">
        <v>41</v>
      </c>
      <c r="C143" s="330">
        <v>12458.71</v>
      </c>
      <c r="D143" s="331">
        <v>0</v>
      </c>
      <c r="E143" s="331">
        <v>0</v>
      </c>
      <c r="F143" s="330">
        <f t="shared" si="3"/>
        <v>1418459123674</v>
      </c>
      <c r="G143" s="332">
        <v>1418459123674</v>
      </c>
      <c r="H143" s="331">
        <v>0</v>
      </c>
      <c r="I143" s="341">
        <v>228</v>
      </c>
      <c r="J143" s="325">
        <v>868481</v>
      </c>
      <c r="K143" s="342">
        <v>65</v>
      </c>
      <c r="L143" s="342">
        <v>11</v>
      </c>
      <c r="M143" s="342">
        <v>4</v>
      </c>
      <c r="N143" s="331">
        <v>0</v>
      </c>
      <c r="O143" s="333">
        <v>3</v>
      </c>
      <c r="P143" s="325">
        <v>2</v>
      </c>
      <c r="Q143" s="342">
        <v>247793</v>
      </c>
      <c r="R143" s="406"/>
      <c r="S143" s="329" t="s">
        <v>41</v>
      </c>
      <c r="T143" s="332">
        <v>1044505061</v>
      </c>
      <c r="U143" s="332">
        <f t="shared" si="5"/>
        <v>320644741</v>
      </c>
      <c r="V143" s="331">
        <v>0</v>
      </c>
      <c r="W143" s="332">
        <v>723860320</v>
      </c>
      <c r="X143" s="331">
        <v>0</v>
      </c>
      <c r="Y143" s="331">
        <v>0</v>
      </c>
      <c r="Z143" s="332">
        <f t="shared" si="2"/>
        <v>1044505061</v>
      </c>
      <c r="AA143" s="340">
        <v>320644741</v>
      </c>
      <c r="AB143" s="331">
        <v>0</v>
      </c>
      <c r="AC143" s="340">
        <v>723860320</v>
      </c>
      <c r="AD143" s="331">
        <v>0</v>
      </c>
      <c r="AE143" s="331">
        <v>0</v>
      </c>
      <c r="AF143" s="331">
        <v>0</v>
      </c>
      <c r="AG143" s="331">
        <v>0</v>
      </c>
      <c r="AH143" s="331">
        <v>0</v>
      </c>
      <c r="AI143" s="331">
        <v>0</v>
      </c>
      <c r="AJ143" s="331">
        <v>0</v>
      </c>
      <c r="AK143" s="331">
        <v>0</v>
      </c>
      <c r="AL143" s="336">
        <v>9</v>
      </c>
      <c r="AM143" s="331">
        <v>2536989600000</v>
      </c>
      <c r="AN143" s="337">
        <v>39976074</v>
      </c>
      <c r="AO143" s="338">
        <v>53654</v>
      </c>
      <c r="AP143" s="7"/>
      <c r="AQ143" s="7"/>
      <c r="AR143" s="7"/>
      <c r="AS143" s="7"/>
      <c r="AT143" s="7"/>
      <c r="AU143" s="7"/>
    </row>
    <row r="144" spans="1:47" ht="15.75" customHeight="1">
      <c r="A144" s="406"/>
      <c r="B144" s="329" t="s">
        <v>42</v>
      </c>
      <c r="C144" s="330">
        <v>11539.07</v>
      </c>
      <c r="D144" s="331">
        <v>0</v>
      </c>
      <c r="E144" s="331">
        <v>0</v>
      </c>
      <c r="F144" s="330">
        <f t="shared" si="3"/>
        <v>1387687323298</v>
      </c>
      <c r="G144" s="332">
        <v>1387687323298</v>
      </c>
      <c r="H144" s="331">
        <v>0</v>
      </c>
      <c r="I144" s="341">
        <v>228</v>
      </c>
      <c r="J144" s="325">
        <v>876231</v>
      </c>
      <c r="K144" s="342">
        <v>59</v>
      </c>
      <c r="L144" s="342">
        <v>11</v>
      </c>
      <c r="M144" s="342">
        <v>4</v>
      </c>
      <c r="N144" s="331">
        <v>0</v>
      </c>
      <c r="O144" s="333">
        <v>3</v>
      </c>
      <c r="P144" s="325">
        <v>2</v>
      </c>
      <c r="Q144" s="342">
        <v>249180</v>
      </c>
      <c r="R144" s="406"/>
      <c r="S144" s="329" t="s">
        <v>42</v>
      </c>
      <c r="T144" s="332">
        <v>53632597245</v>
      </c>
      <c r="U144" s="332">
        <f t="shared" si="5"/>
        <v>29154821625</v>
      </c>
      <c r="V144" s="331">
        <v>0</v>
      </c>
      <c r="W144" s="332">
        <v>24477775620</v>
      </c>
      <c r="X144" s="331">
        <v>0</v>
      </c>
      <c r="Y144" s="331">
        <v>0</v>
      </c>
      <c r="Z144" s="332">
        <f t="shared" si="2"/>
        <v>30940058925</v>
      </c>
      <c r="AA144" s="340">
        <v>29154821625</v>
      </c>
      <c r="AB144" s="331">
        <v>0</v>
      </c>
      <c r="AC144" s="340">
        <v>1785237300</v>
      </c>
      <c r="AD144" s="331">
        <v>0</v>
      </c>
      <c r="AE144" s="331">
        <v>0</v>
      </c>
      <c r="AF144" s="330">
        <v>22692538320</v>
      </c>
      <c r="AG144" s="331">
        <v>0</v>
      </c>
      <c r="AH144" s="331">
        <v>0</v>
      </c>
      <c r="AI144" s="340">
        <v>22692538320</v>
      </c>
      <c r="AJ144" s="331">
        <v>0</v>
      </c>
      <c r="AK144" s="331">
        <v>0</v>
      </c>
      <c r="AL144" s="336">
        <v>9</v>
      </c>
      <c r="AM144" s="331">
        <v>2536989600000</v>
      </c>
      <c r="AN144" s="337">
        <v>39976074</v>
      </c>
      <c r="AO144" s="338">
        <v>53654</v>
      </c>
      <c r="AP144" s="7"/>
      <c r="AQ144" s="7"/>
      <c r="AR144" s="7"/>
      <c r="AS144" s="7"/>
      <c r="AT144" s="7"/>
      <c r="AU144" s="7"/>
    </row>
    <row r="145" spans="1:47" ht="15.75" customHeight="1">
      <c r="A145" s="406"/>
      <c r="B145" s="329" t="s">
        <v>43</v>
      </c>
      <c r="C145" s="330">
        <v>11226.05</v>
      </c>
      <c r="D145" s="331">
        <v>0</v>
      </c>
      <c r="E145" s="331">
        <v>0</v>
      </c>
      <c r="F145" s="330">
        <f t="shared" si="3"/>
        <v>1330351774332</v>
      </c>
      <c r="G145" s="332">
        <v>1330351774332</v>
      </c>
      <c r="H145" s="331">
        <v>0</v>
      </c>
      <c r="I145" s="341">
        <v>227</v>
      </c>
      <c r="J145" s="325">
        <v>882608</v>
      </c>
      <c r="K145" s="342">
        <v>56</v>
      </c>
      <c r="L145" s="342">
        <v>11</v>
      </c>
      <c r="M145" s="342">
        <v>4</v>
      </c>
      <c r="N145" s="331">
        <v>0</v>
      </c>
      <c r="O145" s="333">
        <v>3</v>
      </c>
      <c r="P145" s="325">
        <v>2</v>
      </c>
      <c r="Q145" s="342">
        <v>250189</v>
      </c>
      <c r="R145" s="406"/>
      <c r="S145" s="329" t="s">
        <v>43</v>
      </c>
      <c r="T145" s="332">
        <v>38820161505</v>
      </c>
      <c r="U145" s="332">
        <f t="shared" si="5"/>
        <v>240769985</v>
      </c>
      <c r="V145" s="331">
        <v>0</v>
      </c>
      <c r="W145" s="332">
        <v>38579391520</v>
      </c>
      <c r="X145" s="331">
        <v>0</v>
      </c>
      <c r="Y145" s="331">
        <v>0</v>
      </c>
      <c r="Z145" s="332">
        <f t="shared" si="2"/>
        <v>2358011505</v>
      </c>
      <c r="AA145" s="340">
        <v>240769985</v>
      </c>
      <c r="AB145" s="331">
        <v>0</v>
      </c>
      <c r="AC145" s="340">
        <v>2117241520</v>
      </c>
      <c r="AD145" s="331">
        <v>0</v>
      </c>
      <c r="AE145" s="331">
        <v>0</v>
      </c>
      <c r="AF145" s="330">
        <v>36462150000</v>
      </c>
      <c r="AG145" s="331">
        <v>0</v>
      </c>
      <c r="AH145" s="331">
        <v>0</v>
      </c>
      <c r="AI145" s="340">
        <v>36462150000</v>
      </c>
      <c r="AJ145" s="331">
        <v>0</v>
      </c>
      <c r="AK145" s="331">
        <v>0</v>
      </c>
      <c r="AL145" s="336">
        <v>9</v>
      </c>
      <c r="AM145" s="331">
        <v>2536989600000</v>
      </c>
      <c r="AN145" s="337">
        <v>39976074</v>
      </c>
      <c r="AO145" s="338">
        <v>53654</v>
      </c>
      <c r="AP145" s="7"/>
      <c r="AQ145" s="7"/>
      <c r="AR145" s="7"/>
      <c r="AS145" s="7"/>
      <c r="AT145" s="7"/>
      <c r="AU145" s="7"/>
    </row>
    <row r="146" spans="1:47" ht="15.75" customHeight="1">
      <c r="A146" s="406"/>
      <c r="B146" s="329" t="s">
        <v>44</v>
      </c>
      <c r="C146" s="330">
        <v>10849.9</v>
      </c>
      <c r="D146" s="331">
        <v>0</v>
      </c>
      <c r="E146" s="331">
        <v>0</v>
      </c>
      <c r="F146" s="330">
        <f t="shared" si="3"/>
        <v>1363942364491</v>
      </c>
      <c r="G146" s="332">
        <v>1363942364491</v>
      </c>
      <c r="H146" s="331">
        <v>0</v>
      </c>
      <c r="I146" s="341">
        <v>227</v>
      </c>
      <c r="J146" s="325">
        <v>885347</v>
      </c>
      <c r="K146" s="342">
        <v>72</v>
      </c>
      <c r="L146" s="342">
        <v>11</v>
      </c>
      <c r="M146" s="342">
        <v>4</v>
      </c>
      <c r="N146" s="331">
        <v>0</v>
      </c>
      <c r="O146" s="333">
        <v>3</v>
      </c>
      <c r="P146" s="325">
        <v>2</v>
      </c>
      <c r="Q146" s="342">
        <v>251422</v>
      </c>
      <c r="R146" s="406"/>
      <c r="S146" s="329" t="s">
        <v>44</v>
      </c>
      <c r="T146" s="332">
        <v>46186723294</v>
      </c>
      <c r="U146" s="332">
        <f t="shared" si="5"/>
        <v>1036703741</v>
      </c>
      <c r="V146" s="331">
        <v>0</v>
      </c>
      <c r="W146" s="332">
        <v>45150019553</v>
      </c>
      <c r="X146" s="331">
        <v>0</v>
      </c>
      <c r="Y146" s="331">
        <v>0</v>
      </c>
      <c r="Z146" s="332">
        <f t="shared" si="2"/>
        <v>2634155401</v>
      </c>
      <c r="AA146" s="340">
        <v>1036703741</v>
      </c>
      <c r="AB146" s="331">
        <v>0</v>
      </c>
      <c r="AC146" s="340">
        <v>1597451660</v>
      </c>
      <c r="AD146" s="331">
        <v>0</v>
      </c>
      <c r="AE146" s="331">
        <v>0</v>
      </c>
      <c r="AF146" s="330">
        <v>43552567893</v>
      </c>
      <c r="AG146" s="331">
        <v>0</v>
      </c>
      <c r="AH146" s="331">
        <v>0</v>
      </c>
      <c r="AI146" s="340">
        <v>43552567893</v>
      </c>
      <c r="AJ146" s="331">
        <v>0</v>
      </c>
      <c r="AK146" s="331">
        <v>0</v>
      </c>
      <c r="AL146" s="336">
        <v>9</v>
      </c>
      <c r="AM146" s="331">
        <v>2536989600000</v>
      </c>
      <c r="AN146" s="337">
        <v>39976074</v>
      </c>
      <c r="AO146" s="338">
        <v>53654</v>
      </c>
      <c r="AP146" s="7"/>
      <c r="AQ146" s="7"/>
      <c r="AR146" s="7"/>
      <c r="AS146" s="7"/>
      <c r="AT146" s="7"/>
      <c r="AU146" s="7"/>
    </row>
    <row r="147" spans="1:47" ht="15.75" customHeight="1">
      <c r="A147" s="407"/>
      <c r="B147" s="335" t="s">
        <v>45</v>
      </c>
      <c r="C147" s="330">
        <v>11605.7</v>
      </c>
      <c r="D147" s="331">
        <v>0</v>
      </c>
      <c r="E147" s="331">
        <v>0</v>
      </c>
      <c r="F147" s="330">
        <f t="shared" si="3"/>
        <v>1474173296528</v>
      </c>
      <c r="G147" s="332">
        <v>1474173296528</v>
      </c>
      <c r="H147" s="331">
        <v>0</v>
      </c>
      <c r="I147" s="341">
        <v>227</v>
      </c>
      <c r="J147" s="325">
        <v>886572</v>
      </c>
      <c r="K147" s="342">
        <v>82</v>
      </c>
      <c r="L147" s="342">
        <v>11</v>
      </c>
      <c r="M147" s="342">
        <v>4</v>
      </c>
      <c r="N147" s="331">
        <v>0</v>
      </c>
      <c r="O147" s="333">
        <v>3</v>
      </c>
      <c r="P147" s="325">
        <v>2</v>
      </c>
      <c r="Q147" s="342">
        <v>253336</v>
      </c>
      <c r="R147" s="407"/>
      <c r="S147" s="335" t="s">
        <v>45</v>
      </c>
      <c r="T147" s="332">
        <v>107159941676</v>
      </c>
      <c r="U147" s="332">
        <f t="shared" si="5"/>
        <v>1987389946</v>
      </c>
      <c r="V147" s="331">
        <v>0</v>
      </c>
      <c r="W147" s="332">
        <v>105172551730</v>
      </c>
      <c r="X147" s="331">
        <v>0</v>
      </c>
      <c r="Y147" s="331">
        <v>0</v>
      </c>
      <c r="Z147" s="332">
        <f t="shared" si="2"/>
        <v>9539156886</v>
      </c>
      <c r="AA147" s="340">
        <v>1987389946</v>
      </c>
      <c r="AB147" s="331">
        <v>0</v>
      </c>
      <c r="AC147" s="340">
        <v>7551766940</v>
      </c>
      <c r="AD147" s="331">
        <v>0</v>
      </c>
      <c r="AE147" s="331">
        <v>0</v>
      </c>
      <c r="AF147" s="330">
        <v>97620784790</v>
      </c>
      <c r="AG147" s="331">
        <v>0</v>
      </c>
      <c r="AH147" s="331">
        <v>0</v>
      </c>
      <c r="AI147" s="340">
        <v>97620784790</v>
      </c>
      <c r="AJ147" s="331">
        <v>0</v>
      </c>
      <c r="AK147" s="331">
        <v>0</v>
      </c>
      <c r="AL147" s="336">
        <v>11</v>
      </c>
      <c r="AM147" s="331">
        <v>2710907600000</v>
      </c>
      <c r="AN147" s="337">
        <v>41715254</v>
      </c>
      <c r="AO147" s="338">
        <v>55239</v>
      </c>
      <c r="AP147" s="8"/>
      <c r="AQ147" s="8"/>
      <c r="AR147" s="7"/>
      <c r="AS147" s="7"/>
      <c r="AT147" s="7"/>
      <c r="AU147" s="7"/>
    </row>
    <row r="148" spans="1:47" ht="15.75" customHeight="1">
      <c r="A148" s="408" t="s">
        <v>57</v>
      </c>
      <c r="B148" s="329" t="s">
        <v>34</v>
      </c>
      <c r="C148" s="330">
        <v>12237.7</v>
      </c>
      <c r="D148" s="331">
        <v>0</v>
      </c>
      <c r="E148" s="331">
        <v>0</v>
      </c>
      <c r="F148" s="330">
        <f t="shared" si="3"/>
        <v>1441914088121</v>
      </c>
      <c r="G148" s="332">
        <v>1441914088121</v>
      </c>
      <c r="H148" s="331">
        <v>0</v>
      </c>
      <c r="I148" s="341">
        <v>226</v>
      </c>
      <c r="J148" s="325">
        <v>887982</v>
      </c>
      <c r="K148" s="342">
        <v>77</v>
      </c>
      <c r="L148" s="342">
        <v>11</v>
      </c>
      <c r="M148" s="342">
        <v>4</v>
      </c>
      <c r="N148" s="331">
        <v>0</v>
      </c>
      <c r="O148" s="333">
        <v>3</v>
      </c>
      <c r="P148" s="325">
        <v>2</v>
      </c>
      <c r="Q148" s="342">
        <v>255147</v>
      </c>
      <c r="R148" s="408" t="s">
        <v>57</v>
      </c>
      <c r="S148" s="329" t="s">
        <v>34</v>
      </c>
      <c r="T148" s="332">
        <v>37306480971</v>
      </c>
      <c r="U148" s="332">
        <f t="shared" si="5"/>
        <v>807795700</v>
      </c>
      <c r="V148" s="331">
        <v>0</v>
      </c>
      <c r="W148" s="332">
        <v>34612935700</v>
      </c>
      <c r="X148" s="331">
        <v>0</v>
      </c>
      <c r="Y148" s="331">
        <v>0</v>
      </c>
      <c r="Z148" s="332">
        <f t="shared" si="2"/>
        <v>1615591400</v>
      </c>
      <c r="AA148" s="340">
        <f t="shared" ref="AA148:AA159" si="6">AC148+AG148</f>
        <v>807795700</v>
      </c>
      <c r="AB148" s="331">
        <v>0</v>
      </c>
      <c r="AC148" s="340">
        <v>807795700</v>
      </c>
      <c r="AD148" s="331">
        <v>0</v>
      </c>
      <c r="AE148" s="331">
        <v>0</v>
      </c>
      <c r="AF148" s="340">
        <v>33805140000</v>
      </c>
      <c r="AG148" s="331">
        <v>0</v>
      </c>
      <c r="AH148" s="331">
        <v>0</v>
      </c>
      <c r="AI148" s="340">
        <v>33805140000</v>
      </c>
      <c r="AJ148" s="331">
        <v>0</v>
      </c>
      <c r="AK148" s="331">
        <v>0</v>
      </c>
      <c r="AL148" s="336">
        <v>11</v>
      </c>
      <c r="AM148" s="331">
        <v>2710907600000</v>
      </c>
      <c r="AN148" s="337">
        <v>41715254</v>
      </c>
      <c r="AO148" s="338">
        <v>55239</v>
      </c>
      <c r="AP148" s="7"/>
      <c r="AQ148" s="7"/>
      <c r="AR148" s="7"/>
      <c r="AS148" s="7"/>
      <c r="AT148" s="7"/>
      <c r="AU148" s="7"/>
    </row>
    <row r="149" spans="1:47" ht="15.75" customHeight="1">
      <c r="A149" s="406"/>
      <c r="B149" s="329" t="s">
        <v>35</v>
      </c>
      <c r="C149" s="330">
        <v>12122.2</v>
      </c>
      <c r="D149" s="331">
        <v>0</v>
      </c>
      <c r="E149" s="331">
        <v>0</v>
      </c>
      <c r="F149" s="330">
        <f t="shared" si="3"/>
        <v>1525354039340</v>
      </c>
      <c r="G149" s="332">
        <v>1525354039340</v>
      </c>
      <c r="H149" s="331">
        <v>0</v>
      </c>
      <c r="I149" s="341">
        <v>226</v>
      </c>
      <c r="J149" s="325">
        <v>889197</v>
      </c>
      <c r="K149" s="342">
        <v>65</v>
      </c>
      <c r="L149" s="342">
        <v>11</v>
      </c>
      <c r="M149" s="342">
        <v>4</v>
      </c>
      <c r="N149" s="331">
        <v>0</v>
      </c>
      <c r="O149" s="333">
        <v>3</v>
      </c>
      <c r="P149" s="325">
        <v>2</v>
      </c>
      <c r="Q149" s="342">
        <v>257341</v>
      </c>
      <c r="R149" s="406"/>
      <c r="S149" s="329" t="s">
        <v>35</v>
      </c>
      <c r="T149" s="332">
        <v>35789024459</v>
      </c>
      <c r="U149" s="332">
        <f t="shared" si="5"/>
        <v>5359930220</v>
      </c>
      <c r="V149" s="331">
        <v>0</v>
      </c>
      <c r="W149" s="332">
        <v>34844183002</v>
      </c>
      <c r="X149" s="331">
        <v>0</v>
      </c>
      <c r="Y149" s="331">
        <v>0</v>
      </c>
      <c r="Z149" s="332">
        <f t="shared" si="2"/>
        <v>10719860440</v>
      </c>
      <c r="AA149" s="340">
        <f t="shared" si="6"/>
        <v>5359930220</v>
      </c>
      <c r="AB149" s="331">
        <v>0</v>
      </c>
      <c r="AC149" s="340">
        <v>5359930220</v>
      </c>
      <c r="AD149" s="331">
        <v>0</v>
      </c>
      <c r="AE149" s="331">
        <v>0</v>
      </c>
      <c r="AF149" s="340">
        <v>29484252782</v>
      </c>
      <c r="AG149" s="331">
        <v>0</v>
      </c>
      <c r="AH149" s="331">
        <v>0</v>
      </c>
      <c r="AI149" s="340">
        <v>29484252782</v>
      </c>
      <c r="AJ149" s="331">
        <v>0</v>
      </c>
      <c r="AK149" s="331">
        <v>0</v>
      </c>
      <c r="AL149" s="336">
        <v>11</v>
      </c>
      <c r="AM149" s="331">
        <v>2710907600000</v>
      </c>
      <c r="AN149" s="337">
        <v>41715254</v>
      </c>
      <c r="AO149" s="338">
        <v>55239</v>
      </c>
      <c r="AP149" s="7"/>
      <c r="AQ149" s="7"/>
      <c r="AR149" s="7"/>
      <c r="AS149" s="7"/>
      <c r="AT149" s="7"/>
      <c r="AU149" s="7"/>
    </row>
    <row r="150" spans="1:47" ht="15.75" customHeight="1">
      <c r="A150" s="406"/>
      <c r="B150" s="329" t="s">
        <v>36</v>
      </c>
      <c r="C150" s="330">
        <v>12679.1</v>
      </c>
      <c r="D150" s="331">
        <v>0</v>
      </c>
      <c r="E150" s="331">
        <v>0</v>
      </c>
      <c r="F150" s="330">
        <f t="shared" si="3"/>
        <v>1429240404172</v>
      </c>
      <c r="G150" s="332">
        <v>1429240404172</v>
      </c>
      <c r="H150" s="331">
        <v>0</v>
      </c>
      <c r="I150" s="341">
        <v>219</v>
      </c>
      <c r="J150" s="325">
        <v>890762</v>
      </c>
      <c r="K150" s="342">
        <v>70</v>
      </c>
      <c r="L150" s="342">
        <v>12</v>
      </c>
      <c r="M150" s="342">
        <v>4</v>
      </c>
      <c r="N150" s="331">
        <v>0</v>
      </c>
      <c r="O150" s="333">
        <v>3</v>
      </c>
      <c r="P150" s="325">
        <v>2</v>
      </c>
      <c r="Q150" s="342">
        <v>260117</v>
      </c>
      <c r="R150" s="406"/>
      <c r="S150" s="329" t="s">
        <v>36</v>
      </c>
      <c r="T150" s="332">
        <v>65203085228.150002</v>
      </c>
      <c r="U150" s="332">
        <f t="shared" si="5"/>
        <v>7605504100</v>
      </c>
      <c r="V150" s="331">
        <v>0</v>
      </c>
      <c r="W150" s="332">
        <v>63824784100</v>
      </c>
      <c r="X150" s="331">
        <v>0</v>
      </c>
      <c r="Y150" s="331">
        <v>0</v>
      </c>
      <c r="Z150" s="332">
        <f t="shared" si="2"/>
        <v>15211008200</v>
      </c>
      <c r="AA150" s="340">
        <f t="shared" si="6"/>
        <v>7605504100</v>
      </c>
      <c r="AB150" s="331">
        <v>0</v>
      </c>
      <c r="AC150" s="340">
        <v>7605504100</v>
      </c>
      <c r="AD150" s="331">
        <v>0</v>
      </c>
      <c r="AE150" s="331">
        <v>0</v>
      </c>
      <c r="AF150" s="340">
        <v>56219280000</v>
      </c>
      <c r="AG150" s="331">
        <v>0</v>
      </c>
      <c r="AH150" s="331">
        <v>0</v>
      </c>
      <c r="AI150" s="340">
        <v>56219280000</v>
      </c>
      <c r="AJ150" s="331">
        <v>0</v>
      </c>
      <c r="AK150" s="331">
        <v>0</v>
      </c>
      <c r="AL150" s="336">
        <v>11</v>
      </c>
      <c r="AM150" s="331">
        <v>2710907600000</v>
      </c>
      <c r="AN150" s="337">
        <v>41715254</v>
      </c>
      <c r="AO150" s="338">
        <v>55239</v>
      </c>
      <c r="AP150" s="7"/>
      <c r="AQ150" s="7"/>
      <c r="AR150" s="7"/>
      <c r="AS150" s="7"/>
      <c r="AT150" s="7"/>
      <c r="AU150" s="7"/>
    </row>
    <row r="151" spans="1:47" ht="15.75" customHeight="1">
      <c r="A151" s="406"/>
      <c r="B151" s="329" t="s">
        <v>37</v>
      </c>
      <c r="C151" s="330">
        <v>12999.6</v>
      </c>
      <c r="D151" s="331">
        <v>0</v>
      </c>
      <c r="E151" s="331">
        <v>0</v>
      </c>
      <c r="F151" s="330">
        <f t="shared" si="3"/>
        <v>1487745508698</v>
      </c>
      <c r="G151" s="332">
        <v>1487745508698</v>
      </c>
      <c r="H151" s="331">
        <v>0</v>
      </c>
      <c r="I151" s="341">
        <v>219</v>
      </c>
      <c r="J151" s="325">
        <v>891712</v>
      </c>
      <c r="K151" s="342">
        <v>74</v>
      </c>
      <c r="L151" s="342">
        <v>12</v>
      </c>
      <c r="M151" s="342">
        <v>5</v>
      </c>
      <c r="N151" s="331">
        <v>0</v>
      </c>
      <c r="O151" s="333">
        <v>3</v>
      </c>
      <c r="P151" s="325">
        <v>2</v>
      </c>
      <c r="Q151" s="342">
        <v>262487</v>
      </c>
      <c r="R151" s="406"/>
      <c r="S151" s="329" t="s">
        <v>37</v>
      </c>
      <c r="T151" s="332">
        <v>110574310118.69</v>
      </c>
      <c r="U151" s="332">
        <f t="shared" si="5"/>
        <v>3281484520</v>
      </c>
      <c r="V151" s="331">
        <v>0</v>
      </c>
      <c r="W151" s="332">
        <v>106620334520</v>
      </c>
      <c r="X151" s="331">
        <v>0</v>
      </c>
      <c r="Y151" s="331">
        <v>0</v>
      </c>
      <c r="Z151" s="332">
        <f t="shared" si="2"/>
        <v>6562969040</v>
      </c>
      <c r="AA151" s="340">
        <f t="shared" si="6"/>
        <v>3281484520</v>
      </c>
      <c r="AB151" s="331">
        <v>0</v>
      </c>
      <c r="AC151" s="340">
        <v>3281484520</v>
      </c>
      <c r="AD151" s="331">
        <v>0</v>
      </c>
      <c r="AE151" s="331">
        <v>0</v>
      </c>
      <c r="AF151" s="340">
        <v>103338850000</v>
      </c>
      <c r="AG151" s="331">
        <v>0</v>
      </c>
      <c r="AH151" s="331">
        <v>0</v>
      </c>
      <c r="AI151" s="340">
        <v>103338850000</v>
      </c>
      <c r="AJ151" s="331">
        <v>0</v>
      </c>
      <c r="AK151" s="331">
        <v>0</v>
      </c>
      <c r="AL151" s="336">
        <v>12</v>
      </c>
      <c r="AM151" s="331">
        <v>2983199200000</v>
      </c>
      <c r="AN151" s="337">
        <v>44438170</v>
      </c>
      <c r="AO151" s="338">
        <v>59678</v>
      </c>
      <c r="AP151" s="8"/>
      <c r="AQ151" s="8"/>
      <c r="AR151" s="7"/>
      <c r="AS151" s="7"/>
      <c r="AT151" s="7"/>
      <c r="AU151" s="7"/>
    </row>
    <row r="152" spans="1:47" ht="15.75" customHeight="1">
      <c r="A152" s="406"/>
      <c r="B152" s="329" t="s">
        <v>38</v>
      </c>
      <c r="C152" s="330" t="s">
        <v>58</v>
      </c>
      <c r="D152" s="331">
        <v>0</v>
      </c>
      <c r="E152" s="331">
        <v>0</v>
      </c>
      <c r="F152" s="330">
        <f t="shared" si="3"/>
        <v>1497979332823</v>
      </c>
      <c r="G152" s="332">
        <v>1497979332823</v>
      </c>
      <c r="H152" s="331">
        <v>0</v>
      </c>
      <c r="I152" s="341">
        <v>220</v>
      </c>
      <c r="J152" s="325">
        <v>893042</v>
      </c>
      <c r="K152" s="342">
        <v>86</v>
      </c>
      <c r="L152" s="342">
        <v>12</v>
      </c>
      <c r="M152" s="342">
        <v>5</v>
      </c>
      <c r="N152" s="331">
        <v>0</v>
      </c>
      <c r="O152" s="333">
        <v>3</v>
      </c>
      <c r="P152" s="325">
        <v>2</v>
      </c>
      <c r="Q152" s="342">
        <v>264829</v>
      </c>
      <c r="R152" s="406"/>
      <c r="S152" s="329" t="s">
        <v>38</v>
      </c>
      <c r="T152" s="332">
        <v>110128677359.77</v>
      </c>
      <c r="U152" s="332">
        <f t="shared" si="5"/>
        <v>27036870970</v>
      </c>
      <c r="V152" s="331">
        <v>0</v>
      </c>
      <c r="W152" s="332">
        <v>108348192392</v>
      </c>
      <c r="X152" s="331">
        <v>0</v>
      </c>
      <c r="Y152" s="331">
        <v>0</v>
      </c>
      <c r="Z152" s="332">
        <f t="shared" si="2"/>
        <v>54073741940</v>
      </c>
      <c r="AA152" s="340">
        <f t="shared" si="6"/>
        <v>27036870970</v>
      </c>
      <c r="AB152" s="331">
        <v>0</v>
      </c>
      <c r="AC152" s="340">
        <v>27036870970</v>
      </c>
      <c r="AD152" s="331">
        <v>0</v>
      </c>
      <c r="AE152" s="331">
        <v>0</v>
      </c>
      <c r="AF152" s="340">
        <v>81311321422</v>
      </c>
      <c r="AG152" s="331">
        <v>0</v>
      </c>
      <c r="AH152" s="331">
        <v>0</v>
      </c>
      <c r="AI152" s="340">
        <v>81311321422</v>
      </c>
      <c r="AJ152" s="331">
        <v>0</v>
      </c>
      <c r="AK152" s="331">
        <v>0</v>
      </c>
      <c r="AL152" s="336">
        <v>12</v>
      </c>
      <c r="AM152" s="331">
        <v>2983199200000</v>
      </c>
      <c r="AN152" s="337">
        <v>44438170</v>
      </c>
      <c r="AO152" s="338">
        <v>59678</v>
      </c>
      <c r="AP152" s="7"/>
      <c r="AQ152" s="7"/>
      <c r="AR152" s="7"/>
      <c r="AS152" s="7"/>
      <c r="AT152" s="7"/>
      <c r="AU152" s="7"/>
    </row>
    <row r="153" spans="1:47" ht="15.75" customHeight="1">
      <c r="A153" s="406"/>
      <c r="B153" s="329" t="s">
        <v>39</v>
      </c>
      <c r="C153" s="330">
        <v>12583.9</v>
      </c>
      <c r="D153" s="331">
        <v>0</v>
      </c>
      <c r="E153" s="331">
        <v>0</v>
      </c>
      <c r="F153" s="330">
        <f t="shared" si="3"/>
        <v>1497666603273</v>
      </c>
      <c r="G153" s="332">
        <v>1497666603273</v>
      </c>
      <c r="H153" s="331">
        <v>0</v>
      </c>
      <c r="I153" s="341">
        <v>220</v>
      </c>
      <c r="J153" s="325">
        <v>893646</v>
      </c>
      <c r="K153" s="342">
        <v>78</v>
      </c>
      <c r="L153" s="342">
        <v>12</v>
      </c>
      <c r="M153" s="342">
        <v>5</v>
      </c>
      <c r="N153" s="331">
        <v>0</v>
      </c>
      <c r="O153" s="333">
        <v>3</v>
      </c>
      <c r="P153" s="325">
        <v>2</v>
      </c>
      <c r="Q153" s="342">
        <v>266687</v>
      </c>
      <c r="R153" s="406"/>
      <c r="S153" s="329" t="s">
        <v>39</v>
      </c>
      <c r="T153" s="332">
        <v>153253427553.16</v>
      </c>
      <c r="U153" s="332">
        <f t="shared" si="5"/>
        <v>16031711860</v>
      </c>
      <c r="V153" s="332">
        <v>6000000000</v>
      </c>
      <c r="W153" s="332">
        <v>145769701860</v>
      </c>
      <c r="X153" s="331">
        <v>0</v>
      </c>
      <c r="Y153" s="331">
        <v>0</v>
      </c>
      <c r="Z153" s="332">
        <f t="shared" si="2"/>
        <v>32063423720</v>
      </c>
      <c r="AA153" s="340">
        <f t="shared" si="6"/>
        <v>16031711860</v>
      </c>
      <c r="AB153" s="331">
        <v>0</v>
      </c>
      <c r="AC153" s="340">
        <v>16031711860</v>
      </c>
      <c r="AD153" s="331">
        <v>0</v>
      </c>
      <c r="AE153" s="331">
        <v>0</v>
      </c>
      <c r="AF153" s="340">
        <v>129737990000</v>
      </c>
      <c r="AG153" s="331">
        <v>0</v>
      </c>
      <c r="AH153" s="340">
        <v>6000000000</v>
      </c>
      <c r="AI153" s="340">
        <v>129737990000</v>
      </c>
      <c r="AJ153" s="331">
        <v>0</v>
      </c>
      <c r="AK153" s="331">
        <v>0</v>
      </c>
      <c r="AL153" s="336">
        <v>12</v>
      </c>
      <c r="AM153" s="331">
        <v>2983199200000</v>
      </c>
      <c r="AN153" s="337">
        <v>44438170</v>
      </c>
      <c r="AO153" s="338">
        <v>59678</v>
      </c>
      <c r="AP153" s="7"/>
      <c r="AQ153" s="7"/>
      <c r="AR153" s="7"/>
      <c r="AS153" s="7"/>
      <c r="AT153" s="7"/>
      <c r="AU153" s="7"/>
    </row>
    <row r="154" spans="1:47" ht="15.75" customHeight="1">
      <c r="A154" s="406"/>
      <c r="B154" s="329" t="s">
        <v>40</v>
      </c>
      <c r="C154" s="330" t="s">
        <v>59</v>
      </c>
      <c r="D154" s="331">
        <v>0</v>
      </c>
      <c r="E154" s="331">
        <v>0</v>
      </c>
      <c r="F154" s="330">
        <f t="shared" si="3"/>
        <v>1594005410159</v>
      </c>
      <c r="G154" s="332">
        <v>1594005410159</v>
      </c>
      <c r="H154" s="331">
        <v>0</v>
      </c>
      <c r="I154" s="341">
        <v>220</v>
      </c>
      <c r="J154" s="325">
        <v>894558</v>
      </c>
      <c r="K154" s="342">
        <v>66</v>
      </c>
      <c r="L154" s="342">
        <v>12</v>
      </c>
      <c r="M154" s="342">
        <v>7</v>
      </c>
      <c r="N154" s="331">
        <v>0</v>
      </c>
      <c r="O154" s="333">
        <v>3</v>
      </c>
      <c r="P154" s="325">
        <v>2</v>
      </c>
      <c r="Q154" s="342">
        <v>268497</v>
      </c>
      <c r="R154" s="406"/>
      <c r="S154" s="329" t="s">
        <v>40</v>
      </c>
      <c r="T154" s="332">
        <v>63416980218.489998</v>
      </c>
      <c r="U154" s="332">
        <f t="shared" si="5"/>
        <v>11281944010</v>
      </c>
      <c r="V154" s="332">
        <v>775972010</v>
      </c>
      <c r="W154" s="332">
        <v>61680308485</v>
      </c>
      <c r="X154" s="331">
        <v>0</v>
      </c>
      <c r="Y154" s="331">
        <v>0</v>
      </c>
      <c r="Z154" s="332">
        <f t="shared" si="2"/>
        <v>23339860030</v>
      </c>
      <c r="AA154" s="340">
        <f t="shared" si="6"/>
        <v>11281944010</v>
      </c>
      <c r="AB154" s="340">
        <v>775972010</v>
      </c>
      <c r="AC154" s="340">
        <v>11281944010</v>
      </c>
      <c r="AD154" s="331">
        <v>0</v>
      </c>
      <c r="AE154" s="331">
        <v>0</v>
      </c>
      <c r="AF154" s="340">
        <v>50398364475</v>
      </c>
      <c r="AG154" s="331">
        <v>0</v>
      </c>
      <c r="AH154" s="331">
        <v>0</v>
      </c>
      <c r="AI154" s="340">
        <v>50398364475</v>
      </c>
      <c r="AJ154" s="331">
        <v>0</v>
      </c>
      <c r="AK154" s="331">
        <v>0</v>
      </c>
      <c r="AL154" s="336">
        <v>12</v>
      </c>
      <c r="AM154" s="331">
        <v>2983199200000</v>
      </c>
      <c r="AN154" s="337">
        <v>44438170</v>
      </c>
      <c r="AO154" s="338">
        <v>59678</v>
      </c>
      <c r="AP154" s="7"/>
      <c r="AQ154" s="7"/>
      <c r="AR154" s="7"/>
      <c r="AS154" s="7"/>
      <c r="AT154" s="7"/>
      <c r="AU154" s="7"/>
    </row>
    <row r="155" spans="1:47" ht="15.75" customHeight="1">
      <c r="A155" s="406"/>
      <c r="B155" s="329" t="s">
        <v>41</v>
      </c>
      <c r="C155" s="330">
        <v>14790.8</v>
      </c>
      <c r="D155" s="331">
        <v>0</v>
      </c>
      <c r="E155" s="331">
        <v>0</v>
      </c>
      <c r="F155" s="330">
        <f t="shared" si="3"/>
        <v>1805979686244</v>
      </c>
      <c r="G155" s="332">
        <v>1805979686244</v>
      </c>
      <c r="H155" s="331">
        <v>0</v>
      </c>
      <c r="I155" s="341">
        <v>219</v>
      </c>
      <c r="J155" s="325">
        <v>895484</v>
      </c>
      <c r="K155" s="342">
        <v>69</v>
      </c>
      <c r="L155" s="342">
        <v>12</v>
      </c>
      <c r="M155" s="342">
        <v>7</v>
      </c>
      <c r="N155" s="331">
        <v>0</v>
      </c>
      <c r="O155" s="333">
        <v>3</v>
      </c>
      <c r="P155" s="325">
        <v>2</v>
      </c>
      <c r="Q155" s="342">
        <v>271462</v>
      </c>
      <c r="R155" s="406"/>
      <c r="S155" s="329" t="s">
        <v>41</v>
      </c>
      <c r="T155" s="332">
        <v>66165174545.349998</v>
      </c>
      <c r="U155" s="332">
        <f t="shared" si="5"/>
        <v>9503776800</v>
      </c>
      <c r="V155" s="332">
        <v>1276932340</v>
      </c>
      <c r="W155" s="332">
        <v>61737310391</v>
      </c>
      <c r="X155" s="331">
        <v>0</v>
      </c>
      <c r="Y155" s="331">
        <v>0</v>
      </c>
      <c r="Z155" s="332">
        <f t="shared" si="2"/>
        <v>20284485940</v>
      </c>
      <c r="AA155" s="340">
        <f t="shared" si="6"/>
        <v>9503776800</v>
      </c>
      <c r="AB155" s="340">
        <v>1276932340</v>
      </c>
      <c r="AC155" s="340">
        <v>9503776800</v>
      </c>
      <c r="AD155" s="331">
        <v>0</v>
      </c>
      <c r="AE155" s="331">
        <v>0</v>
      </c>
      <c r="AF155" s="340">
        <v>52233533591</v>
      </c>
      <c r="AG155" s="331">
        <v>0</v>
      </c>
      <c r="AH155" s="331">
        <v>0</v>
      </c>
      <c r="AI155" s="340">
        <v>52233533591</v>
      </c>
      <c r="AJ155" s="331">
        <v>0</v>
      </c>
      <c r="AK155" s="331">
        <v>0</v>
      </c>
      <c r="AL155" s="336">
        <v>12</v>
      </c>
      <c r="AM155" s="331">
        <v>2983199200000</v>
      </c>
      <c r="AN155" s="337">
        <v>44438170</v>
      </c>
      <c r="AO155" s="338">
        <v>59678</v>
      </c>
      <c r="AP155" s="7"/>
      <c r="AQ155" s="7"/>
      <c r="AR155" s="7"/>
      <c r="AS155" s="7"/>
      <c r="AT155" s="7"/>
      <c r="AU155" s="7"/>
    </row>
    <row r="156" spans="1:47" ht="15.75" customHeight="1">
      <c r="A156" s="406"/>
      <c r="B156" s="329" t="s">
        <v>42</v>
      </c>
      <c r="C156" s="330">
        <v>17244.8</v>
      </c>
      <c r="D156" s="331">
        <v>0</v>
      </c>
      <c r="E156" s="331">
        <v>0</v>
      </c>
      <c r="F156" s="330">
        <f t="shared" si="3"/>
        <v>2083102140797</v>
      </c>
      <c r="G156" s="332">
        <v>2083102140797</v>
      </c>
      <c r="H156" s="331">
        <v>0</v>
      </c>
      <c r="I156" s="341">
        <v>219</v>
      </c>
      <c r="J156" s="325">
        <v>897261</v>
      </c>
      <c r="K156" s="342">
        <v>88</v>
      </c>
      <c r="L156" s="342">
        <v>12</v>
      </c>
      <c r="M156" s="342">
        <v>8</v>
      </c>
      <c r="N156" s="331">
        <v>0</v>
      </c>
      <c r="O156" s="333">
        <v>3</v>
      </c>
      <c r="P156" s="325">
        <v>2</v>
      </c>
      <c r="Q156" s="342">
        <v>275168</v>
      </c>
      <c r="R156" s="406"/>
      <c r="S156" s="329" t="s">
        <v>42</v>
      </c>
      <c r="T156" s="332">
        <v>78898524745.190002</v>
      </c>
      <c r="U156" s="332">
        <f t="shared" si="5"/>
        <v>8792740790</v>
      </c>
      <c r="V156" s="332">
        <v>1184185490</v>
      </c>
      <c r="W156" s="332">
        <v>75669454332</v>
      </c>
      <c r="X156" s="331">
        <v>0</v>
      </c>
      <c r="Y156" s="331">
        <v>0</v>
      </c>
      <c r="Z156" s="332">
        <f t="shared" si="2"/>
        <v>18769667070</v>
      </c>
      <c r="AA156" s="340">
        <f t="shared" si="6"/>
        <v>8792740790</v>
      </c>
      <c r="AB156" s="340">
        <v>1184185490</v>
      </c>
      <c r="AC156" s="340">
        <v>8792740790</v>
      </c>
      <c r="AD156" s="331">
        <v>0</v>
      </c>
      <c r="AE156" s="331">
        <v>0</v>
      </c>
      <c r="AF156" s="340">
        <v>66876713542</v>
      </c>
      <c r="AG156" s="331">
        <v>0</v>
      </c>
      <c r="AH156" s="331">
        <v>0</v>
      </c>
      <c r="AI156" s="340">
        <v>66876713542</v>
      </c>
      <c r="AJ156" s="331">
        <v>0</v>
      </c>
      <c r="AK156" s="331">
        <v>0</v>
      </c>
      <c r="AL156" s="336">
        <v>13</v>
      </c>
      <c r="AM156" s="331">
        <v>3173485600000</v>
      </c>
      <c r="AN156" s="337">
        <v>46341034</v>
      </c>
      <c r="AO156" s="338">
        <v>62717</v>
      </c>
      <c r="AP156" s="8"/>
      <c r="AQ156" s="8"/>
      <c r="AR156" s="7"/>
      <c r="AS156" s="7"/>
      <c r="AT156" s="7"/>
      <c r="AU156" s="7"/>
    </row>
    <row r="157" spans="1:47" ht="15.75" customHeight="1">
      <c r="A157" s="406"/>
      <c r="B157" s="329" t="s">
        <v>43</v>
      </c>
      <c r="C157" s="330">
        <v>20164.599999999999</v>
      </c>
      <c r="D157" s="331">
        <v>0</v>
      </c>
      <c r="E157" s="331">
        <v>0</v>
      </c>
      <c r="F157" s="330">
        <f t="shared" si="3"/>
        <v>2181283620999</v>
      </c>
      <c r="G157" s="332">
        <v>2181283620999</v>
      </c>
      <c r="H157" s="331">
        <v>0</v>
      </c>
      <c r="I157" s="341">
        <v>219</v>
      </c>
      <c r="J157" s="325">
        <v>901166</v>
      </c>
      <c r="K157" s="342">
        <v>91</v>
      </c>
      <c r="L157" s="342">
        <v>13</v>
      </c>
      <c r="M157" s="342">
        <v>8</v>
      </c>
      <c r="N157" s="331">
        <v>0</v>
      </c>
      <c r="O157" s="333">
        <v>3</v>
      </c>
      <c r="P157" s="325">
        <v>2</v>
      </c>
      <c r="Q157" s="342">
        <v>279362</v>
      </c>
      <c r="R157" s="406"/>
      <c r="S157" s="329" t="s">
        <v>43</v>
      </c>
      <c r="T157" s="332">
        <v>54497602706.309998</v>
      </c>
      <c r="U157" s="332">
        <f t="shared" si="5"/>
        <v>24539448950</v>
      </c>
      <c r="V157" s="332">
        <v>470898950</v>
      </c>
      <c r="W157" s="332">
        <v>51338877971</v>
      </c>
      <c r="X157" s="331">
        <v>0</v>
      </c>
      <c r="Y157" s="331">
        <v>0</v>
      </c>
      <c r="Z157" s="332">
        <f t="shared" si="2"/>
        <v>49549796850</v>
      </c>
      <c r="AA157" s="340">
        <f t="shared" si="6"/>
        <v>24539448950</v>
      </c>
      <c r="AB157" s="340">
        <v>470898950</v>
      </c>
      <c r="AC157" s="340">
        <v>24539448950</v>
      </c>
      <c r="AD157" s="331">
        <v>0</v>
      </c>
      <c r="AE157" s="331">
        <v>0</v>
      </c>
      <c r="AF157" s="340">
        <v>26799429021</v>
      </c>
      <c r="AG157" s="331">
        <v>0</v>
      </c>
      <c r="AH157" s="331">
        <v>0</v>
      </c>
      <c r="AI157" s="340">
        <v>26799429021</v>
      </c>
      <c r="AJ157" s="331">
        <v>0</v>
      </c>
      <c r="AK157" s="331">
        <v>0</v>
      </c>
      <c r="AL157" s="336">
        <v>13</v>
      </c>
      <c r="AM157" s="331">
        <v>3173485600000</v>
      </c>
      <c r="AN157" s="337">
        <v>46341034</v>
      </c>
      <c r="AO157" s="338">
        <v>62717</v>
      </c>
      <c r="AP157" s="7"/>
      <c r="AQ157" s="7"/>
      <c r="AR157" s="7"/>
      <c r="AS157" s="7"/>
      <c r="AT157" s="7"/>
      <c r="AU157" s="7"/>
    </row>
    <row r="158" spans="1:47" ht="15.75" customHeight="1">
      <c r="A158" s="406"/>
      <c r="B158" s="329" t="s">
        <v>44</v>
      </c>
      <c r="C158" s="330">
        <v>22038.7</v>
      </c>
      <c r="D158" s="331">
        <v>0</v>
      </c>
      <c r="E158" s="331">
        <v>0</v>
      </c>
      <c r="F158" s="330">
        <v>2386001283707</v>
      </c>
      <c r="G158" s="332">
        <v>2381559057577</v>
      </c>
      <c r="H158" s="332">
        <v>4442226130</v>
      </c>
      <c r="I158" s="341">
        <v>218</v>
      </c>
      <c r="J158" s="325">
        <v>904225</v>
      </c>
      <c r="K158" s="342">
        <v>108</v>
      </c>
      <c r="L158" s="342">
        <v>13</v>
      </c>
      <c r="M158" s="342">
        <v>8</v>
      </c>
      <c r="N158" s="331">
        <v>0</v>
      </c>
      <c r="O158" s="333">
        <v>3</v>
      </c>
      <c r="P158" s="325">
        <v>2</v>
      </c>
      <c r="Q158" s="342">
        <v>285518</v>
      </c>
      <c r="R158" s="406"/>
      <c r="S158" s="329" t="s">
        <v>44</v>
      </c>
      <c r="T158" s="332">
        <v>19745180738.739998</v>
      </c>
      <c r="U158" s="332">
        <f t="shared" si="5"/>
        <v>18114542240</v>
      </c>
      <c r="V158" s="332">
        <v>195900000</v>
      </c>
      <c r="W158" s="332">
        <v>14929255280</v>
      </c>
      <c r="X158" s="331">
        <v>0</v>
      </c>
      <c r="Y158" s="331">
        <v>0</v>
      </c>
      <c r="Z158" s="332">
        <f t="shared" si="2"/>
        <v>31647054040</v>
      </c>
      <c r="AA158" s="340">
        <f t="shared" si="6"/>
        <v>16521898760</v>
      </c>
      <c r="AB158" s="340">
        <v>195900000</v>
      </c>
      <c r="AC158" s="340">
        <v>14929255280</v>
      </c>
      <c r="AD158" s="331">
        <v>0</v>
      </c>
      <c r="AE158" s="331">
        <v>0</v>
      </c>
      <c r="AF158" s="340">
        <v>1592643480</v>
      </c>
      <c r="AG158" s="340">
        <v>1592643480</v>
      </c>
      <c r="AH158" s="331">
        <v>0</v>
      </c>
      <c r="AI158" s="331">
        <v>0</v>
      </c>
      <c r="AJ158" s="331">
        <v>0</v>
      </c>
      <c r="AK158" s="331">
        <v>0</v>
      </c>
      <c r="AL158" s="336">
        <v>13</v>
      </c>
      <c r="AM158" s="331">
        <v>3173485600000</v>
      </c>
      <c r="AN158" s="337">
        <v>46341034</v>
      </c>
      <c r="AO158" s="338">
        <v>62717</v>
      </c>
      <c r="AP158" s="7"/>
      <c r="AQ158" s="7"/>
      <c r="AR158" s="7"/>
      <c r="AS158" s="7"/>
      <c r="AT158" s="7"/>
      <c r="AU158" s="7"/>
    </row>
    <row r="159" spans="1:47" ht="15.75" customHeight="1">
      <c r="A159" s="407"/>
      <c r="B159" s="329" t="s">
        <v>45</v>
      </c>
      <c r="C159" s="330">
        <v>22108.6</v>
      </c>
      <c r="D159" s="331">
        <v>0</v>
      </c>
      <c r="E159" s="331">
        <v>0</v>
      </c>
      <c r="F159" s="330">
        <v>2440227989512</v>
      </c>
      <c r="G159" s="332">
        <v>2436324451612</v>
      </c>
      <c r="H159" s="332">
        <v>3903537900</v>
      </c>
      <c r="I159" s="341">
        <v>218</v>
      </c>
      <c r="J159" s="325">
        <v>906116</v>
      </c>
      <c r="K159" s="342">
        <v>95</v>
      </c>
      <c r="L159" s="342">
        <v>15</v>
      </c>
      <c r="M159" s="342">
        <v>9</v>
      </c>
      <c r="N159" s="331">
        <v>0</v>
      </c>
      <c r="O159" s="333">
        <v>3</v>
      </c>
      <c r="P159" s="325">
        <v>2</v>
      </c>
      <c r="Q159" s="342">
        <v>291567</v>
      </c>
      <c r="R159" s="407"/>
      <c r="S159" s="329" t="s">
        <v>45</v>
      </c>
      <c r="T159" s="332">
        <v>65851464821.170006</v>
      </c>
      <c r="U159" s="332">
        <f t="shared" si="5"/>
        <v>15848039420</v>
      </c>
      <c r="V159" s="332">
        <v>252595000</v>
      </c>
      <c r="W159" s="332">
        <v>13170443420</v>
      </c>
      <c r="X159" s="331">
        <v>0</v>
      </c>
      <c r="Y159" s="331">
        <v>0</v>
      </c>
      <c r="Z159" s="332">
        <f t="shared" si="2"/>
        <v>27932279840</v>
      </c>
      <c r="AA159" s="340">
        <f t="shared" si="6"/>
        <v>14509241420</v>
      </c>
      <c r="AB159" s="340">
        <v>252595000</v>
      </c>
      <c r="AC159" s="340">
        <v>13170443420</v>
      </c>
      <c r="AD159" s="331">
        <v>0</v>
      </c>
      <c r="AE159" s="331">
        <v>0</v>
      </c>
      <c r="AF159" s="340">
        <v>1338798000</v>
      </c>
      <c r="AG159" s="340">
        <v>1338798000</v>
      </c>
      <c r="AH159" s="331">
        <v>0</v>
      </c>
      <c r="AI159" s="331">
        <v>0</v>
      </c>
      <c r="AJ159" s="331">
        <v>0</v>
      </c>
      <c r="AK159" s="331">
        <v>0</v>
      </c>
      <c r="AL159" s="336">
        <v>14</v>
      </c>
      <c r="AM159" s="331">
        <v>3318827000000</v>
      </c>
      <c r="AN159" s="337">
        <v>47794448</v>
      </c>
      <c r="AO159" s="338">
        <v>65057</v>
      </c>
      <c r="AP159" s="8"/>
      <c r="AQ159" s="8"/>
      <c r="AR159" s="7"/>
      <c r="AS159" s="7"/>
      <c r="AT159" s="7"/>
      <c r="AU159" s="7"/>
    </row>
    <row r="160" spans="1:47" ht="15.75" customHeight="1">
      <c r="A160" s="408" t="s">
        <v>60</v>
      </c>
      <c r="B160" s="329" t="s">
        <v>34</v>
      </c>
      <c r="C160" s="330">
        <v>21147.16</v>
      </c>
      <c r="D160" s="331">
        <v>0</v>
      </c>
      <c r="E160" s="331">
        <v>0</v>
      </c>
      <c r="F160" s="330">
        <v>2515939394249</v>
      </c>
      <c r="G160" s="330">
        <v>2512426210139</v>
      </c>
      <c r="H160" s="330">
        <v>3513184110</v>
      </c>
      <c r="I160" s="341">
        <v>219</v>
      </c>
      <c r="J160" s="325">
        <v>910123</v>
      </c>
      <c r="K160" s="342">
        <v>54</v>
      </c>
      <c r="L160" s="342">
        <v>15</v>
      </c>
      <c r="M160" s="342">
        <v>9</v>
      </c>
      <c r="N160" s="331">
        <v>0</v>
      </c>
      <c r="O160" s="333">
        <v>3</v>
      </c>
      <c r="P160" s="325">
        <v>2</v>
      </c>
      <c r="Q160" s="342">
        <v>296380</v>
      </c>
      <c r="R160" s="408" t="s">
        <v>60</v>
      </c>
      <c r="S160" s="329" t="s">
        <v>34</v>
      </c>
      <c r="T160" s="332">
        <v>22801325192</v>
      </c>
      <c r="U160" s="332">
        <f t="shared" si="5"/>
        <v>20124921830</v>
      </c>
      <c r="V160" s="332">
        <v>7200000</v>
      </c>
      <c r="W160" s="332">
        <v>20124921830</v>
      </c>
      <c r="X160" s="331">
        <v>0</v>
      </c>
      <c r="Y160" s="331">
        <v>0</v>
      </c>
      <c r="Z160" s="332">
        <f t="shared" si="2"/>
        <v>40257043660</v>
      </c>
      <c r="AA160" s="340">
        <v>20124921830</v>
      </c>
      <c r="AB160" s="340">
        <v>7200000</v>
      </c>
      <c r="AC160" s="340">
        <v>20124921830</v>
      </c>
      <c r="AD160" s="331">
        <v>0</v>
      </c>
      <c r="AE160" s="331">
        <v>0</v>
      </c>
      <c r="AF160" s="331">
        <v>0</v>
      </c>
      <c r="AG160" s="331">
        <v>0</v>
      </c>
      <c r="AH160" s="331">
        <v>0</v>
      </c>
      <c r="AI160" s="331">
        <v>0</v>
      </c>
      <c r="AJ160" s="331">
        <v>0</v>
      </c>
      <c r="AK160" s="331">
        <v>0</v>
      </c>
      <c r="AL160" s="336">
        <v>14</v>
      </c>
      <c r="AM160" s="331">
        <v>3318827000000</v>
      </c>
      <c r="AN160" s="337">
        <v>47794448</v>
      </c>
      <c r="AO160" s="338">
        <v>65057</v>
      </c>
      <c r="AP160" s="7"/>
      <c r="AQ160" s="7"/>
      <c r="AR160" s="7"/>
      <c r="AS160" s="7"/>
      <c r="AT160" s="7"/>
      <c r="AU160" s="7"/>
    </row>
    <row r="161" spans="1:47" ht="15.75" customHeight="1">
      <c r="A161" s="406"/>
      <c r="B161" s="329" t="s">
        <v>35</v>
      </c>
      <c r="C161" s="330">
        <v>21115.99</v>
      </c>
      <c r="D161" s="330">
        <v>10061.25</v>
      </c>
      <c r="E161" s="330">
        <v>10031.58</v>
      </c>
      <c r="F161" s="330">
        <v>2478692429780</v>
      </c>
      <c r="G161" s="330">
        <v>2475257316428</v>
      </c>
      <c r="H161" s="330">
        <v>3435113352</v>
      </c>
      <c r="I161" s="341">
        <v>219</v>
      </c>
      <c r="J161" s="325">
        <v>920159</v>
      </c>
      <c r="K161" s="342">
        <v>53</v>
      </c>
      <c r="L161" s="342">
        <v>15</v>
      </c>
      <c r="M161" s="342">
        <v>10</v>
      </c>
      <c r="N161" s="331">
        <v>0</v>
      </c>
      <c r="O161" s="333">
        <v>3</v>
      </c>
      <c r="P161" s="325">
        <v>2</v>
      </c>
      <c r="Q161" s="342">
        <v>299998</v>
      </c>
      <c r="R161" s="406"/>
      <c r="S161" s="329" t="s">
        <v>35</v>
      </c>
      <c r="T161" s="332">
        <v>2740700666</v>
      </c>
      <c r="U161" s="332">
        <f t="shared" si="5"/>
        <v>994887050</v>
      </c>
      <c r="V161" s="332">
        <v>19300000</v>
      </c>
      <c r="W161" s="332">
        <v>994887050</v>
      </c>
      <c r="X161" s="331">
        <v>0</v>
      </c>
      <c r="Y161" s="331">
        <v>0</v>
      </c>
      <c r="Z161" s="332">
        <f t="shared" si="2"/>
        <v>2009074100</v>
      </c>
      <c r="AA161" s="340">
        <v>994887050</v>
      </c>
      <c r="AB161" s="340">
        <v>19300000</v>
      </c>
      <c r="AC161" s="340">
        <v>994887050</v>
      </c>
      <c r="AD161" s="331">
        <v>0</v>
      </c>
      <c r="AE161" s="331">
        <v>0</v>
      </c>
      <c r="AF161" s="331">
        <v>0</v>
      </c>
      <c r="AG161" s="331">
        <v>0</v>
      </c>
      <c r="AH161" s="331">
        <v>0</v>
      </c>
      <c r="AI161" s="331">
        <v>0</v>
      </c>
      <c r="AJ161" s="331">
        <v>0</v>
      </c>
      <c r="AK161" s="331">
        <v>0</v>
      </c>
      <c r="AL161" s="336">
        <v>14</v>
      </c>
      <c r="AM161" s="331">
        <v>3318827000000</v>
      </c>
      <c r="AN161" s="337">
        <v>47794448</v>
      </c>
      <c r="AO161" s="338">
        <v>65057</v>
      </c>
      <c r="AP161" s="7"/>
      <c r="AQ161" s="7"/>
      <c r="AR161" s="7"/>
      <c r="AS161" s="7"/>
      <c r="AT161" s="7"/>
      <c r="AU161" s="7"/>
    </row>
    <row r="162" spans="1:47" ht="15.75" customHeight="1">
      <c r="A162" s="406"/>
      <c r="B162" s="329" t="s">
        <v>36</v>
      </c>
      <c r="C162" s="330">
        <v>20910.03</v>
      </c>
      <c r="D162" s="330">
        <v>10452.17</v>
      </c>
      <c r="E162" s="330">
        <v>10115.290000000001</v>
      </c>
      <c r="F162" s="330">
        <v>2590730427494</v>
      </c>
      <c r="G162" s="330">
        <v>2587373384900</v>
      </c>
      <c r="H162" s="330">
        <v>3357042594</v>
      </c>
      <c r="I162" s="341">
        <v>219</v>
      </c>
      <c r="J162" s="325">
        <v>925885</v>
      </c>
      <c r="K162" s="342">
        <v>53</v>
      </c>
      <c r="L162" s="342">
        <v>15</v>
      </c>
      <c r="M162" s="342">
        <v>10</v>
      </c>
      <c r="N162" s="331">
        <v>0</v>
      </c>
      <c r="O162" s="333">
        <v>3</v>
      </c>
      <c r="P162" s="325">
        <v>2</v>
      </c>
      <c r="Q162" s="342">
        <v>313176</v>
      </c>
      <c r="R162" s="406"/>
      <c r="S162" s="329" t="s">
        <v>36</v>
      </c>
      <c r="T162" s="332">
        <v>16515453978</v>
      </c>
      <c r="U162" s="332">
        <f t="shared" si="5"/>
        <v>13223117470</v>
      </c>
      <c r="V162" s="331">
        <v>0</v>
      </c>
      <c r="W162" s="332">
        <v>3223117470</v>
      </c>
      <c r="X162" s="331">
        <v>0</v>
      </c>
      <c r="Y162" s="331">
        <v>0</v>
      </c>
      <c r="Z162" s="332">
        <f t="shared" si="2"/>
        <v>11446234940</v>
      </c>
      <c r="AA162" s="340">
        <v>8223117470</v>
      </c>
      <c r="AB162" s="331">
        <v>0</v>
      </c>
      <c r="AC162" s="340">
        <v>3223117470</v>
      </c>
      <c r="AD162" s="331">
        <v>0</v>
      </c>
      <c r="AE162" s="331">
        <v>0</v>
      </c>
      <c r="AF162" s="340">
        <v>5000000000</v>
      </c>
      <c r="AG162" s="340">
        <v>5000000000</v>
      </c>
      <c r="AH162" s="331">
        <v>0</v>
      </c>
      <c r="AI162" s="331">
        <v>0</v>
      </c>
      <c r="AJ162" s="331">
        <v>0</v>
      </c>
      <c r="AK162" s="331">
        <v>0</v>
      </c>
      <c r="AL162" s="336">
        <v>14</v>
      </c>
      <c r="AM162" s="331">
        <v>3318827000000</v>
      </c>
      <c r="AN162" s="337">
        <v>47794448</v>
      </c>
      <c r="AO162" s="338">
        <v>65057</v>
      </c>
      <c r="AP162" s="7"/>
      <c r="AQ162" s="7"/>
      <c r="AR162" s="7"/>
      <c r="AS162" s="7"/>
      <c r="AT162" s="7"/>
      <c r="AU162" s="7"/>
    </row>
    <row r="163" spans="1:47" ht="15.75" customHeight="1">
      <c r="A163" s="406"/>
      <c r="B163" s="329" t="s">
        <v>37</v>
      </c>
      <c r="C163" s="330">
        <v>19949.16</v>
      </c>
      <c r="D163" s="330">
        <v>9749.66</v>
      </c>
      <c r="E163" s="330">
        <v>9956.89</v>
      </c>
      <c r="F163" s="330">
        <v>2474986541556</v>
      </c>
      <c r="G163" s="330">
        <v>2471395286688</v>
      </c>
      <c r="H163" s="330">
        <v>3591254868</v>
      </c>
      <c r="I163" s="341">
        <v>219</v>
      </c>
      <c r="J163" s="325">
        <v>927585</v>
      </c>
      <c r="K163" s="342">
        <v>53</v>
      </c>
      <c r="L163" s="342">
        <v>15</v>
      </c>
      <c r="M163" s="342">
        <v>10</v>
      </c>
      <c r="N163" s="331">
        <v>0</v>
      </c>
      <c r="O163" s="333">
        <v>3</v>
      </c>
      <c r="P163" s="325">
        <v>2</v>
      </c>
      <c r="Q163" s="342">
        <v>318726</v>
      </c>
      <c r="R163" s="406"/>
      <c r="S163" s="329" t="s">
        <v>37</v>
      </c>
      <c r="T163" s="332">
        <v>10669161367</v>
      </c>
      <c r="U163" s="332">
        <f t="shared" si="5"/>
        <v>592722700</v>
      </c>
      <c r="V163" s="332">
        <v>100000000</v>
      </c>
      <c r="W163" s="332">
        <v>592722700</v>
      </c>
      <c r="X163" s="331">
        <v>0</v>
      </c>
      <c r="Y163" s="331">
        <v>0</v>
      </c>
      <c r="Z163" s="332">
        <f t="shared" si="2"/>
        <v>1285445400</v>
      </c>
      <c r="AA163" s="340">
        <v>592722700</v>
      </c>
      <c r="AB163" s="340">
        <v>100000000</v>
      </c>
      <c r="AC163" s="340">
        <v>592722700</v>
      </c>
      <c r="AD163" s="331">
        <v>0</v>
      </c>
      <c r="AE163" s="331">
        <v>0</v>
      </c>
      <c r="AF163" s="331">
        <v>0</v>
      </c>
      <c r="AG163" s="331">
        <v>0</v>
      </c>
      <c r="AH163" s="331">
        <v>0</v>
      </c>
      <c r="AI163" s="331">
        <v>0</v>
      </c>
      <c r="AJ163" s="331">
        <v>0</v>
      </c>
      <c r="AK163" s="331">
        <v>0</v>
      </c>
      <c r="AL163" s="336">
        <v>14</v>
      </c>
      <c r="AM163" s="331">
        <v>3318827000000</v>
      </c>
      <c r="AN163" s="337">
        <v>47794448</v>
      </c>
      <c r="AO163" s="338">
        <v>65057</v>
      </c>
      <c r="AP163" s="8"/>
      <c r="AQ163" s="8"/>
      <c r="AR163" s="7"/>
      <c r="AS163" s="7"/>
      <c r="AT163" s="7"/>
      <c r="AU163" s="7"/>
    </row>
    <row r="164" spans="1:47" ht="15.75" customHeight="1">
      <c r="A164" s="406"/>
      <c r="B164" s="329" t="s">
        <v>38</v>
      </c>
      <c r="C164" s="330">
        <v>19553.509999999998</v>
      </c>
      <c r="D164" s="330">
        <v>9677.27</v>
      </c>
      <c r="E164" s="330">
        <v>10064.56</v>
      </c>
      <c r="F164" s="330">
        <v>2491344049968</v>
      </c>
      <c r="G164" s="330">
        <v>2487830865858</v>
      </c>
      <c r="H164" s="330">
        <v>3513184110</v>
      </c>
      <c r="I164" s="341">
        <v>221</v>
      </c>
      <c r="J164" s="325">
        <v>931980</v>
      </c>
      <c r="K164" s="342">
        <v>54</v>
      </c>
      <c r="L164" s="342">
        <v>15</v>
      </c>
      <c r="M164" s="342">
        <v>12</v>
      </c>
      <c r="N164" s="331">
        <v>0</v>
      </c>
      <c r="O164" s="333">
        <v>3</v>
      </c>
      <c r="P164" s="325">
        <v>2</v>
      </c>
      <c r="Q164" s="342">
        <v>327410</v>
      </c>
      <c r="R164" s="406"/>
      <c r="S164" s="329" t="s">
        <v>38</v>
      </c>
      <c r="T164" s="332">
        <v>11961495597</v>
      </c>
      <c r="U164" s="332">
        <f t="shared" si="5"/>
        <v>13467247340</v>
      </c>
      <c r="V164" s="332">
        <v>496500000</v>
      </c>
      <c r="W164" s="332">
        <v>604171340</v>
      </c>
      <c r="X164" s="331">
        <v>0</v>
      </c>
      <c r="Y164" s="331">
        <v>0</v>
      </c>
      <c r="Z164" s="332">
        <f t="shared" si="2"/>
        <v>8136380680</v>
      </c>
      <c r="AA164" s="340">
        <v>7035709340</v>
      </c>
      <c r="AB164" s="340">
        <v>496500000</v>
      </c>
      <c r="AC164" s="340">
        <v>604171340</v>
      </c>
      <c r="AD164" s="331">
        <v>0</v>
      </c>
      <c r="AE164" s="331">
        <v>0</v>
      </c>
      <c r="AF164" s="340">
        <v>6431538000</v>
      </c>
      <c r="AG164" s="340">
        <v>6431538000</v>
      </c>
      <c r="AH164" s="331">
        <v>0</v>
      </c>
      <c r="AI164" s="331">
        <v>0</v>
      </c>
      <c r="AJ164" s="331">
        <v>0</v>
      </c>
      <c r="AK164" s="331">
        <v>0</v>
      </c>
      <c r="AL164" s="336">
        <v>15</v>
      </c>
      <c r="AM164" s="331">
        <v>3455316600000</v>
      </c>
      <c r="AN164" s="337">
        <v>49159344</v>
      </c>
      <c r="AO164" s="338">
        <v>67326</v>
      </c>
      <c r="AP164" s="8"/>
      <c r="AQ164" s="8"/>
      <c r="AR164" s="8"/>
      <c r="AS164" s="8"/>
      <c r="AT164" s="8"/>
      <c r="AU164" s="8"/>
    </row>
    <row r="165" spans="1:47" ht="15.75" customHeight="1">
      <c r="A165" s="406"/>
      <c r="B165" s="329" t="s">
        <v>39</v>
      </c>
      <c r="C165" s="330">
        <v>19737.490000000002</v>
      </c>
      <c r="D165" s="330">
        <v>9823.9</v>
      </c>
      <c r="E165" s="330">
        <v>9633.86</v>
      </c>
      <c r="F165" s="330">
        <v>2484924200709</v>
      </c>
      <c r="G165" s="330">
        <v>2481879441147</v>
      </c>
      <c r="H165" s="330">
        <v>3044759562</v>
      </c>
      <c r="I165" s="341">
        <v>221</v>
      </c>
      <c r="J165" s="325">
        <v>934572</v>
      </c>
      <c r="K165" s="342">
        <v>54</v>
      </c>
      <c r="L165" s="342">
        <v>16</v>
      </c>
      <c r="M165" s="342">
        <v>12</v>
      </c>
      <c r="N165" s="331">
        <v>0</v>
      </c>
      <c r="O165" s="333">
        <v>3</v>
      </c>
      <c r="P165" s="325">
        <v>2</v>
      </c>
      <c r="Q165" s="342">
        <v>333553</v>
      </c>
      <c r="R165" s="406"/>
      <c r="S165" s="329" t="s">
        <v>39</v>
      </c>
      <c r="T165" s="332">
        <v>13254004260</v>
      </c>
      <c r="U165" s="332">
        <f t="shared" si="5"/>
        <v>7003035560</v>
      </c>
      <c r="V165" s="332">
        <v>8600000</v>
      </c>
      <c r="W165" s="332">
        <v>2012443560</v>
      </c>
      <c r="X165" s="331">
        <v>0</v>
      </c>
      <c r="Y165" s="331">
        <v>0</v>
      </c>
      <c r="Z165" s="332">
        <f t="shared" si="2"/>
        <v>6528783120</v>
      </c>
      <c r="AA165" s="340">
        <v>4507739560</v>
      </c>
      <c r="AB165" s="340">
        <v>8600000</v>
      </c>
      <c r="AC165" s="340">
        <v>2012443560</v>
      </c>
      <c r="AD165" s="331">
        <v>0</v>
      </c>
      <c r="AE165" s="331">
        <v>0</v>
      </c>
      <c r="AF165" s="340">
        <v>2495296000</v>
      </c>
      <c r="AG165" s="340">
        <v>2495296000</v>
      </c>
      <c r="AH165" s="331">
        <v>0</v>
      </c>
      <c r="AI165" s="331">
        <v>0</v>
      </c>
      <c r="AJ165" s="331">
        <v>0</v>
      </c>
      <c r="AK165" s="331">
        <v>0</v>
      </c>
      <c r="AL165" s="336">
        <v>16</v>
      </c>
      <c r="AM165" s="331">
        <v>3572383900000</v>
      </c>
      <c r="AN165" s="337">
        <v>50330017</v>
      </c>
      <c r="AO165" s="338">
        <v>69305</v>
      </c>
      <c r="AP165" s="7"/>
      <c r="AQ165" s="7"/>
      <c r="AR165" s="7"/>
      <c r="AS165" s="7"/>
      <c r="AT165" s="7"/>
      <c r="AU165" s="7"/>
    </row>
    <row r="166" spans="1:47" ht="15.75" customHeight="1">
      <c r="A166" s="406"/>
      <c r="B166" s="329" t="s">
        <v>40</v>
      </c>
      <c r="C166" s="330">
        <v>19537.009999999998</v>
      </c>
      <c r="D166" s="330">
        <v>9499.86</v>
      </c>
      <c r="E166" s="330">
        <v>9421.1200000000008</v>
      </c>
      <c r="F166" s="330">
        <v>2388797806975</v>
      </c>
      <c r="G166" s="330">
        <v>2385440764381</v>
      </c>
      <c r="H166" s="330">
        <v>3357042594</v>
      </c>
      <c r="I166" s="341">
        <v>221</v>
      </c>
      <c r="J166" s="325">
        <v>942989</v>
      </c>
      <c r="K166" s="325">
        <v>54</v>
      </c>
      <c r="L166" s="342">
        <v>16</v>
      </c>
      <c r="M166" s="325">
        <v>12</v>
      </c>
      <c r="N166" s="331">
        <v>0</v>
      </c>
      <c r="O166" s="333">
        <v>3</v>
      </c>
      <c r="P166" s="325">
        <v>2</v>
      </c>
      <c r="Q166" s="342">
        <v>336320</v>
      </c>
      <c r="R166" s="406"/>
      <c r="S166" s="329" t="s">
        <v>40</v>
      </c>
      <c r="T166" s="332">
        <v>4325495865</v>
      </c>
      <c r="U166" s="332">
        <f t="shared" si="5"/>
        <v>1179877250</v>
      </c>
      <c r="V166" s="331">
        <v>0</v>
      </c>
      <c r="W166" s="332">
        <v>1179877250</v>
      </c>
      <c r="X166" s="331">
        <v>0</v>
      </c>
      <c r="Y166" s="331">
        <v>0</v>
      </c>
      <c r="Z166" s="332">
        <f t="shared" si="2"/>
        <v>2359754500</v>
      </c>
      <c r="AA166" s="340">
        <v>1179877250</v>
      </c>
      <c r="AB166" s="331">
        <v>0</v>
      </c>
      <c r="AC166" s="340">
        <v>1179877250</v>
      </c>
      <c r="AD166" s="331">
        <v>0</v>
      </c>
      <c r="AE166" s="331">
        <v>0</v>
      </c>
      <c r="AF166" s="331">
        <v>0</v>
      </c>
      <c r="AG166" s="331">
        <v>0</v>
      </c>
      <c r="AH166" s="331">
        <v>0</v>
      </c>
      <c r="AI166" s="331">
        <v>0</v>
      </c>
      <c r="AJ166" s="331">
        <v>0</v>
      </c>
      <c r="AK166" s="331">
        <v>0</v>
      </c>
      <c r="AL166" s="336">
        <v>16</v>
      </c>
      <c r="AM166" s="331">
        <v>3572383900000</v>
      </c>
      <c r="AN166" s="337">
        <v>50330017</v>
      </c>
      <c r="AO166" s="338">
        <v>69305</v>
      </c>
      <c r="AP166" s="7"/>
      <c r="AQ166" s="7"/>
      <c r="AR166" s="7"/>
      <c r="AS166" s="7"/>
      <c r="AT166" s="7"/>
      <c r="AU166" s="7"/>
    </row>
    <row r="167" spans="1:47" ht="15.75" customHeight="1">
      <c r="A167" s="406"/>
      <c r="B167" s="329" t="s">
        <v>41</v>
      </c>
      <c r="C167" s="330">
        <v>19365</v>
      </c>
      <c r="D167" s="330">
        <v>9260.6299999999992</v>
      </c>
      <c r="E167" s="330">
        <v>9224.7000000000007</v>
      </c>
      <c r="F167" s="330">
        <v>2305278899659</v>
      </c>
      <c r="G167" s="330">
        <v>2302390281613</v>
      </c>
      <c r="H167" s="330">
        <v>2888618046</v>
      </c>
      <c r="I167" s="341">
        <v>223</v>
      </c>
      <c r="J167" s="325">
        <v>966105</v>
      </c>
      <c r="K167" s="325">
        <v>54</v>
      </c>
      <c r="L167" s="342">
        <v>16</v>
      </c>
      <c r="M167" s="325">
        <v>12</v>
      </c>
      <c r="N167" s="331">
        <v>0</v>
      </c>
      <c r="O167" s="333">
        <v>3</v>
      </c>
      <c r="P167" s="325">
        <v>2</v>
      </c>
      <c r="Q167" s="342">
        <v>339897</v>
      </c>
      <c r="R167" s="406"/>
      <c r="S167" s="329" t="s">
        <v>41</v>
      </c>
      <c r="T167" s="332">
        <v>3293433756</v>
      </c>
      <c r="U167" s="332">
        <f t="shared" si="5"/>
        <v>1225691860</v>
      </c>
      <c r="V167" s="331">
        <v>0</v>
      </c>
      <c r="W167" s="332">
        <v>1225691860</v>
      </c>
      <c r="X167" s="331">
        <v>0</v>
      </c>
      <c r="Y167" s="331">
        <v>0</v>
      </c>
      <c r="Z167" s="332">
        <f t="shared" si="2"/>
        <v>2451383720</v>
      </c>
      <c r="AA167" s="340">
        <v>1225691860</v>
      </c>
      <c r="AB167" s="331">
        <v>0</v>
      </c>
      <c r="AC167" s="340">
        <v>1225691860</v>
      </c>
      <c r="AD167" s="331">
        <v>0</v>
      </c>
      <c r="AE167" s="331">
        <v>0</v>
      </c>
      <c r="AF167" s="331">
        <v>0</v>
      </c>
      <c r="AG167" s="331">
        <v>0</v>
      </c>
      <c r="AH167" s="331">
        <v>0</v>
      </c>
      <c r="AI167" s="331">
        <v>0</v>
      </c>
      <c r="AJ167" s="331">
        <v>0</v>
      </c>
      <c r="AK167" s="331">
        <v>0</v>
      </c>
      <c r="AL167" s="336">
        <v>16</v>
      </c>
      <c r="AM167" s="331">
        <v>3572383900000</v>
      </c>
      <c r="AN167" s="337">
        <v>50330017</v>
      </c>
      <c r="AO167" s="338">
        <v>69305</v>
      </c>
      <c r="AP167" s="7"/>
      <c r="AQ167" s="7"/>
      <c r="AR167" s="7"/>
      <c r="AS167" s="7"/>
      <c r="AT167" s="7"/>
      <c r="AU167" s="7"/>
    </row>
    <row r="168" spans="1:47" ht="15.75" customHeight="1">
      <c r="A168" s="406"/>
      <c r="B168" s="329" t="s">
        <v>42</v>
      </c>
      <c r="C168" s="330">
        <v>20034.66</v>
      </c>
      <c r="D168" s="330">
        <v>9582.43</v>
      </c>
      <c r="E168" s="330">
        <v>8884</v>
      </c>
      <c r="F168" s="330">
        <v>2350525729739</v>
      </c>
      <c r="G168" s="330">
        <v>2347480970177</v>
      </c>
      <c r="H168" s="330">
        <v>3044759562</v>
      </c>
      <c r="I168" s="341">
        <v>223</v>
      </c>
      <c r="J168" s="325">
        <v>1065011</v>
      </c>
      <c r="K168" s="325">
        <v>54</v>
      </c>
      <c r="L168" s="342">
        <v>16</v>
      </c>
      <c r="M168" s="325">
        <v>12</v>
      </c>
      <c r="N168" s="331">
        <v>0</v>
      </c>
      <c r="O168" s="333">
        <v>3</v>
      </c>
      <c r="P168" s="325">
        <v>2</v>
      </c>
      <c r="Q168" s="342">
        <v>346060</v>
      </c>
      <c r="R168" s="406"/>
      <c r="S168" s="329" t="s">
        <v>42</v>
      </c>
      <c r="T168" s="332">
        <v>20686641016</v>
      </c>
      <c r="U168" s="332">
        <f t="shared" si="5"/>
        <v>33277064920</v>
      </c>
      <c r="V168" s="331">
        <v>0</v>
      </c>
      <c r="W168" s="332">
        <v>304306520</v>
      </c>
      <c r="X168" s="331">
        <v>0</v>
      </c>
      <c r="Y168" s="331">
        <v>0</v>
      </c>
      <c r="Z168" s="332">
        <f t="shared" si="2"/>
        <v>17094992240</v>
      </c>
      <c r="AA168" s="340">
        <v>16790685720</v>
      </c>
      <c r="AB168" s="331">
        <v>0</v>
      </c>
      <c r="AC168" s="340">
        <v>304306520</v>
      </c>
      <c r="AD168" s="331">
        <v>0</v>
      </c>
      <c r="AE168" s="331">
        <v>0</v>
      </c>
      <c r="AF168" s="340">
        <v>16486379200</v>
      </c>
      <c r="AG168" s="340">
        <v>16486379200</v>
      </c>
      <c r="AH168" s="331">
        <v>0</v>
      </c>
      <c r="AI168" s="331">
        <v>0</v>
      </c>
      <c r="AJ168" s="331">
        <v>0</v>
      </c>
      <c r="AK168" s="331">
        <v>0</v>
      </c>
      <c r="AL168" s="336">
        <v>16</v>
      </c>
      <c r="AM168" s="331">
        <v>3572383900000</v>
      </c>
      <c r="AN168" s="337">
        <v>50330017</v>
      </c>
      <c r="AO168" s="338">
        <v>69305</v>
      </c>
      <c r="AP168" s="7"/>
      <c r="AQ168" s="7"/>
      <c r="AR168" s="7"/>
      <c r="AS168" s="7"/>
      <c r="AT168" s="7"/>
      <c r="AU168" s="7"/>
    </row>
    <row r="169" spans="1:47" ht="15.75" customHeight="1">
      <c r="A169" s="406"/>
      <c r="B169" s="329" t="s">
        <v>43</v>
      </c>
      <c r="C169" s="330">
        <v>20463.61</v>
      </c>
      <c r="D169" s="330">
        <v>9792.82</v>
      </c>
      <c r="E169" s="330">
        <v>8501.67</v>
      </c>
      <c r="F169" s="330">
        <v>2431342532830</v>
      </c>
      <c r="G169" s="330">
        <v>2428236097369</v>
      </c>
      <c r="H169" s="330">
        <v>3106435461</v>
      </c>
      <c r="I169" s="341">
        <v>223</v>
      </c>
      <c r="J169" s="325">
        <v>1131300</v>
      </c>
      <c r="K169" s="325">
        <v>54</v>
      </c>
      <c r="L169" s="342">
        <v>16</v>
      </c>
      <c r="M169" s="325">
        <v>12</v>
      </c>
      <c r="N169" s="331">
        <v>0</v>
      </c>
      <c r="O169" s="333">
        <v>3</v>
      </c>
      <c r="P169" s="325">
        <v>2</v>
      </c>
      <c r="Q169" s="342">
        <v>351510</v>
      </c>
      <c r="R169" s="406"/>
      <c r="S169" s="329" t="s">
        <v>43</v>
      </c>
      <c r="T169" s="332">
        <v>9125526826</v>
      </c>
      <c r="U169" s="332">
        <f t="shared" si="5"/>
        <v>1468023490</v>
      </c>
      <c r="V169" s="331">
        <v>0</v>
      </c>
      <c r="W169" s="332">
        <v>1468023490</v>
      </c>
      <c r="X169" s="331">
        <v>0</v>
      </c>
      <c r="Y169" s="331">
        <v>0</v>
      </c>
      <c r="Z169" s="332">
        <f t="shared" si="2"/>
        <v>2936046980</v>
      </c>
      <c r="AA169" s="340">
        <v>1468023490</v>
      </c>
      <c r="AB169" s="331">
        <v>0</v>
      </c>
      <c r="AC169" s="340">
        <v>1468023490</v>
      </c>
      <c r="AD169" s="331">
        <v>0</v>
      </c>
      <c r="AE169" s="331">
        <v>0</v>
      </c>
      <c r="AF169" s="331">
        <v>0</v>
      </c>
      <c r="AG169" s="331">
        <v>0</v>
      </c>
      <c r="AH169" s="331">
        <v>0</v>
      </c>
      <c r="AI169" s="331">
        <v>0</v>
      </c>
      <c r="AJ169" s="331">
        <v>0</v>
      </c>
      <c r="AK169" s="331">
        <v>0</v>
      </c>
      <c r="AL169" s="336">
        <v>17</v>
      </c>
      <c r="AM169" s="331">
        <v>3684290200000</v>
      </c>
      <c r="AN169" s="337">
        <v>51449080</v>
      </c>
      <c r="AO169" s="338">
        <v>70988</v>
      </c>
      <c r="AP169" s="8"/>
      <c r="AQ169" s="8"/>
      <c r="AR169" s="7"/>
      <c r="AS169" s="7"/>
      <c r="AT169" s="7"/>
      <c r="AU169" s="7"/>
    </row>
    <row r="170" spans="1:47" ht="15.75" customHeight="1">
      <c r="A170" s="406"/>
      <c r="B170" s="329" t="s">
        <v>44</v>
      </c>
      <c r="C170" s="330">
        <v>20051.89</v>
      </c>
      <c r="D170" s="330">
        <v>9742.67</v>
      </c>
      <c r="E170" s="330">
        <v>8470.94</v>
      </c>
      <c r="F170" s="330">
        <v>2306519269511</v>
      </c>
      <c r="G170" s="330">
        <v>2302979541343</v>
      </c>
      <c r="H170" s="330">
        <v>3539728168</v>
      </c>
      <c r="I170" s="341">
        <v>222</v>
      </c>
      <c r="J170" s="325">
        <v>1302589</v>
      </c>
      <c r="K170" s="325">
        <v>54</v>
      </c>
      <c r="L170" s="342">
        <v>16</v>
      </c>
      <c r="M170" s="325">
        <v>12</v>
      </c>
      <c r="N170" s="331">
        <v>0</v>
      </c>
      <c r="O170" s="333">
        <v>3</v>
      </c>
      <c r="P170" s="325">
        <v>2</v>
      </c>
      <c r="Q170" s="342">
        <v>354416</v>
      </c>
      <c r="R170" s="406"/>
      <c r="S170" s="329" t="s">
        <v>44</v>
      </c>
      <c r="T170" s="332">
        <v>5422533886</v>
      </c>
      <c r="U170" s="332">
        <f t="shared" si="5"/>
        <v>2920598520</v>
      </c>
      <c r="V170" s="331">
        <v>0</v>
      </c>
      <c r="W170" s="332">
        <v>880598520</v>
      </c>
      <c r="X170" s="331">
        <v>0</v>
      </c>
      <c r="Y170" s="331">
        <v>0</v>
      </c>
      <c r="Z170" s="332">
        <f t="shared" si="2"/>
        <v>2781197040</v>
      </c>
      <c r="AA170" s="340">
        <v>1900598520</v>
      </c>
      <c r="AB170" s="331">
        <v>0</v>
      </c>
      <c r="AC170" s="340">
        <v>880598520</v>
      </c>
      <c r="AD170" s="331">
        <v>0</v>
      </c>
      <c r="AE170" s="331">
        <v>0</v>
      </c>
      <c r="AF170" s="340">
        <v>1020000000</v>
      </c>
      <c r="AG170" s="340">
        <v>1020000000</v>
      </c>
      <c r="AH170" s="331">
        <v>0</v>
      </c>
      <c r="AI170" s="331">
        <v>0</v>
      </c>
      <c r="AJ170" s="331">
        <v>0</v>
      </c>
      <c r="AK170" s="331">
        <v>0</v>
      </c>
      <c r="AL170" s="336">
        <v>17</v>
      </c>
      <c r="AM170" s="331">
        <v>3684290200000</v>
      </c>
      <c r="AN170" s="337">
        <v>51449080</v>
      </c>
      <c r="AO170" s="338">
        <v>70988</v>
      </c>
      <c r="AP170" s="8"/>
      <c r="AQ170" s="8"/>
      <c r="AR170" s="7"/>
      <c r="AS170" s="7"/>
      <c r="AT170" s="7"/>
      <c r="AU170" s="7"/>
    </row>
    <row r="171" spans="1:47" ht="15.75" customHeight="1">
      <c r="A171" s="407"/>
      <c r="B171" s="329" t="s">
        <v>45</v>
      </c>
      <c r="C171" s="330">
        <v>20076.54</v>
      </c>
      <c r="D171" s="330">
        <v>9458.48</v>
      </c>
      <c r="E171" s="330">
        <v>8322.0300000000007</v>
      </c>
      <c r="F171" s="330">
        <v>2511752418802.3198</v>
      </c>
      <c r="G171" s="330">
        <v>2508040934967</v>
      </c>
      <c r="H171" s="330">
        <v>3711483835.3200002</v>
      </c>
      <c r="I171" s="341">
        <v>217</v>
      </c>
      <c r="J171" s="325">
        <v>1304371</v>
      </c>
      <c r="K171" s="325">
        <v>54</v>
      </c>
      <c r="L171" s="342">
        <v>16</v>
      </c>
      <c r="M171" s="325">
        <v>12</v>
      </c>
      <c r="N171" s="331">
        <v>0</v>
      </c>
      <c r="O171" s="333">
        <v>3</v>
      </c>
      <c r="P171" s="325">
        <v>2</v>
      </c>
      <c r="Q171" s="342">
        <v>358481</v>
      </c>
      <c r="R171" s="407"/>
      <c r="S171" s="329" t="s">
        <v>45</v>
      </c>
      <c r="T171" s="332">
        <v>124698395574</v>
      </c>
      <c r="U171" s="332">
        <f t="shared" si="5"/>
        <v>891429140</v>
      </c>
      <c r="V171" s="332">
        <v>1066000000</v>
      </c>
      <c r="W171" s="332">
        <v>891429140</v>
      </c>
      <c r="X171" s="331">
        <v>0</v>
      </c>
      <c r="Y171" s="331">
        <v>0</v>
      </c>
      <c r="Z171" s="332">
        <f t="shared" si="2"/>
        <v>1848858280</v>
      </c>
      <c r="AA171" s="340">
        <v>891429140</v>
      </c>
      <c r="AB171" s="340">
        <v>66000000</v>
      </c>
      <c r="AC171" s="340">
        <v>891429140</v>
      </c>
      <c r="AD171" s="331">
        <v>0</v>
      </c>
      <c r="AE171" s="331">
        <v>0</v>
      </c>
      <c r="AF171" s="340">
        <v>1000000000</v>
      </c>
      <c r="AG171" s="331">
        <v>0</v>
      </c>
      <c r="AH171" s="340">
        <v>1000000000</v>
      </c>
      <c r="AI171" s="331">
        <v>0</v>
      </c>
      <c r="AJ171" s="331">
        <v>0</v>
      </c>
      <c r="AK171" s="331">
        <v>0</v>
      </c>
      <c r="AL171" s="336">
        <v>18</v>
      </c>
      <c r="AM171" s="331">
        <v>3779297000000</v>
      </c>
      <c r="AN171" s="337">
        <v>52399148</v>
      </c>
      <c r="AO171" s="338">
        <v>72444</v>
      </c>
      <c r="AP171" s="7"/>
      <c r="AQ171" s="7"/>
      <c r="AR171" s="7"/>
      <c r="AS171" s="7"/>
      <c r="AT171" s="7"/>
      <c r="AU171" s="7"/>
    </row>
    <row r="172" spans="1:47" ht="15.75" customHeight="1">
      <c r="A172" s="409" t="s">
        <v>61</v>
      </c>
      <c r="B172" s="329" t="s">
        <v>34</v>
      </c>
      <c r="C172" s="330">
        <v>21584.41</v>
      </c>
      <c r="D172" s="330">
        <v>9792.82</v>
      </c>
      <c r="E172" s="330">
        <v>8501.67</v>
      </c>
      <c r="F172" s="330">
        <v>2447934618986.46</v>
      </c>
      <c r="G172" s="330">
        <v>2444431584075</v>
      </c>
      <c r="H172" s="330">
        <v>3503034911.46</v>
      </c>
      <c r="I172" s="341">
        <v>217</v>
      </c>
      <c r="J172" s="325">
        <v>1366170</v>
      </c>
      <c r="K172" s="325">
        <v>54</v>
      </c>
      <c r="L172" s="342">
        <v>16</v>
      </c>
      <c r="M172" s="325">
        <v>12</v>
      </c>
      <c r="N172" s="331">
        <v>0</v>
      </c>
      <c r="O172" s="333">
        <v>3</v>
      </c>
      <c r="P172" s="325">
        <v>2</v>
      </c>
      <c r="Q172" s="342">
        <v>362161</v>
      </c>
      <c r="R172" s="409" t="s">
        <v>61</v>
      </c>
      <c r="S172" s="329" t="s">
        <v>34</v>
      </c>
      <c r="T172" s="332">
        <v>4016292416</v>
      </c>
      <c r="U172" s="332">
        <f t="shared" si="5"/>
        <v>451295590</v>
      </c>
      <c r="V172" s="332">
        <v>50000000</v>
      </c>
      <c r="W172" s="332">
        <v>451295590</v>
      </c>
      <c r="X172" s="331">
        <v>0</v>
      </c>
      <c r="Y172" s="331">
        <v>0</v>
      </c>
      <c r="Z172" s="332">
        <f t="shared" si="2"/>
        <v>952591180</v>
      </c>
      <c r="AA172" s="340">
        <v>451295590</v>
      </c>
      <c r="AB172" s="340">
        <v>50000000</v>
      </c>
      <c r="AC172" s="340">
        <v>451295590</v>
      </c>
      <c r="AD172" s="331">
        <v>0</v>
      </c>
      <c r="AE172" s="331">
        <v>0</v>
      </c>
      <c r="AF172" s="331">
        <v>0</v>
      </c>
      <c r="AG172" s="331">
        <v>0</v>
      </c>
      <c r="AH172" s="331">
        <v>0</v>
      </c>
      <c r="AI172" s="331">
        <v>0</v>
      </c>
      <c r="AJ172" s="331">
        <v>0</v>
      </c>
      <c r="AK172" s="331">
        <v>0</v>
      </c>
      <c r="AL172" s="336">
        <v>18</v>
      </c>
      <c r="AM172" s="331">
        <v>3779297000000</v>
      </c>
      <c r="AN172" s="337">
        <v>52399148</v>
      </c>
      <c r="AO172" s="338">
        <v>72444</v>
      </c>
      <c r="AP172" s="7"/>
      <c r="AQ172" s="7"/>
      <c r="AR172" s="7"/>
      <c r="AS172" s="7"/>
      <c r="AT172" s="7"/>
      <c r="AU172" s="7"/>
    </row>
    <row r="173" spans="1:47" ht="15.75" customHeight="1">
      <c r="A173" s="406"/>
      <c r="B173" s="329" t="s">
        <v>35</v>
      </c>
      <c r="C173" s="330">
        <v>21457.81</v>
      </c>
      <c r="D173" s="330">
        <v>9742.67</v>
      </c>
      <c r="E173" s="330">
        <v>8470.94</v>
      </c>
      <c r="F173" s="330">
        <v>2482465125676.7002</v>
      </c>
      <c r="G173" s="330">
        <v>2479252513985</v>
      </c>
      <c r="H173" s="330">
        <v>3212611691.6999998</v>
      </c>
      <c r="I173" s="341">
        <v>219</v>
      </c>
      <c r="J173" s="325">
        <v>1436912</v>
      </c>
      <c r="K173" s="325">
        <v>54</v>
      </c>
      <c r="L173" s="342">
        <v>16</v>
      </c>
      <c r="M173" s="325">
        <v>12</v>
      </c>
      <c r="N173" s="331">
        <v>0</v>
      </c>
      <c r="O173" s="333">
        <v>3</v>
      </c>
      <c r="P173" s="325">
        <v>2</v>
      </c>
      <c r="Q173" s="342">
        <v>368935</v>
      </c>
      <c r="R173" s="406"/>
      <c r="S173" s="329" t="s">
        <v>35</v>
      </c>
      <c r="T173" s="332">
        <v>13353451575</v>
      </c>
      <c r="U173" s="332">
        <f t="shared" si="5"/>
        <v>21155884950</v>
      </c>
      <c r="V173" s="331">
        <v>0</v>
      </c>
      <c r="W173" s="332">
        <v>1155884950</v>
      </c>
      <c r="X173" s="331">
        <v>0</v>
      </c>
      <c r="Y173" s="331">
        <v>0</v>
      </c>
      <c r="Z173" s="332">
        <f t="shared" si="2"/>
        <v>12311769900</v>
      </c>
      <c r="AA173" s="340">
        <v>11155884950</v>
      </c>
      <c r="AB173" s="331">
        <v>0</v>
      </c>
      <c r="AC173" s="340">
        <v>1155884950</v>
      </c>
      <c r="AD173" s="331">
        <v>0</v>
      </c>
      <c r="AE173" s="331">
        <v>0</v>
      </c>
      <c r="AF173" s="340">
        <v>10000000000</v>
      </c>
      <c r="AG173" s="340">
        <v>10000000000</v>
      </c>
      <c r="AH173" s="331">
        <v>0</v>
      </c>
      <c r="AI173" s="331">
        <v>0</v>
      </c>
      <c r="AJ173" s="331">
        <v>0</v>
      </c>
      <c r="AK173" s="331">
        <v>0</v>
      </c>
      <c r="AL173" s="336">
        <v>18</v>
      </c>
      <c r="AM173" s="331">
        <v>3779297000000</v>
      </c>
      <c r="AN173" s="337">
        <v>52399148</v>
      </c>
      <c r="AO173" s="338">
        <v>72444</v>
      </c>
      <c r="AP173" s="7"/>
      <c r="AQ173" s="7"/>
      <c r="AR173" s="7"/>
      <c r="AS173" s="7"/>
      <c r="AT173" s="7"/>
      <c r="AU173" s="7"/>
    </row>
    <row r="174" spans="1:47" ht="15.75" customHeight="1">
      <c r="A174" s="406"/>
      <c r="B174" s="329" t="s">
        <v>36</v>
      </c>
      <c r="C174" s="330">
        <v>20901.009999999998</v>
      </c>
      <c r="D174" s="330">
        <v>9458.48</v>
      </c>
      <c r="E174" s="330">
        <v>8322.0300000000007</v>
      </c>
      <c r="F174" s="330">
        <v>2456539678892</v>
      </c>
      <c r="G174" s="330">
        <v>2452754808544</v>
      </c>
      <c r="H174" s="330">
        <v>3784870348</v>
      </c>
      <c r="I174" s="341">
        <v>198</v>
      </c>
      <c r="J174" s="325">
        <v>1721494</v>
      </c>
      <c r="K174" s="325">
        <v>54</v>
      </c>
      <c r="L174" s="325">
        <v>18</v>
      </c>
      <c r="M174" s="325">
        <v>12</v>
      </c>
      <c r="N174" s="331">
        <v>0</v>
      </c>
      <c r="O174" s="333">
        <v>3</v>
      </c>
      <c r="P174" s="325">
        <v>2</v>
      </c>
      <c r="Q174" s="342">
        <v>375904</v>
      </c>
      <c r="R174" s="406"/>
      <c r="S174" s="329" t="s">
        <v>36</v>
      </c>
      <c r="T174" s="332">
        <v>32177129059</v>
      </c>
      <c r="U174" s="332">
        <f t="shared" si="5"/>
        <v>13817003630</v>
      </c>
      <c r="V174" s="331">
        <v>0</v>
      </c>
      <c r="W174" s="332">
        <v>3247003630</v>
      </c>
      <c r="X174" s="331">
        <v>0</v>
      </c>
      <c r="Y174" s="331">
        <v>0</v>
      </c>
      <c r="Z174" s="332">
        <f t="shared" si="2"/>
        <v>11779007260</v>
      </c>
      <c r="AA174" s="340">
        <v>8532003630</v>
      </c>
      <c r="AB174" s="331">
        <v>0</v>
      </c>
      <c r="AC174" s="340">
        <v>3247003630</v>
      </c>
      <c r="AD174" s="331">
        <v>0</v>
      </c>
      <c r="AE174" s="331">
        <v>0</v>
      </c>
      <c r="AF174" s="340">
        <v>5285000000</v>
      </c>
      <c r="AG174" s="340">
        <v>5285000000</v>
      </c>
      <c r="AH174" s="331">
        <v>0</v>
      </c>
      <c r="AI174" s="331">
        <v>0</v>
      </c>
      <c r="AJ174" s="331">
        <v>0</v>
      </c>
      <c r="AK174" s="331">
        <v>0</v>
      </c>
      <c r="AL174" s="336">
        <v>18</v>
      </c>
      <c r="AM174" s="331">
        <v>3779297000000</v>
      </c>
      <c r="AN174" s="337">
        <v>52399148</v>
      </c>
      <c r="AO174" s="338">
        <v>72444</v>
      </c>
      <c r="AP174" s="7"/>
      <c r="AQ174" s="7"/>
      <c r="AR174" s="7"/>
      <c r="AS174" s="7"/>
      <c r="AT174" s="7"/>
      <c r="AU174" s="7"/>
    </row>
    <row r="175" spans="1:47" ht="15.75" customHeight="1">
      <c r="A175" s="406"/>
      <c r="B175" s="343" t="s">
        <v>37</v>
      </c>
      <c r="C175" s="330">
        <v>20118.48</v>
      </c>
      <c r="D175" s="330">
        <v>9546.27</v>
      </c>
      <c r="E175" s="330">
        <v>8059.18</v>
      </c>
      <c r="F175" s="330">
        <v>2414247256534.7002</v>
      </c>
      <c r="G175" s="330">
        <v>2410917538706</v>
      </c>
      <c r="H175" s="330">
        <v>3329717828.6999998</v>
      </c>
      <c r="I175" s="341">
        <v>200</v>
      </c>
      <c r="J175" s="325">
        <v>1737548</v>
      </c>
      <c r="K175" s="325">
        <v>54</v>
      </c>
      <c r="L175" s="325">
        <v>19</v>
      </c>
      <c r="M175" s="325">
        <v>13</v>
      </c>
      <c r="N175" s="331">
        <v>0</v>
      </c>
      <c r="O175" s="333">
        <v>3</v>
      </c>
      <c r="P175" s="325">
        <v>2</v>
      </c>
      <c r="Q175" s="342">
        <v>380412</v>
      </c>
      <c r="R175" s="406"/>
      <c r="S175" s="343" t="s">
        <v>37</v>
      </c>
      <c r="T175" s="332">
        <v>3000719749</v>
      </c>
      <c r="U175" s="332">
        <f t="shared" si="5"/>
        <v>994575680</v>
      </c>
      <c r="V175" s="331">
        <v>0</v>
      </c>
      <c r="W175" s="332">
        <v>994575680</v>
      </c>
      <c r="X175" s="331">
        <v>0</v>
      </c>
      <c r="Y175" s="331">
        <v>0</v>
      </c>
      <c r="Z175" s="332">
        <f t="shared" si="2"/>
        <v>1989151360</v>
      </c>
      <c r="AA175" s="340">
        <v>994575680</v>
      </c>
      <c r="AB175" s="331">
        <v>0</v>
      </c>
      <c r="AC175" s="340">
        <v>994575680</v>
      </c>
      <c r="AD175" s="331">
        <v>0</v>
      </c>
      <c r="AE175" s="331">
        <v>0</v>
      </c>
      <c r="AF175" s="331">
        <v>0</v>
      </c>
      <c r="AG175" s="331">
        <v>0</v>
      </c>
      <c r="AH175" s="331">
        <v>0</v>
      </c>
      <c r="AI175" s="331">
        <v>0</v>
      </c>
      <c r="AJ175" s="331">
        <v>0</v>
      </c>
      <c r="AK175" s="331">
        <v>0</v>
      </c>
      <c r="AL175" s="336">
        <v>18</v>
      </c>
      <c r="AM175" s="331">
        <v>3779297000000</v>
      </c>
      <c r="AN175" s="337">
        <v>52399148</v>
      </c>
      <c r="AO175" s="338">
        <v>72444</v>
      </c>
      <c r="AP175" s="8"/>
      <c r="AQ175" s="8"/>
      <c r="AR175" s="7"/>
      <c r="AS175" s="7"/>
      <c r="AT175" s="7"/>
      <c r="AU175" s="7"/>
    </row>
    <row r="176" spans="1:47" ht="15.75" customHeight="1">
      <c r="A176" s="406"/>
      <c r="B176" s="329" t="s">
        <v>38</v>
      </c>
      <c r="C176" s="330">
        <v>20175.46</v>
      </c>
      <c r="D176" s="330">
        <v>9335.7199999999993</v>
      </c>
      <c r="E176" s="330">
        <v>7808.77</v>
      </c>
      <c r="F176" s="330">
        <v>2385767775179</v>
      </c>
      <c r="G176" s="330">
        <v>2382754243920</v>
      </c>
      <c r="H176" s="330">
        <v>3013531259</v>
      </c>
      <c r="I176" s="341">
        <v>200</v>
      </c>
      <c r="J176" s="325">
        <v>1739238</v>
      </c>
      <c r="K176" s="325">
        <v>54</v>
      </c>
      <c r="L176" s="325">
        <v>19</v>
      </c>
      <c r="M176" s="325">
        <v>13</v>
      </c>
      <c r="N176" s="331">
        <v>0</v>
      </c>
      <c r="O176" s="333">
        <v>3</v>
      </c>
      <c r="P176" s="344">
        <v>3</v>
      </c>
      <c r="Q176" s="342">
        <v>389043</v>
      </c>
      <c r="R176" s="406"/>
      <c r="S176" s="329" t="s">
        <v>38</v>
      </c>
      <c r="T176" s="332">
        <v>16053892161</v>
      </c>
      <c r="U176" s="332">
        <f t="shared" si="5"/>
        <v>19231048360</v>
      </c>
      <c r="V176" s="332">
        <v>40000000</v>
      </c>
      <c r="W176" s="332">
        <v>2059330440</v>
      </c>
      <c r="X176" s="331">
        <v>0</v>
      </c>
      <c r="Y176" s="331">
        <v>0</v>
      </c>
      <c r="Z176" s="332">
        <f t="shared" si="2"/>
        <v>12744519840</v>
      </c>
      <c r="AA176" s="340">
        <v>10645189400</v>
      </c>
      <c r="AB176" s="340">
        <v>40000000</v>
      </c>
      <c r="AC176" s="340">
        <v>2059330440</v>
      </c>
      <c r="AD176" s="331">
        <v>0</v>
      </c>
      <c r="AE176" s="331">
        <v>0</v>
      </c>
      <c r="AF176" s="340">
        <v>8585858960</v>
      </c>
      <c r="AG176" s="340">
        <v>8585858960</v>
      </c>
      <c r="AH176" s="331">
        <v>0</v>
      </c>
      <c r="AI176" s="331">
        <v>0</v>
      </c>
      <c r="AJ176" s="331">
        <v>0</v>
      </c>
      <c r="AK176" s="331">
        <v>0</v>
      </c>
      <c r="AL176" s="336">
        <v>19</v>
      </c>
      <c r="AM176" s="331">
        <v>3786297000000</v>
      </c>
      <c r="AN176" s="337">
        <v>52469148</v>
      </c>
      <c r="AO176" s="338">
        <v>72444</v>
      </c>
      <c r="AP176" s="8"/>
      <c r="AQ176" s="8"/>
      <c r="AR176" s="7"/>
      <c r="AS176" s="7"/>
      <c r="AT176" s="7"/>
      <c r="AU176" s="7"/>
    </row>
    <row r="177" spans="1:47" ht="15.75" customHeight="1">
      <c r="A177" s="406"/>
      <c r="B177" s="329" t="s">
        <v>39</v>
      </c>
      <c r="C177" s="330">
        <v>19813.79</v>
      </c>
      <c r="D177" s="330">
        <v>9743.0300000000007</v>
      </c>
      <c r="E177" s="330">
        <v>8116.71</v>
      </c>
      <c r="F177" s="330">
        <v>2604784272205</v>
      </c>
      <c r="G177" s="330">
        <v>2601660661177</v>
      </c>
      <c r="H177" s="330">
        <v>3123611028</v>
      </c>
      <c r="I177" s="341">
        <v>200</v>
      </c>
      <c r="J177" s="325">
        <v>1757854</v>
      </c>
      <c r="K177" s="325">
        <v>54</v>
      </c>
      <c r="L177" s="325">
        <v>19</v>
      </c>
      <c r="M177" s="325">
        <v>14</v>
      </c>
      <c r="N177" s="331">
        <v>0</v>
      </c>
      <c r="O177" s="333">
        <v>3</v>
      </c>
      <c r="P177" s="344">
        <v>3</v>
      </c>
      <c r="Q177" s="342">
        <v>394212</v>
      </c>
      <c r="R177" s="406"/>
      <c r="S177" s="329" t="s">
        <v>39</v>
      </c>
      <c r="T177" s="332">
        <v>21944639461</v>
      </c>
      <c r="U177" s="332">
        <f t="shared" si="5"/>
        <v>37172994600</v>
      </c>
      <c r="V177" s="331">
        <v>0</v>
      </c>
      <c r="W177" s="331">
        <v>0</v>
      </c>
      <c r="X177" s="331">
        <v>0</v>
      </c>
      <c r="Y177" s="331">
        <v>0</v>
      </c>
      <c r="Z177" s="332">
        <f t="shared" si="2"/>
        <v>18586497300</v>
      </c>
      <c r="AA177" s="340">
        <v>18586497300</v>
      </c>
      <c r="AB177" s="331">
        <v>0</v>
      </c>
      <c r="AC177" s="331">
        <v>0</v>
      </c>
      <c r="AD177" s="331">
        <v>0</v>
      </c>
      <c r="AE177" s="331">
        <v>0</v>
      </c>
      <c r="AF177" s="340">
        <v>18586497300</v>
      </c>
      <c r="AG177" s="340">
        <v>18586497300</v>
      </c>
      <c r="AH177" s="331">
        <v>0</v>
      </c>
      <c r="AI177" s="331">
        <v>0</v>
      </c>
      <c r="AJ177" s="331">
        <v>0</v>
      </c>
      <c r="AK177" s="331">
        <v>0</v>
      </c>
      <c r="AL177" s="336">
        <v>20</v>
      </c>
      <c r="AM177" s="331">
        <v>3893282600000</v>
      </c>
      <c r="AN177" s="337">
        <v>53539004</v>
      </c>
      <c r="AO177" s="338">
        <v>74136</v>
      </c>
      <c r="AP177" s="8"/>
      <c r="AQ177" s="8"/>
      <c r="AR177" s="7"/>
      <c r="AS177" s="7"/>
      <c r="AT177" s="7"/>
      <c r="AU177" s="7"/>
    </row>
    <row r="178" spans="1:47" ht="15.75" customHeight="1">
      <c r="A178" s="406"/>
      <c r="B178" s="329" t="s">
        <v>40</v>
      </c>
      <c r="C178" s="330">
        <v>9473.77</v>
      </c>
      <c r="D178" s="330">
        <v>9304.33</v>
      </c>
      <c r="E178" s="330">
        <v>8119.53</v>
      </c>
      <c r="F178" s="330">
        <v>2518046441458</v>
      </c>
      <c r="G178" s="330">
        <v>2515151577751</v>
      </c>
      <c r="H178" s="330">
        <v>2894863707</v>
      </c>
      <c r="I178" s="341">
        <v>200</v>
      </c>
      <c r="J178" s="325">
        <v>1762995</v>
      </c>
      <c r="K178" s="325">
        <v>53</v>
      </c>
      <c r="L178" s="325">
        <v>20</v>
      </c>
      <c r="M178" s="325">
        <v>15</v>
      </c>
      <c r="N178" s="331">
        <v>0</v>
      </c>
      <c r="O178" s="333">
        <v>3</v>
      </c>
      <c r="P178" s="344">
        <v>3</v>
      </c>
      <c r="Q178" s="342">
        <v>397314</v>
      </c>
      <c r="R178" s="406"/>
      <c r="S178" s="329" t="s">
        <v>40</v>
      </c>
      <c r="T178" s="332">
        <v>16249489324</v>
      </c>
      <c r="U178" s="332">
        <f t="shared" si="5"/>
        <v>10400000</v>
      </c>
      <c r="V178" s="331">
        <v>0</v>
      </c>
      <c r="W178" s="332">
        <v>10400000</v>
      </c>
      <c r="X178" s="331">
        <v>0</v>
      </c>
      <c r="Y178" s="331">
        <v>0</v>
      </c>
      <c r="Z178" s="332">
        <f t="shared" si="2"/>
        <v>20800000</v>
      </c>
      <c r="AA178" s="340">
        <v>10400000</v>
      </c>
      <c r="AB178" s="331">
        <v>0</v>
      </c>
      <c r="AC178" s="340">
        <v>10400000</v>
      </c>
      <c r="AD178" s="331">
        <v>0</v>
      </c>
      <c r="AE178" s="331">
        <v>0</v>
      </c>
      <c r="AF178" s="331">
        <v>0</v>
      </c>
      <c r="AG178" s="331">
        <v>0</v>
      </c>
      <c r="AH178" s="331">
        <v>0</v>
      </c>
      <c r="AI178" s="331">
        <v>0</v>
      </c>
      <c r="AJ178" s="331">
        <v>0</v>
      </c>
      <c r="AK178" s="331">
        <v>0</v>
      </c>
      <c r="AL178" s="336">
        <v>21</v>
      </c>
      <c r="AM178" s="331">
        <v>4021583400000</v>
      </c>
      <c r="AN178" s="337">
        <v>54822012</v>
      </c>
      <c r="AO178" s="338">
        <v>75980</v>
      </c>
      <c r="AP178" s="7"/>
      <c r="AQ178" s="7"/>
      <c r="AR178" s="7"/>
      <c r="AS178" s="7"/>
      <c r="AT178" s="7"/>
      <c r="AU178" s="7"/>
    </row>
    <row r="179" spans="1:47" ht="15.75" customHeight="1">
      <c r="A179" s="406"/>
      <c r="B179" s="329" t="s">
        <v>41</v>
      </c>
      <c r="C179" s="330">
        <v>9194.34</v>
      </c>
      <c r="D179" s="330">
        <v>9044.4699999999993</v>
      </c>
      <c r="E179" s="330">
        <v>7783.5</v>
      </c>
      <c r="F179" s="330">
        <v>2496213457367</v>
      </c>
      <c r="G179" s="330">
        <v>2493472393054</v>
      </c>
      <c r="H179" s="330">
        <v>2741064313</v>
      </c>
      <c r="I179" s="341">
        <v>200</v>
      </c>
      <c r="J179" s="325">
        <v>1766518</v>
      </c>
      <c r="K179" s="325">
        <v>53</v>
      </c>
      <c r="L179" s="325">
        <v>20</v>
      </c>
      <c r="M179" s="325">
        <v>15</v>
      </c>
      <c r="N179" s="331">
        <v>0</v>
      </c>
      <c r="O179" s="333">
        <v>3</v>
      </c>
      <c r="P179" s="344">
        <v>3</v>
      </c>
      <c r="Q179" s="342">
        <v>401554</v>
      </c>
      <c r="R179" s="406"/>
      <c r="S179" s="329" t="s">
        <v>41</v>
      </c>
      <c r="T179" s="332">
        <v>1963902441</v>
      </c>
      <c r="U179" s="332">
        <f t="shared" si="5"/>
        <v>79006280</v>
      </c>
      <c r="V179" s="332">
        <v>110000000</v>
      </c>
      <c r="W179" s="332">
        <v>79006280</v>
      </c>
      <c r="X179" s="331">
        <v>0</v>
      </c>
      <c r="Y179" s="331">
        <v>0</v>
      </c>
      <c r="Z179" s="332">
        <f t="shared" si="2"/>
        <v>268012560</v>
      </c>
      <c r="AA179" s="340">
        <v>79006280</v>
      </c>
      <c r="AB179" s="340">
        <v>110000000</v>
      </c>
      <c r="AC179" s="340">
        <v>79006280</v>
      </c>
      <c r="AD179" s="331">
        <v>0</v>
      </c>
      <c r="AE179" s="331">
        <v>0</v>
      </c>
      <c r="AF179" s="331">
        <v>0</v>
      </c>
      <c r="AG179" s="331">
        <v>0</v>
      </c>
      <c r="AH179" s="331">
        <v>0</v>
      </c>
      <c r="AI179" s="331">
        <v>0</v>
      </c>
      <c r="AJ179" s="331">
        <v>0</v>
      </c>
      <c r="AK179" s="331">
        <v>0</v>
      </c>
      <c r="AL179" s="336">
        <v>21</v>
      </c>
      <c r="AM179" s="331">
        <v>4021583400000</v>
      </c>
      <c r="AN179" s="337">
        <v>54822012</v>
      </c>
      <c r="AO179" s="338">
        <v>75980</v>
      </c>
      <c r="AP179" s="7"/>
      <c r="AQ179" s="7"/>
      <c r="AR179" s="7"/>
      <c r="AS179" s="7"/>
      <c r="AT179" s="7"/>
      <c r="AU179" s="7"/>
    </row>
    <row r="180" spans="1:47" ht="15.75" customHeight="1">
      <c r="A180" s="406"/>
      <c r="B180" s="329" t="s">
        <v>42</v>
      </c>
      <c r="C180" s="330">
        <v>8956.61</v>
      </c>
      <c r="D180" s="330">
        <v>9060.06</v>
      </c>
      <c r="E180" s="330">
        <v>7609.19</v>
      </c>
      <c r="F180" s="330">
        <v>2479920138696</v>
      </c>
      <c r="G180" s="330">
        <v>2477187662166</v>
      </c>
      <c r="H180" s="330">
        <v>2732476530</v>
      </c>
      <c r="I180" s="341">
        <v>200</v>
      </c>
      <c r="J180" s="325">
        <v>1771037</v>
      </c>
      <c r="K180" s="333">
        <v>53</v>
      </c>
      <c r="L180" s="333">
        <v>20</v>
      </c>
      <c r="M180" s="333">
        <v>15</v>
      </c>
      <c r="N180" s="331">
        <v>0</v>
      </c>
      <c r="O180" s="333">
        <v>3</v>
      </c>
      <c r="P180" s="344">
        <v>3</v>
      </c>
      <c r="Q180" s="342">
        <v>405362</v>
      </c>
      <c r="R180" s="406"/>
      <c r="S180" s="329" t="s">
        <v>42</v>
      </c>
      <c r="T180" s="332">
        <v>3193191746</v>
      </c>
      <c r="U180" s="332">
        <f t="shared" si="5"/>
        <v>595233950</v>
      </c>
      <c r="V180" s="331">
        <v>0</v>
      </c>
      <c r="W180" s="332">
        <v>595233950</v>
      </c>
      <c r="X180" s="331">
        <v>0</v>
      </c>
      <c r="Y180" s="331">
        <v>0</v>
      </c>
      <c r="Z180" s="332">
        <f t="shared" si="2"/>
        <v>1190467900</v>
      </c>
      <c r="AA180" s="340">
        <v>595233950</v>
      </c>
      <c r="AB180" s="331">
        <v>0</v>
      </c>
      <c r="AC180" s="340">
        <v>595233950</v>
      </c>
      <c r="AD180" s="331">
        <v>0</v>
      </c>
      <c r="AE180" s="331">
        <v>0</v>
      </c>
      <c r="AF180" s="331">
        <v>0</v>
      </c>
      <c r="AG180" s="331">
        <v>0</v>
      </c>
      <c r="AH180" s="331">
        <v>0</v>
      </c>
      <c r="AI180" s="331">
        <v>0</v>
      </c>
      <c r="AJ180" s="331">
        <v>0</v>
      </c>
      <c r="AK180" s="331">
        <v>0</v>
      </c>
      <c r="AL180" s="336">
        <v>21</v>
      </c>
      <c r="AM180" s="331">
        <v>4021583400000</v>
      </c>
      <c r="AN180" s="337">
        <v>54822012</v>
      </c>
      <c r="AO180" s="338">
        <v>75980</v>
      </c>
      <c r="AP180" s="7"/>
      <c r="AQ180" s="7"/>
      <c r="AR180" s="7"/>
      <c r="AS180" s="7"/>
      <c r="AT180" s="7"/>
      <c r="AU180" s="7"/>
    </row>
    <row r="181" spans="1:47" ht="15.75" customHeight="1">
      <c r="A181" s="406"/>
      <c r="B181" s="329" t="s">
        <v>43</v>
      </c>
      <c r="C181" s="330">
        <v>18613.48</v>
      </c>
      <c r="D181" s="330">
        <v>8263.84</v>
      </c>
      <c r="E181" s="330">
        <v>7482.54</v>
      </c>
      <c r="F181" s="330">
        <v>2405258274649</v>
      </c>
      <c r="G181" s="330">
        <v>2402525798119</v>
      </c>
      <c r="H181" s="330">
        <v>2732476530</v>
      </c>
      <c r="I181" s="341">
        <v>200</v>
      </c>
      <c r="J181" s="325">
        <v>1787376</v>
      </c>
      <c r="K181" s="333">
        <v>54</v>
      </c>
      <c r="L181" s="333">
        <v>21</v>
      </c>
      <c r="M181" s="333">
        <v>15</v>
      </c>
      <c r="N181" s="331">
        <v>0</v>
      </c>
      <c r="O181" s="333">
        <v>3</v>
      </c>
      <c r="P181" s="344">
        <v>3</v>
      </c>
      <c r="Q181" s="342">
        <v>409671</v>
      </c>
      <c r="R181" s="406"/>
      <c r="S181" s="329" t="s">
        <v>43</v>
      </c>
      <c r="T181" s="332">
        <v>6975600254</v>
      </c>
      <c r="U181" s="332">
        <f t="shared" si="5"/>
        <v>548571240</v>
      </c>
      <c r="V181" s="331">
        <v>0</v>
      </c>
      <c r="W181" s="332">
        <v>548571240</v>
      </c>
      <c r="X181" s="331">
        <v>0</v>
      </c>
      <c r="Y181" s="331">
        <v>0</v>
      </c>
      <c r="Z181" s="332">
        <f t="shared" si="2"/>
        <v>1097142480</v>
      </c>
      <c r="AA181" s="340">
        <v>548571240</v>
      </c>
      <c r="AB181" s="331">
        <v>0</v>
      </c>
      <c r="AC181" s="340">
        <v>548571240</v>
      </c>
      <c r="AD181" s="331">
        <v>0</v>
      </c>
      <c r="AE181" s="331">
        <v>0</v>
      </c>
      <c r="AF181" s="331">
        <v>0</v>
      </c>
      <c r="AG181" s="331">
        <v>0</v>
      </c>
      <c r="AH181" s="331">
        <v>0</v>
      </c>
      <c r="AI181" s="331">
        <v>0</v>
      </c>
      <c r="AJ181" s="331">
        <v>0</v>
      </c>
      <c r="AK181" s="331">
        <v>0</v>
      </c>
      <c r="AL181" s="336">
        <v>21</v>
      </c>
      <c r="AM181" s="331">
        <v>4021583400000</v>
      </c>
      <c r="AN181" s="337">
        <v>54822012</v>
      </c>
      <c r="AO181" s="338">
        <v>75980</v>
      </c>
      <c r="AP181" s="7"/>
      <c r="AQ181" s="7"/>
      <c r="AR181" s="7"/>
      <c r="AS181" s="7"/>
      <c r="AT181" s="7"/>
      <c r="AU181" s="7"/>
    </row>
    <row r="182" spans="1:47" ht="15.75" customHeight="1">
      <c r="A182" s="406"/>
      <c r="B182" s="329" t="s">
        <v>44</v>
      </c>
      <c r="C182" s="330">
        <v>18605.3</v>
      </c>
      <c r="D182" s="330">
        <v>8729.26</v>
      </c>
      <c r="E182" s="330">
        <v>7708.4</v>
      </c>
      <c r="F182" s="330">
        <v>2533168449910</v>
      </c>
      <c r="G182" s="330">
        <v>2530514044138</v>
      </c>
      <c r="H182" s="330">
        <v>2654405772</v>
      </c>
      <c r="I182" s="341">
        <v>199</v>
      </c>
      <c r="J182" s="325">
        <v>1799882</v>
      </c>
      <c r="K182" s="333">
        <v>54</v>
      </c>
      <c r="L182" s="333">
        <v>23</v>
      </c>
      <c r="M182" s="333">
        <v>16</v>
      </c>
      <c r="N182" s="331">
        <v>0</v>
      </c>
      <c r="O182" s="333">
        <v>3</v>
      </c>
      <c r="P182" s="344">
        <v>3</v>
      </c>
      <c r="Q182" s="342">
        <v>414057</v>
      </c>
      <c r="R182" s="406"/>
      <c r="S182" s="329" t="s">
        <v>44</v>
      </c>
      <c r="T182" s="332">
        <v>19974580275</v>
      </c>
      <c r="U182" s="332">
        <f t="shared" si="5"/>
        <v>82426460</v>
      </c>
      <c r="V182" s="331">
        <v>0</v>
      </c>
      <c r="W182" s="332">
        <v>82426460</v>
      </c>
      <c r="X182" s="331">
        <v>0</v>
      </c>
      <c r="Y182" s="331">
        <v>0</v>
      </c>
      <c r="Z182" s="332">
        <f t="shared" si="2"/>
        <v>164852920</v>
      </c>
      <c r="AA182" s="340">
        <v>82426460</v>
      </c>
      <c r="AB182" s="331">
        <v>0</v>
      </c>
      <c r="AC182" s="340">
        <v>82426460</v>
      </c>
      <c r="AD182" s="331">
        <v>0</v>
      </c>
      <c r="AE182" s="331">
        <v>0</v>
      </c>
      <c r="AF182" s="331">
        <v>0</v>
      </c>
      <c r="AG182" s="331">
        <v>0</v>
      </c>
      <c r="AH182" s="331">
        <v>0</v>
      </c>
      <c r="AI182" s="331">
        <v>0</v>
      </c>
      <c r="AJ182" s="331">
        <v>0</v>
      </c>
      <c r="AK182" s="331">
        <v>0</v>
      </c>
      <c r="AL182" s="336">
        <v>21</v>
      </c>
      <c r="AM182" s="331">
        <v>4021583400000</v>
      </c>
      <c r="AN182" s="337">
        <v>54822012</v>
      </c>
      <c r="AO182" s="338">
        <v>75980</v>
      </c>
      <c r="AP182" s="7"/>
      <c r="AQ182" s="7"/>
      <c r="AR182" s="7"/>
      <c r="AS182" s="7"/>
      <c r="AT182" s="7"/>
      <c r="AU182" s="7"/>
    </row>
    <row r="183" spans="1:47" ht="15.75" customHeight="1">
      <c r="A183" s="407"/>
      <c r="B183" s="345" t="s">
        <v>45</v>
      </c>
      <c r="C183" s="346">
        <v>18954.91</v>
      </c>
      <c r="D183" s="346">
        <v>9531.66</v>
      </c>
      <c r="E183" s="346">
        <v>7950.71</v>
      </c>
      <c r="F183" s="346">
        <v>2693053027515</v>
      </c>
      <c r="G183" s="346">
        <v>2690320550985</v>
      </c>
      <c r="H183" s="346">
        <v>2732476530</v>
      </c>
      <c r="I183" s="341">
        <v>199</v>
      </c>
      <c r="J183" s="325">
        <v>1809943</v>
      </c>
      <c r="K183" s="347">
        <v>54</v>
      </c>
      <c r="L183" s="347">
        <v>24</v>
      </c>
      <c r="M183" s="347">
        <v>17</v>
      </c>
      <c r="N183" s="331">
        <v>0</v>
      </c>
      <c r="O183" s="333">
        <v>3</v>
      </c>
      <c r="P183" s="344">
        <v>3</v>
      </c>
      <c r="Q183" s="342">
        <v>419178</v>
      </c>
      <c r="R183" s="407"/>
      <c r="S183" s="345" t="s">
        <v>45</v>
      </c>
      <c r="T183" s="348">
        <v>4736695710</v>
      </c>
      <c r="U183" s="332">
        <f t="shared" si="5"/>
        <v>466049000</v>
      </c>
      <c r="V183" s="331">
        <v>0</v>
      </c>
      <c r="W183" s="348">
        <v>466049000</v>
      </c>
      <c r="X183" s="331">
        <v>0</v>
      </c>
      <c r="Y183" s="331">
        <v>0</v>
      </c>
      <c r="Z183" s="332">
        <f t="shared" si="2"/>
        <v>932098000</v>
      </c>
      <c r="AA183" s="340">
        <v>466049000</v>
      </c>
      <c r="AB183" s="331">
        <v>0</v>
      </c>
      <c r="AC183" s="340">
        <v>466049000</v>
      </c>
      <c r="AD183" s="331">
        <v>0</v>
      </c>
      <c r="AE183" s="331">
        <v>0</v>
      </c>
      <c r="AF183" s="331">
        <v>0</v>
      </c>
      <c r="AG183" s="331">
        <v>0</v>
      </c>
      <c r="AH183" s="331">
        <v>0</v>
      </c>
      <c r="AI183" s="331">
        <v>0</v>
      </c>
      <c r="AJ183" s="331">
        <v>0</v>
      </c>
      <c r="AK183" s="331">
        <v>0</v>
      </c>
      <c r="AL183" s="336">
        <v>22</v>
      </c>
      <c r="AM183" s="331">
        <v>4127285800000</v>
      </c>
      <c r="AN183" s="337">
        <v>55879036</v>
      </c>
      <c r="AO183" s="338">
        <v>77568</v>
      </c>
      <c r="AP183" s="8"/>
      <c r="AQ183" s="8"/>
      <c r="AR183" s="7"/>
      <c r="AS183" s="7"/>
      <c r="AT183" s="7"/>
      <c r="AU183" s="7"/>
    </row>
    <row r="184" spans="1:47" ht="15.75" customHeight="1">
      <c r="A184" s="424" t="s">
        <v>62</v>
      </c>
      <c r="B184" s="349" t="s">
        <v>34</v>
      </c>
      <c r="C184" s="346">
        <v>18828.560000000001</v>
      </c>
      <c r="D184" s="346">
        <v>9332.39</v>
      </c>
      <c r="E184" s="346">
        <v>7768.11</v>
      </c>
      <c r="F184" s="346">
        <v>2667633441044</v>
      </c>
      <c r="G184" s="346">
        <v>2665213247546</v>
      </c>
      <c r="H184" s="346">
        <v>2420193498</v>
      </c>
      <c r="I184" s="341">
        <v>199</v>
      </c>
      <c r="J184" s="325">
        <v>1822880</v>
      </c>
      <c r="K184" s="249">
        <v>54</v>
      </c>
      <c r="L184" s="249">
        <v>25</v>
      </c>
      <c r="M184" s="325">
        <v>19</v>
      </c>
      <c r="N184" s="331">
        <v>0</v>
      </c>
      <c r="O184" s="333">
        <v>3</v>
      </c>
      <c r="P184" s="344">
        <v>3</v>
      </c>
      <c r="Q184" s="342">
        <v>423099</v>
      </c>
      <c r="R184" s="430" t="s">
        <v>62</v>
      </c>
      <c r="S184" s="349" t="s">
        <v>34</v>
      </c>
      <c r="T184" s="350">
        <v>4232937911</v>
      </c>
      <c r="U184" s="332">
        <f t="shared" si="5"/>
        <v>4232937911</v>
      </c>
      <c r="V184" s="331">
        <v>0</v>
      </c>
      <c r="W184" s="331">
        <v>0</v>
      </c>
      <c r="X184" s="331">
        <v>0</v>
      </c>
      <c r="Y184" s="331">
        <v>0</v>
      </c>
      <c r="Z184" s="332">
        <f t="shared" si="2"/>
        <v>4232937911</v>
      </c>
      <c r="AA184" s="340">
        <v>4232937911</v>
      </c>
      <c r="AB184" s="331">
        <v>0</v>
      </c>
      <c r="AC184" s="331">
        <v>0</v>
      </c>
      <c r="AD184" s="331">
        <v>0</v>
      </c>
      <c r="AE184" s="331">
        <v>0</v>
      </c>
      <c r="AF184" s="331">
        <v>0</v>
      </c>
      <c r="AG184" s="331">
        <v>0</v>
      </c>
      <c r="AH184" s="331">
        <v>0</v>
      </c>
      <c r="AI184" s="331">
        <v>0</v>
      </c>
      <c r="AJ184" s="331">
        <v>0</v>
      </c>
      <c r="AK184" s="331">
        <v>0</v>
      </c>
      <c r="AL184" s="336">
        <v>22</v>
      </c>
      <c r="AM184" s="331">
        <v>4127285800000</v>
      </c>
      <c r="AN184" s="337">
        <v>55879036</v>
      </c>
      <c r="AO184" s="338">
        <v>81777</v>
      </c>
      <c r="AP184" s="9"/>
      <c r="AQ184" s="9"/>
      <c r="AR184" s="10"/>
      <c r="AS184" s="10"/>
      <c r="AT184" s="10"/>
      <c r="AU184" s="10"/>
    </row>
    <row r="185" spans="1:47" ht="15.75" customHeight="1">
      <c r="A185" s="414"/>
      <c r="B185" s="349" t="s">
        <v>35</v>
      </c>
      <c r="C185" s="346">
        <v>19026.150000000001</v>
      </c>
      <c r="D185" s="346">
        <v>9376.36</v>
      </c>
      <c r="E185" s="346">
        <v>7812.65</v>
      </c>
      <c r="F185" s="346">
        <v>2749405975561.8999</v>
      </c>
      <c r="G185" s="346">
        <v>2747141923579.8999</v>
      </c>
      <c r="H185" s="346">
        <v>2264051982</v>
      </c>
      <c r="I185" s="341">
        <v>199</v>
      </c>
      <c r="J185" s="325">
        <v>1854673</v>
      </c>
      <c r="K185" s="249">
        <v>54</v>
      </c>
      <c r="L185" s="249">
        <v>25</v>
      </c>
      <c r="M185" s="325">
        <v>20</v>
      </c>
      <c r="N185" s="331">
        <v>0</v>
      </c>
      <c r="O185" s="333">
        <v>3</v>
      </c>
      <c r="P185" s="344">
        <v>3</v>
      </c>
      <c r="Q185" s="342">
        <v>426790</v>
      </c>
      <c r="R185" s="431"/>
      <c r="S185" s="349" t="s">
        <v>35</v>
      </c>
      <c r="T185" s="350">
        <v>1943237628</v>
      </c>
      <c r="U185" s="332">
        <f t="shared" si="5"/>
        <v>1943237628</v>
      </c>
      <c r="V185" s="331">
        <v>0</v>
      </c>
      <c r="W185" s="331">
        <v>0</v>
      </c>
      <c r="X185" s="331">
        <v>0</v>
      </c>
      <c r="Y185" s="331">
        <v>0</v>
      </c>
      <c r="Z185" s="332">
        <f t="shared" si="2"/>
        <v>1943237628</v>
      </c>
      <c r="AA185" s="350">
        <v>1943237628</v>
      </c>
      <c r="AB185" s="331">
        <v>0</v>
      </c>
      <c r="AC185" s="331">
        <v>0</v>
      </c>
      <c r="AD185" s="331">
        <v>0</v>
      </c>
      <c r="AE185" s="331">
        <v>0</v>
      </c>
      <c r="AF185" s="331">
        <v>0</v>
      </c>
      <c r="AG185" s="331">
        <v>0</v>
      </c>
      <c r="AH185" s="331">
        <v>0</v>
      </c>
      <c r="AI185" s="331">
        <v>0</v>
      </c>
      <c r="AJ185" s="331">
        <v>0</v>
      </c>
      <c r="AK185" s="331">
        <v>0</v>
      </c>
      <c r="AL185" s="336">
        <v>24</v>
      </c>
      <c r="AM185" s="331">
        <v>4319667600000</v>
      </c>
      <c r="AN185" s="337">
        <v>57802854</v>
      </c>
      <c r="AO185" s="338">
        <v>81777</v>
      </c>
      <c r="AP185" s="10"/>
      <c r="AQ185" s="10"/>
      <c r="AR185" s="10"/>
      <c r="AS185" s="10"/>
      <c r="AT185" s="10"/>
      <c r="AU185" s="10"/>
    </row>
    <row r="186" spans="1:47" ht="15.75" customHeight="1">
      <c r="A186" s="414"/>
      <c r="B186" s="349" t="s">
        <v>36</v>
      </c>
      <c r="C186" s="346">
        <v>16903.650000000001</v>
      </c>
      <c r="D186" s="346">
        <v>7914.07</v>
      </c>
      <c r="E186" s="346">
        <v>7660.19</v>
      </c>
      <c r="F186" s="346">
        <v>2488952224656</v>
      </c>
      <c r="G186" s="346">
        <v>2486922384948</v>
      </c>
      <c r="H186" s="346">
        <v>2029839708</v>
      </c>
      <c r="I186" s="341">
        <v>199</v>
      </c>
      <c r="J186" s="325">
        <v>1949760</v>
      </c>
      <c r="K186" s="249">
        <v>54</v>
      </c>
      <c r="L186" s="249">
        <v>25</v>
      </c>
      <c r="M186" s="325">
        <v>20</v>
      </c>
      <c r="N186" s="331">
        <v>0</v>
      </c>
      <c r="O186" s="333">
        <v>3</v>
      </c>
      <c r="P186" s="344">
        <v>3</v>
      </c>
      <c r="Q186" s="342">
        <v>432633</v>
      </c>
      <c r="R186" s="431"/>
      <c r="S186" s="349" t="s">
        <v>36</v>
      </c>
      <c r="T186" s="350">
        <v>3382317573</v>
      </c>
      <c r="U186" s="332">
        <f t="shared" si="5"/>
        <v>3382317573</v>
      </c>
      <c r="V186" s="331">
        <v>0</v>
      </c>
      <c r="W186" s="331">
        <v>0</v>
      </c>
      <c r="X186" s="331">
        <v>0</v>
      </c>
      <c r="Y186" s="331">
        <v>0</v>
      </c>
      <c r="Z186" s="332">
        <f t="shared" si="2"/>
        <v>3382317573</v>
      </c>
      <c r="AA186" s="350">
        <v>3382317573</v>
      </c>
      <c r="AB186" s="331">
        <v>0</v>
      </c>
      <c r="AC186" s="331">
        <v>0</v>
      </c>
      <c r="AD186" s="331">
        <v>0</v>
      </c>
      <c r="AE186" s="331">
        <v>0</v>
      </c>
      <c r="AF186" s="331">
        <v>0</v>
      </c>
      <c r="AG186" s="331">
        <v>0</v>
      </c>
      <c r="AH186" s="331">
        <v>0</v>
      </c>
      <c r="AI186" s="331">
        <v>0</v>
      </c>
      <c r="AJ186" s="331">
        <v>0</v>
      </c>
      <c r="AK186" s="331">
        <v>0</v>
      </c>
      <c r="AL186" s="336">
        <v>24</v>
      </c>
      <c r="AM186" s="331">
        <v>4319667600000</v>
      </c>
      <c r="AN186" s="337">
        <v>57802854</v>
      </c>
      <c r="AO186" s="338">
        <v>81777</v>
      </c>
      <c r="AP186" s="10"/>
      <c r="AQ186" s="10"/>
      <c r="AR186" s="10"/>
      <c r="AS186" s="10"/>
      <c r="AT186" s="10"/>
      <c r="AU186" s="10"/>
    </row>
    <row r="187" spans="1:47" ht="15.75" customHeight="1">
      <c r="A187" s="414"/>
      <c r="B187" s="349" t="s">
        <v>37</v>
      </c>
      <c r="C187" s="346">
        <v>16401.439999999999</v>
      </c>
      <c r="D187" s="346">
        <v>7685.94</v>
      </c>
      <c r="E187" s="346">
        <v>7490.23</v>
      </c>
      <c r="F187" s="346">
        <v>2430816010223</v>
      </c>
      <c r="G187" s="346">
        <v>2427927392177</v>
      </c>
      <c r="H187" s="346">
        <v>2888618046</v>
      </c>
      <c r="I187" s="341">
        <v>199</v>
      </c>
      <c r="J187" s="325">
        <v>2285882</v>
      </c>
      <c r="K187" s="249">
        <v>53</v>
      </c>
      <c r="L187" s="249">
        <v>25</v>
      </c>
      <c r="M187" s="325">
        <v>20</v>
      </c>
      <c r="N187" s="331">
        <v>0</v>
      </c>
      <c r="O187" s="333">
        <v>3</v>
      </c>
      <c r="P187" s="351">
        <v>4</v>
      </c>
      <c r="Q187" s="342">
        <v>435929</v>
      </c>
      <c r="R187" s="431"/>
      <c r="S187" s="349" t="s">
        <v>37</v>
      </c>
      <c r="T187" s="350">
        <v>2283814171</v>
      </c>
      <c r="U187" s="332">
        <f t="shared" si="5"/>
        <v>2283814171</v>
      </c>
      <c r="V187" s="331">
        <v>0</v>
      </c>
      <c r="W187" s="331">
        <v>0</v>
      </c>
      <c r="X187" s="331">
        <v>0</v>
      </c>
      <c r="Y187" s="331">
        <v>0</v>
      </c>
      <c r="Z187" s="332">
        <f t="shared" si="2"/>
        <v>2283814171</v>
      </c>
      <c r="AA187" s="350">
        <v>2283814171</v>
      </c>
      <c r="AB187" s="331">
        <v>0</v>
      </c>
      <c r="AC187" s="331">
        <v>0</v>
      </c>
      <c r="AD187" s="331">
        <v>0</v>
      </c>
      <c r="AE187" s="331">
        <v>0</v>
      </c>
      <c r="AF187" s="331">
        <v>0</v>
      </c>
      <c r="AG187" s="331">
        <v>0</v>
      </c>
      <c r="AH187" s="331">
        <v>0</v>
      </c>
      <c r="AI187" s="331">
        <v>0</v>
      </c>
      <c r="AJ187" s="331">
        <v>0</v>
      </c>
      <c r="AK187" s="331">
        <v>0</v>
      </c>
      <c r="AL187" s="336">
        <v>24</v>
      </c>
      <c r="AM187" s="331">
        <v>4319667600000</v>
      </c>
      <c r="AN187" s="337">
        <v>57802854</v>
      </c>
      <c r="AO187" s="338">
        <v>83674</v>
      </c>
      <c r="AP187" s="10"/>
      <c r="AQ187" s="10"/>
      <c r="AR187" s="10"/>
      <c r="AS187" s="10"/>
      <c r="AT187" s="10"/>
      <c r="AU187" s="10"/>
    </row>
    <row r="188" spans="1:47" ht="15.75" customHeight="1">
      <c r="A188" s="414"/>
      <c r="B188" s="349" t="s">
        <v>38</v>
      </c>
      <c r="C188" s="346">
        <v>15981.56</v>
      </c>
      <c r="D188" s="346">
        <v>7721.35</v>
      </c>
      <c r="E188" s="346">
        <v>7319.77</v>
      </c>
      <c r="F188" s="346">
        <v>2418341226721</v>
      </c>
      <c r="G188" s="346">
        <v>2415764891707</v>
      </c>
      <c r="H188" s="346">
        <v>2576335014</v>
      </c>
      <c r="I188" s="341">
        <v>199</v>
      </c>
      <c r="J188" s="325">
        <v>2268619</v>
      </c>
      <c r="K188" s="249">
        <v>53</v>
      </c>
      <c r="L188" s="249">
        <v>25</v>
      </c>
      <c r="M188" s="325">
        <v>20</v>
      </c>
      <c r="N188" s="331">
        <v>0</v>
      </c>
      <c r="O188" s="333">
        <v>3</v>
      </c>
      <c r="P188" s="351">
        <v>4</v>
      </c>
      <c r="Q188" s="342">
        <v>438207</v>
      </c>
      <c r="R188" s="431"/>
      <c r="S188" s="349" t="s">
        <v>38</v>
      </c>
      <c r="T188" s="350">
        <v>4500454853</v>
      </c>
      <c r="U188" s="332">
        <f t="shared" si="5"/>
        <v>4500454853</v>
      </c>
      <c r="V188" s="331">
        <v>0</v>
      </c>
      <c r="W188" s="331">
        <v>0</v>
      </c>
      <c r="X188" s="331">
        <v>0</v>
      </c>
      <c r="Y188" s="331">
        <v>0</v>
      </c>
      <c r="Z188" s="332">
        <f t="shared" si="2"/>
        <v>4500454853</v>
      </c>
      <c r="AA188" s="350">
        <v>4500454853</v>
      </c>
      <c r="AB188" s="331">
        <v>0</v>
      </c>
      <c r="AC188" s="331">
        <v>0</v>
      </c>
      <c r="AD188" s="331">
        <v>0</v>
      </c>
      <c r="AE188" s="331">
        <v>0</v>
      </c>
      <c r="AF188" s="331">
        <v>0</v>
      </c>
      <c r="AG188" s="331">
        <v>0</v>
      </c>
      <c r="AH188" s="331">
        <v>0</v>
      </c>
      <c r="AI188" s="331">
        <v>0</v>
      </c>
      <c r="AJ188" s="331">
        <v>0</v>
      </c>
      <c r="AK188" s="331">
        <v>0</v>
      </c>
      <c r="AL188" s="336">
        <v>24</v>
      </c>
      <c r="AM188" s="331">
        <v>4319667600000</v>
      </c>
      <c r="AN188" s="337">
        <v>57802854</v>
      </c>
      <c r="AO188" s="338">
        <v>83674</v>
      </c>
      <c r="AP188" s="9"/>
      <c r="AQ188" s="9"/>
      <c r="AR188" s="10"/>
      <c r="AS188" s="10"/>
      <c r="AT188" s="10"/>
      <c r="AU188" s="10"/>
    </row>
    <row r="189" spans="1:47" ht="15.75" customHeight="1">
      <c r="A189" s="414"/>
      <c r="B189" s="349" t="s">
        <v>39</v>
      </c>
      <c r="C189" s="346">
        <v>16208.94</v>
      </c>
      <c r="D189" s="346">
        <v>8062.47</v>
      </c>
      <c r="E189" s="346">
        <v>7480.85</v>
      </c>
      <c r="F189" s="346">
        <v>2503697615049</v>
      </c>
      <c r="G189" s="346">
        <v>2500574784729</v>
      </c>
      <c r="H189" s="346">
        <v>3122830320</v>
      </c>
      <c r="I189" s="341">
        <v>200</v>
      </c>
      <c r="J189" s="325">
        <v>2296933</v>
      </c>
      <c r="K189" s="249">
        <v>53</v>
      </c>
      <c r="L189" s="325">
        <v>23</v>
      </c>
      <c r="M189" s="325">
        <v>20</v>
      </c>
      <c r="N189" s="331">
        <v>0</v>
      </c>
      <c r="O189" s="333">
        <v>3</v>
      </c>
      <c r="P189" s="351">
        <v>5</v>
      </c>
      <c r="Q189" s="342">
        <v>442897</v>
      </c>
      <c r="R189" s="431"/>
      <c r="S189" s="349" t="s">
        <v>39</v>
      </c>
      <c r="T189" s="350">
        <v>12794617686</v>
      </c>
      <c r="U189" s="332">
        <f t="shared" si="5"/>
        <v>7206667196</v>
      </c>
      <c r="V189" s="350">
        <v>5001087880</v>
      </c>
      <c r="W189" s="350">
        <v>586862610</v>
      </c>
      <c r="X189" s="331">
        <v>0</v>
      </c>
      <c r="Y189" s="331">
        <v>0</v>
      </c>
      <c r="Z189" s="332">
        <f t="shared" si="2"/>
        <v>2476392014</v>
      </c>
      <c r="AA189" s="350">
        <v>1888441524</v>
      </c>
      <c r="AB189" s="350">
        <v>1087880</v>
      </c>
      <c r="AC189" s="350">
        <v>586862610</v>
      </c>
      <c r="AD189" s="331">
        <v>0</v>
      </c>
      <c r="AE189" s="331">
        <v>0</v>
      </c>
      <c r="AF189" s="350">
        <v>10318225672</v>
      </c>
      <c r="AG189" s="350">
        <v>5318225672</v>
      </c>
      <c r="AH189" s="350">
        <v>5000000000</v>
      </c>
      <c r="AI189" s="331">
        <v>0</v>
      </c>
      <c r="AJ189" s="331">
        <v>0</v>
      </c>
      <c r="AK189" s="331">
        <v>0</v>
      </c>
      <c r="AL189" s="336">
        <v>25</v>
      </c>
      <c r="AM189" s="331">
        <v>4434194400000</v>
      </c>
      <c r="AN189" s="337">
        <v>58948122</v>
      </c>
      <c r="AO189" s="338">
        <v>83674</v>
      </c>
      <c r="AP189" s="10"/>
      <c r="AQ189" s="10"/>
      <c r="AR189" s="10"/>
      <c r="AS189" s="10"/>
      <c r="AT189" s="10"/>
      <c r="AU189" s="10"/>
    </row>
    <row r="190" spans="1:47" ht="15.75" customHeight="1">
      <c r="A190" s="414"/>
      <c r="B190" s="349" t="s">
        <v>40</v>
      </c>
      <c r="C190" s="346">
        <v>16450.52</v>
      </c>
      <c r="D190" s="346">
        <v>8049.18</v>
      </c>
      <c r="E190" s="346">
        <v>7395.87</v>
      </c>
      <c r="F190" s="346">
        <v>2542078341507</v>
      </c>
      <c r="G190" s="346">
        <v>2538955511187</v>
      </c>
      <c r="H190" s="346">
        <v>3122830320</v>
      </c>
      <c r="I190" s="341">
        <v>200</v>
      </c>
      <c r="J190" s="325">
        <v>2298856</v>
      </c>
      <c r="K190" s="249">
        <v>53</v>
      </c>
      <c r="L190" s="325">
        <v>23</v>
      </c>
      <c r="M190" s="325">
        <v>20</v>
      </c>
      <c r="N190" s="331">
        <v>0</v>
      </c>
      <c r="O190" s="333">
        <v>3</v>
      </c>
      <c r="P190" s="351">
        <v>5</v>
      </c>
      <c r="Q190" s="342">
        <v>445888</v>
      </c>
      <c r="R190" s="431"/>
      <c r="S190" s="349" t="s">
        <v>40</v>
      </c>
      <c r="T190" s="350">
        <v>4730134021</v>
      </c>
      <c r="U190" s="332">
        <f t="shared" si="5"/>
        <v>4440605681</v>
      </c>
      <c r="V190" s="350">
        <v>289528340</v>
      </c>
      <c r="W190" s="331">
        <v>0</v>
      </c>
      <c r="X190" s="331">
        <v>0</v>
      </c>
      <c r="Y190" s="331">
        <v>0</v>
      </c>
      <c r="Z190" s="332">
        <f t="shared" si="2"/>
        <v>4730134021</v>
      </c>
      <c r="AA190" s="350">
        <v>4440605681</v>
      </c>
      <c r="AB190" s="350">
        <v>289528340</v>
      </c>
      <c r="AC190" s="331">
        <v>0</v>
      </c>
      <c r="AD190" s="331">
        <v>0</v>
      </c>
      <c r="AE190" s="331">
        <v>0</v>
      </c>
      <c r="AF190" s="331">
        <v>0</v>
      </c>
      <c r="AG190" s="331">
        <v>0</v>
      </c>
      <c r="AH190" s="331">
        <v>0</v>
      </c>
      <c r="AI190" s="331">
        <v>0</v>
      </c>
      <c r="AJ190" s="331">
        <v>0</v>
      </c>
      <c r="AK190" s="331">
        <v>0</v>
      </c>
      <c r="AL190" s="336">
        <v>25</v>
      </c>
      <c r="AM190" s="331">
        <v>4434194400000</v>
      </c>
      <c r="AN190" s="337">
        <v>58948122</v>
      </c>
      <c r="AO190" s="338">
        <v>83674</v>
      </c>
      <c r="AP190" s="7"/>
      <c r="AQ190" s="7"/>
      <c r="AR190" s="7"/>
      <c r="AS190" s="7"/>
      <c r="AT190" s="7"/>
      <c r="AU190" s="7"/>
    </row>
    <row r="191" spans="1:47" ht="15.75" customHeight="1">
      <c r="A191" s="414"/>
      <c r="B191" s="349" t="s">
        <v>41</v>
      </c>
      <c r="C191" s="346">
        <v>16718.77</v>
      </c>
      <c r="D191" s="346">
        <v>8257.51</v>
      </c>
      <c r="E191" s="346">
        <v>7395.65</v>
      </c>
      <c r="F191" s="346">
        <v>2590483771201.3901</v>
      </c>
      <c r="G191" s="346">
        <v>2587360940881.3901</v>
      </c>
      <c r="H191" s="346">
        <v>3122830320</v>
      </c>
      <c r="I191" s="341">
        <v>200</v>
      </c>
      <c r="J191" s="325">
        <v>2300838</v>
      </c>
      <c r="K191" s="249">
        <v>53</v>
      </c>
      <c r="L191" s="325">
        <v>23</v>
      </c>
      <c r="M191" s="325">
        <v>21</v>
      </c>
      <c r="N191" s="331">
        <v>0</v>
      </c>
      <c r="O191" s="333">
        <v>3</v>
      </c>
      <c r="P191" s="351">
        <v>6</v>
      </c>
      <c r="Q191" s="342">
        <v>450543</v>
      </c>
      <c r="R191" s="431"/>
      <c r="S191" s="349" t="s">
        <v>41</v>
      </c>
      <c r="T191" s="350">
        <v>5135127956</v>
      </c>
      <c r="U191" s="332">
        <f t="shared" si="5"/>
        <v>5090536576</v>
      </c>
      <c r="V191" s="350">
        <v>44591380</v>
      </c>
      <c r="W191" s="331">
        <v>0</v>
      </c>
      <c r="X191" s="331">
        <v>0</v>
      </c>
      <c r="Y191" s="331">
        <v>0</v>
      </c>
      <c r="Z191" s="332">
        <f t="shared" si="2"/>
        <v>5135127956</v>
      </c>
      <c r="AA191" s="350">
        <v>5090536576</v>
      </c>
      <c r="AB191" s="350">
        <v>44591380</v>
      </c>
      <c r="AC191" s="331">
        <v>0</v>
      </c>
      <c r="AD191" s="331">
        <v>0</v>
      </c>
      <c r="AE191" s="331">
        <v>0</v>
      </c>
      <c r="AF191" s="331">
        <v>0</v>
      </c>
      <c r="AG191" s="331">
        <v>0</v>
      </c>
      <c r="AH191" s="331">
        <v>0</v>
      </c>
      <c r="AI191" s="331">
        <v>0</v>
      </c>
      <c r="AJ191" s="331">
        <v>0</v>
      </c>
      <c r="AK191" s="331">
        <v>0</v>
      </c>
      <c r="AL191" s="336">
        <v>25</v>
      </c>
      <c r="AM191" s="331">
        <v>4434194400000</v>
      </c>
      <c r="AN191" s="337">
        <v>58948122</v>
      </c>
      <c r="AO191" s="338">
        <v>83674</v>
      </c>
      <c r="AP191" s="7"/>
      <c r="AQ191" s="7"/>
      <c r="AR191" s="7"/>
      <c r="AS191" s="7"/>
      <c r="AT191" s="7"/>
      <c r="AU191" s="7"/>
    </row>
    <row r="192" spans="1:47" ht="15.75" customHeight="1">
      <c r="A192" s="425"/>
      <c r="B192" s="349" t="s">
        <v>42</v>
      </c>
      <c r="C192" s="346">
        <v>17176.18</v>
      </c>
      <c r="D192" s="346">
        <v>8218.8799999999992</v>
      </c>
      <c r="E192" s="346">
        <v>7558.49</v>
      </c>
      <c r="F192" s="346">
        <v>2601162241503</v>
      </c>
      <c r="G192" s="346">
        <v>2598039411183</v>
      </c>
      <c r="H192" s="346">
        <v>3122830320</v>
      </c>
      <c r="I192" s="341">
        <v>195</v>
      </c>
      <c r="J192" s="325">
        <v>2369439</v>
      </c>
      <c r="K192" s="249">
        <v>53</v>
      </c>
      <c r="L192" s="325">
        <v>23</v>
      </c>
      <c r="M192" s="325">
        <v>22</v>
      </c>
      <c r="N192" s="331">
        <v>0</v>
      </c>
      <c r="O192" s="333">
        <v>3</v>
      </c>
      <c r="P192" s="351">
        <v>7</v>
      </c>
      <c r="Q192" s="342">
        <v>456441</v>
      </c>
      <c r="R192" s="432"/>
      <c r="S192" s="349" t="s">
        <v>42</v>
      </c>
      <c r="T192" s="350">
        <v>1838602480</v>
      </c>
      <c r="U192" s="332">
        <f t="shared" si="5"/>
        <v>1806220850</v>
      </c>
      <c r="V192" s="350">
        <v>32381630</v>
      </c>
      <c r="W192" s="331">
        <v>0</v>
      </c>
      <c r="X192" s="331">
        <v>0</v>
      </c>
      <c r="Y192" s="331">
        <v>0</v>
      </c>
      <c r="Z192" s="332">
        <f t="shared" si="2"/>
        <v>1838602480</v>
      </c>
      <c r="AA192" s="350">
        <v>1806220850</v>
      </c>
      <c r="AB192" s="350">
        <v>32381630</v>
      </c>
      <c r="AC192" s="331">
        <v>0</v>
      </c>
      <c r="AD192" s="331">
        <v>0</v>
      </c>
      <c r="AE192" s="331">
        <v>0</v>
      </c>
      <c r="AF192" s="331">
        <v>0</v>
      </c>
      <c r="AG192" s="331">
        <v>0</v>
      </c>
      <c r="AH192" s="331">
        <v>0</v>
      </c>
      <c r="AI192" s="331">
        <v>0</v>
      </c>
      <c r="AJ192" s="331">
        <v>0</v>
      </c>
      <c r="AK192" s="331">
        <v>0</v>
      </c>
      <c r="AL192" s="336">
        <v>25</v>
      </c>
      <c r="AM192" s="331">
        <v>4434194400000</v>
      </c>
      <c r="AN192" s="337">
        <v>58948122</v>
      </c>
      <c r="AO192" s="338">
        <v>83674</v>
      </c>
      <c r="AP192" s="7"/>
      <c r="AQ192" s="7"/>
      <c r="AR192" s="7"/>
      <c r="AS192" s="7"/>
      <c r="AT192" s="7"/>
      <c r="AU192" s="7"/>
    </row>
    <row r="193" spans="1:47" ht="15.75" customHeight="1">
      <c r="A193" s="352"/>
      <c r="B193" s="349" t="s">
        <v>43</v>
      </c>
      <c r="C193" s="346">
        <v>17458.060000000001</v>
      </c>
      <c r="D193" s="346">
        <v>7973.53</v>
      </c>
      <c r="E193" s="346">
        <v>7263.94</v>
      </c>
      <c r="F193" s="346">
        <v>2567267612965</v>
      </c>
      <c r="G193" s="346">
        <v>2564144782645</v>
      </c>
      <c r="H193" s="346">
        <v>3122830320</v>
      </c>
      <c r="I193" s="341">
        <v>195</v>
      </c>
      <c r="J193" s="333">
        <v>2380164</v>
      </c>
      <c r="K193" s="249">
        <v>53</v>
      </c>
      <c r="L193" s="325">
        <v>23</v>
      </c>
      <c r="M193" s="325">
        <v>22</v>
      </c>
      <c r="N193" s="333">
        <v>1</v>
      </c>
      <c r="O193" s="333">
        <v>3</v>
      </c>
      <c r="P193" s="351">
        <v>7</v>
      </c>
      <c r="Q193" s="342">
        <v>462968</v>
      </c>
      <c r="R193" s="352"/>
      <c r="S193" s="349" t="s">
        <v>43</v>
      </c>
      <c r="T193" s="350">
        <v>7923884882</v>
      </c>
      <c r="U193" s="332">
        <v>2892978652</v>
      </c>
      <c r="V193" s="350">
        <v>65800530</v>
      </c>
      <c r="W193" s="331">
        <v>0</v>
      </c>
      <c r="X193" s="331">
        <f t="shared" ref="X193:X195" si="7">SUM(AD193,AJ193)</f>
        <v>4965105700</v>
      </c>
      <c r="Y193" s="331">
        <v>0</v>
      </c>
      <c r="Z193" s="332">
        <v>3173884882</v>
      </c>
      <c r="AA193" s="350">
        <v>2892978652</v>
      </c>
      <c r="AB193" s="350">
        <v>65800530</v>
      </c>
      <c r="AC193" s="331">
        <v>0</v>
      </c>
      <c r="AD193" s="350">
        <v>215105700</v>
      </c>
      <c r="AE193" s="331">
        <v>0</v>
      </c>
      <c r="AF193" s="331">
        <v>4750000000</v>
      </c>
      <c r="AG193" s="331">
        <v>0</v>
      </c>
      <c r="AH193" s="331">
        <v>0</v>
      </c>
      <c r="AI193" s="331">
        <v>0</v>
      </c>
      <c r="AJ193" s="350">
        <v>4750000000</v>
      </c>
      <c r="AK193" s="331">
        <v>0</v>
      </c>
      <c r="AL193" s="336">
        <v>27</v>
      </c>
      <c r="AM193" s="331">
        <v>4472552400000</v>
      </c>
      <c r="AN193" s="337">
        <v>59301702</v>
      </c>
      <c r="AO193" s="338">
        <v>84094</v>
      </c>
      <c r="AP193" s="7"/>
      <c r="AQ193" s="12"/>
      <c r="AR193" s="7"/>
      <c r="AS193" s="7"/>
      <c r="AT193" s="7"/>
      <c r="AU193" s="7"/>
    </row>
    <row r="194" spans="1:47" ht="15.75" customHeight="1">
      <c r="A194" s="352"/>
      <c r="B194" s="349" t="s">
        <v>44</v>
      </c>
      <c r="C194" s="346">
        <v>17541.28</v>
      </c>
      <c r="D194" s="346">
        <v>8099.74</v>
      </c>
      <c r="E194" s="346">
        <v>7312.18</v>
      </c>
      <c r="F194" s="346">
        <v>2600028883873.0601</v>
      </c>
      <c r="G194" s="346">
        <v>2596906053553.0601</v>
      </c>
      <c r="H194" s="346">
        <v>3122830320</v>
      </c>
      <c r="I194" s="341">
        <v>195</v>
      </c>
      <c r="J194" s="333">
        <v>2383238</v>
      </c>
      <c r="K194" s="249">
        <v>53</v>
      </c>
      <c r="L194" s="325">
        <v>23</v>
      </c>
      <c r="M194" s="325">
        <v>22</v>
      </c>
      <c r="N194" s="333">
        <v>1</v>
      </c>
      <c r="O194" s="333">
        <v>3</v>
      </c>
      <c r="P194" s="351">
        <v>7</v>
      </c>
      <c r="Q194" s="342">
        <v>467121</v>
      </c>
      <c r="R194" s="352"/>
      <c r="S194" s="349" t="s">
        <v>44</v>
      </c>
      <c r="T194" s="350">
        <v>1939212968</v>
      </c>
      <c r="U194" s="332">
        <v>1853046446</v>
      </c>
      <c r="V194" s="350">
        <v>28900000</v>
      </c>
      <c r="W194" s="331">
        <v>0</v>
      </c>
      <c r="X194" s="331">
        <f t="shared" si="7"/>
        <v>57266522</v>
      </c>
      <c r="Y194" s="331">
        <v>0</v>
      </c>
      <c r="Z194" s="332">
        <v>1939212968</v>
      </c>
      <c r="AA194" s="350">
        <v>1853046446</v>
      </c>
      <c r="AB194" s="350">
        <v>28900000</v>
      </c>
      <c r="AC194" s="331">
        <v>0</v>
      </c>
      <c r="AD194" s="350">
        <v>57266522</v>
      </c>
      <c r="AE194" s="331">
        <v>0</v>
      </c>
      <c r="AF194" s="331">
        <v>0</v>
      </c>
      <c r="AG194" s="331">
        <v>0</v>
      </c>
      <c r="AH194" s="331">
        <v>0</v>
      </c>
      <c r="AI194" s="331">
        <v>0</v>
      </c>
      <c r="AJ194" s="353">
        <v>0</v>
      </c>
      <c r="AK194" s="331">
        <v>0</v>
      </c>
      <c r="AL194" s="336">
        <v>27</v>
      </c>
      <c r="AM194" s="331">
        <v>4472552400000</v>
      </c>
      <c r="AN194" s="337">
        <v>59301702</v>
      </c>
      <c r="AO194" s="338">
        <v>84094</v>
      </c>
      <c r="AP194" s="13"/>
      <c r="AQ194" s="12"/>
      <c r="AR194" s="7"/>
      <c r="AS194" s="7"/>
      <c r="AT194" s="7"/>
      <c r="AU194" s="7"/>
    </row>
    <row r="195" spans="1:47" ht="15.75" customHeight="1">
      <c r="A195" s="352"/>
      <c r="B195" s="349" t="s">
        <v>45</v>
      </c>
      <c r="C195" s="346">
        <v>18126.12</v>
      </c>
      <c r="D195" s="346">
        <v>9122.01</v>
      </c>
      <c r="E195" s="346">
        <v>7581.13</v>
      </c>
      <c r="F195" s="346">
        <v>3029712186401</v>
      </c>
      <c r="G195" s="346">
        <v>3026589356081</v>
      </c>
      <c r="H195" s="346">
        <v>3122830320</v>
      </c>
      <c r="I195" s="341">
        <v>193</v>
      </c>
      <c r="J195" s="333">
        <v>2385822</v>
      </c>
      <c r="K195" s="249">
        <v>53</v>
      </c>
      <c r="L195" s="325">
        <v>23</v>
      </c>
      <c r="M195" s="325">
        <v>22</v>
      </c>
      <c r="N195" s="333">
        <v>1</v>
      </c>
      <c r="O195" s="333">
        <v>3</v>
      </c>
      <c r="P195" s="351">
        <v>7</v>
      </c>
      <c r="Q195" s="342">
        <v>473638</v>
      </c>
      <c r="R195" s="352"/>
      <c r="S195" s="349" t="s">
        <v>45</v>
      </c>
      <c r="T195" s="350">
        <v>14673215399</v>
      </c>
      <c r="U195" s="332">
        <v>14293165021</v>
      </c>
      <c r="V195" s="350">
        <v>331268030</v>
      </c>
      <c r="W195" s="331">
        <v>0</v>
      </c>
      <c r="X195" s="331">
        <f t="shared" si="7"/>
        <v>48782348</v>
      </c>
      <c r="Y195" s="331">
        <v>0</v>
      </c>
      <c r="Z195" s="332">
        <v>14673215399</v>
      </c>
      <c r="AA195" s="350">
        <v>14293165021</v>
      </c>
      <c r="AB195" s="350">
        <v>331268030</v>
      </c>
      <c r="AC195" s="331">
        <v>0</v>
      </c>
      <c r="AD195" s="350">
        <v>48782348</v>
      </c>
      <c r="AE195" s="331">
        <v>0</v>
      </c>
      <c r="AF195" s="331">
        <v>0</v>
      </c>
      <c r="AG195" s="331">
        <v>0</v>
      </c>
      <c r="AH195" s="331">
        <v>0</v>
      </c>
      <c r="AI195" s="331">
        <v>0</v>
      </c>
      <c r="AJ195" s="353">
        <v>0</v>
      </c>
      <c r="AK195" s="331">
        <v>0</v>
      </c>
      <c r="AL195" s="336">
        <v>27</v>
      </c>
      <c r="AM195" s="331">
        <v>4472552400000</v>
      </c>
      <c r="AN195" s="337">
        <v>59301702</v>
      </c>
      <c r="AO195" s="338">
        <v>84094</v>
      </c>
      <c r="AP195" s="13"/>
      <c r="AQ195" s="12"/>
      <c r="AR195" s="7"/>
      <c r="AS195" s="7"/>
      <c r="AT195" s="7"/>
      <c r="AU195" s="7"/>
    </row>
    <row r="196" spans="1:47" ht="15.75" customHeight="1">
      <c r="A196" s="426" t="s">
        <v>63</v>
      </c>
      <c r="B196" s="427"/>
      <c r="C196" s="354">
        <v>18126.12</v>
      </c>
      <c r="D196" s="354">
        <v>9122.01</v>
      </c>
      <c r="E196" s="354">
        <v>7581.13</v>
      </c>
      <c r="F196" s="134">
        <v>3029712186401</v>
      </c>
      <c r="G196" s="354">
        <v>3026589356081</v>
      </c>
      <c r="H196" s="355">
        <v>3122830320</v>
      </c>
      <c r="I196" s="356">
        <v>193</v>
      </c>
      <c r="J196" s="357">
        <v>2385822</v>
      </c>
      <c r="K196" s="358">
        <v>53</v>
      </c>
      <c r="L196" s="358">
        <v>23</v>
      </c>
      <c r="M196" s="359">
        <v>22</v>
      </c>
      <c r="N196" s="357">
        <v>1</v>
      </c>
      <c r="O196" s="357">
        <v>3</v>
      </c>
      <c r="P196" s="358">
        <v>7</v>
      </c>
      <c r="Q196" s="360">
        <v>473638</v>
      </c>
      <c r="R196" s="354"/>
      <c r="S196" s="354"/>
      <c r="T196" s="354"/>
      <c r="U196" s="354"/>
      <c r="V196" s="354"/>
      <c r="W196" s="354"/>
      <c r="X196" s="354"/>
      <c r="Y196" s="354"/>
      <c r="Z196" s="354"/>
      <c r="AA196" s="354"/>
      <c r="AB196" s="354"/>
      <c r="AC196" s="354"/>
      <c r="AD196" s="354"/>
      <c r="AE196" s="354"/>
      <c r="AF196" s="354"/>
      <c r="AG196" s="354"/>
      <c r="AH196" s="354"/>
      <c r="AI196" s="354"/>
      <c r="AJ196" s="354"/>
      <c r="AK196" s="354"/>
      <c r="AL196" s="358"/>
      <c r="AM196" s="331"/>
      <c r="AN196" s="331"/>
      <c r="AO196" s="338"/>
      <c r="AP196" s="12"/>
      <c r="AQ196" s="12"/>
      <c r="AR196" s="14"/>
      <c r="AS196" s="14"/>
      <c r="AT196" s="14"/>
      <c r="AU196" s="14"/>
    </row>
    <row r="197" spans="1:47" ht="15.75" customHeight="1">
      <c r="A197" s="428" t="s">
        <v>64</v>
      </c>
      <c r="B197" s="361" t="s">
        <v>34</v>
      </c>
      <c r="C197" s="346">
        <v>20030.05</v>
      </c>
      <c r="D197" s="346">
        <v>8766.5400000000009</v>
      </c>
      <c r="E197" s="346">
        <v>7705.75</v>
      </c>
      <c r="F197" s="346">
        <v>3007487653074</v>
      </c>
      <c r="G197" s="346">
        <v>3004364822754</v>
      </c>
      <c r="H197" s="346">
        <v>3122830320</v>
      </c>
      <c r="I197" s="341">
        <v>193</v>
      </c>
      <c r="J197" s="333">
        <v>2389081</v>
      </c>
      <c r="K197" s="249">
        <v>53</v>
      </c>
      <c r="L197" s="249">
        <v>23</v>
      </c>
      <c r="M197" s="325">
        <v>22</v>
      </c>
      <c r="N197" s="333">
        <v>1</v>
      </c>
      <c r="O197" s="333">
        <v>3</v>
      </c>
      <c r="P197" s="351">
        <v>7</v>
      </c>
      <c r="Q197" s="342">
        <v>486246</v>
      </c>
      <c r="R197" s="410" t="s">
        <v>64</v>
      </c>
      <c r="S197" s="349" t="s">
        <v>34</v>
      </c>
      <c r="T197" s="350">
        <v>14909253953.309999</v>
      </c>
      <c r="U197" s="332">
        <v>10641587524</v>
      </c>
      <c r="V197" s="331">
        <v>38984280</v>
      </c>
      <c r="W197" s="331">
        <v>0</v>
      </c>
      <c r="X197" s="353">
        <v>108079149.30999999</v>
      </c>
      <c r="Y197" s="353">
        <v>4120603000</v>
      </c>
      <c r="Z197" s="332">
        <v>10909253953.309999</v>
      </c>
      <c r="AA197" s="340">
        <v>10641587524</v>
      </c>
      <c r="AB197" s="331">
        <v>38984280</v>
      </c>
      <c r="AC197" s="331">
        <v>0</v>
      </c>
      <c r="AD197" s="353">
        <v>108079149.30999999</v>
      </c>
      <c r="AE197" s="353">
        <v>120603000</v>
      </c>
      <c r="AF197" s="331">
        <v>0</v>
      </c>
      <c r="AG197" s="331">
        <v>0</v>
      </c>
      <c r="AH197" s="331">
        <v>0</v>
      </c>
      <c r="AI197" s="331">
        <v>0</v>
      </c>
      <c r="AJ197" s="331">
        <v>0</v>
      </c>
      <c r="AK197" s="331">
        <v>4000000000</v>
      </c>
      <c r="AL197" s="336">
        <v>30</v>
      </c>
      <c r="AM197" s="331">
        <v>4623338100000</v>
      </c>
      <c r="AN197" s="337">
        <v>60809559</v>
      </c>
      <c r="AO197" s="338">
        <v>84094</v>
      </c>
      <c r="AP197" s="9"/>
      <c r="AQ197" s="9"/>
      <c r="AR197" s="9"/>
      <c r="AS197" s="10"/>
      <c r="AT197" s="10"/>
      <c r="AU197" s="10"/>
    </row>
    <row r="198" spans="1:47" ht="15.75" customHeight="1">
      <c r="A198" s="422"/>
      <c r="B198" s="361" t="s">
        <v>35</v>
      </c>
      <c r="C198" s="346">
        <v>25876.89</v>
      </c>
      <c r="D198" s="346">
        <v>9888.08</v>
      </c>
      <c r="E198" s="346">
        <v>10779.13</v>
      </c>
      <c r="F198" s="346">
        <v>3553205875723</v>
      </c>
      <c r="G198" s="346">
        <v>3550083045403</v>
      </c>
      <c r="H198" s="346">
        <v>3122830320</v>
      </c>
      <c r="I198" s="341">
        <v>193</v>
      </c>
      <c r="J198" s="333">
        <v>2394302</v>
      </c>
      <c r="K198" s="249">
        <v>53</v>
      </c>
      <c r="L198" s="249">
        <v>24</v>
      </c>
      <c r="M198" s="325">
        <v>22</v>
      </c>
      <c r="N198" s="333">
        <v>1</v>
      </c>
      <c r="O198" s="333">
        <v>3</v>
      </c>
      <c r="P198" s="351">
        <v>7</v>
      </c>
      <c r="Q198" s="342">
        <v>520077</v>
      </c>
      <c r="R198" s="411"/>
      <c r="S198" s="349" t="s">
        <v>35</v>
      </c>
      <c r="T198" s="350">
        <v>32019162684</v>
      </c>
      <c r="U198" s="332">
        <v>31257978749</v>
      </c>
      <c r="V198" s="331">
        <v>381639240</v>
      </c>
      <c r="W198" s="331">
        <v>0</v>
      </c>
      <c r="X198" s="353">
        <v>363103285</v>
      </c>
      <c r="Y198" s="353">
        <v>16441410</v>
      </c>
      <c r="Z198" s="332">
        <v>32019162684</v>
      </c>
      <c r="AA198" s="350">
        <v>31257978749</v>
      </c>
      <c r="AB198" s="331">
        <v>381639240</v>
      </c>
      <c r="AC198" s="331">
        <v>0</v>
      </c>
      <c r="AD198" s="353">
        <v>363103285</v>
      </c>
      <c r="AE198" s="353">
        <v>16441410</v>
      </c>
      <c r="AF198" s="331">
        <v>0</v>
      </c>
      <c r="AG198" s="331">
        <v>0</v>
      </c>
      <c r="AH198" s="331">
        <v>0</v>
      </c>
      <c r="AI198" s="331">
        <v>0</v>
      </c>
      <c r="AJ198" s="331">
        <v>0</v>
      </c>
      <c r="AK198" s="331"/>
      <c r="AL198" s="336">
        <v>30</v>
      </c>
      <c r="AM198" s="331">
        <v>4623338100000</v>
      </c>
      <c r="AN198" s="337">
        <v>60809559</v>
      </c>
      <c r="AO198" s="338">
        <v>84094</v>
      </c>
      <c r="AP198" s="10"/>
      <c r="AQ198" s="10"/>
      <c r="AR198" s="10"/>
      <c r="AS198" s="10"/>
      <c r="AT198" s="10"/>
      <c r="AU198" s="10"/>
    </row>
    <row r="199" spans="1:47" ht="15.75" customHeight="1">
      <c r="A199" s="422"/>
      <c r="B199" s="361" t="s">
        <v>36</v>
      </c>
      <c r="C199" s="346">
        <v>34635.65</v>
      </c>
      <c r="D199" s="346">
        <v>10149.32</v>
      </c>
      <c r="E199" s="346">
        <v>11610.58</v>
      </c>
      <c r="F199" s="346">
        <v>3695059666884</v>
      </c>
      <c r="G199" s="346">
        <v>3691936836564</v>
      </c>
      <c r="H199" s="346">
        <v>3122830320</v>
      </c>
      <c r="I199" s="341">
        <v>187</v>
      </c>
      <c r="J199" s="325">
        <v>2397644</v>
      </c>
      <c r="K199" s="249">
        <v>53</v>
      </c>
      <c r="L199" s="249">
        <v>25</v>
      </c>
      <c r="M199" s="325">
        <v>22</v>
      </c>
      <c r="N199" s="333">
        <v>1</v>
      </c>
      <c r="O199" s="333">
        <v>3</v>
      </c>
      <c r="P199" s="351">
        <v>7</v>
      </c>
      <c r="Q199" s="342">
        <v>564105</v>
      </c>
      <c r="R199" s="411"/>
      <c r="S199" s="349" t="s">
        <v>36</v>
      </c>
      <c r="T199" s="350">
        <v>24910131654</v>
      </c>
      <c r="U199" s="332">
        <v>24027746157</v>
      </c>
      <c r="V199" s="331">
        <v>44510000</v>
      </c>
      <c r="W199" s="331">
        <v>0</v>
      </c>
      <c r="X199" s="353">
        <v>833875497</v>
      </c>
      <c r="Y199" s="353">
        <v>4000000</v>
      </c>
      <c r="Z199" s="332">
        <v>24910131654</v>
      </c>
      <c r="AA199" s="350">
        <v>24027746157</v>
      </c>
      <c r="AB199" s="331">
        <v>44510000</v>
      </c>
      <c r="AC199" s="331">
        <v>0</v>
      </c>
      <c r="AD199" s="353">
        <v>833875497</v>
      </c>
      <c r="AE199" s="353">
        <v>4000000</v>
      </c>
      <c r="AF199" s="331">
        <v>0</v>
      </c>
      <c r="AG199" s="331">
        <v>0</v>
      </c>
      <c r="AH199" s="331">
        <v>0</v>
      </c>
      <c r="AI199" s="331">
        <v>0</v>
      </c>
      <c r="AJ199" s="331">
        <v>0</v>
      </c>
      <c r="AK199" s="331"/>
      <c r="AL199" s="336">
        <v>30</v>
      </c>
      <c r="AM199" s="331">
        <v>4623338100000</v>
      </c>
      <c r="AN199" s="337">
        <v>60809559</v>
      </c>
      <c r="AO199" s="338">
        <v>84094</v>
      </c>
      <c r="AP199" s="10"/>
      <c r="AQ199" s="10"/>
      <c r="AR199" s="10"/>
      <c r="AS199" s="10"/>
      <c r="AT199" s="10"/>
      <c r="AU199" s="10"/>
    </row>
    <row r="200" spans="1:47" ht="15.75" customHeight="1">
      <c r="A200" s="422"/>
      <c r="B200" s="361" t="s">
        <v>37</v>
      </c>
      <c r="C200" s="346">
        <v>35351.47</v>
      </c>
      <c r="D200" s="346">
        <v>9968.34</v>
      </c>
      <c r="E200" s="346">
        <v>12533.09</v>
      </c>
      <c r="F200" s="346">
        <v>3722190717765</v>
      </c>
      <c r="G200" s="346">
        <v>3719067887445</v>
      </c>
      <c r="H200" s="346">
        <v>3122830320</v>
      </c>
      <c r="I200" s="341">
        <v>186</v>
      </c>
      <c r="J200" s="333">
        <v>2407624</v>
      </c>
      <c r="K200" s="249">
        <v>53</v>
      </c>
      <c r="L200" s="249">
        <v>25</v>
      </c>
      <c r="M200" s="325">
        <v>22</v>
      </c>
      <c r="N200" s="333">
        <v>1</v>
      </c>
      <c r="O200" s="333">
        <v>3</v>
      </c>
      <c r="P200" s="351">
        <v>7</v>
      </c>
      <c r="Q200" s="342">
        <v>598978</v>
      </c>
      <c r="R200" s="411"/>
      <c r="S200" s="349" t="s">
        <v>37</v>
      </c>
      <c r="T200" s="350">
        <v>533685141222</v>
      </c>
      <c r="U200" s="332">
        <v>34005744145</v>
      </c>
      <c r="V200" s="331">
        <v>497798001000</v>
      </c>
      <c r="W200" s="331">
        <v>0</v>
      </c>
      <c r="X200" s="353">
        <v>1881396077</v>
      </c>
      <c r="Y200" s="353">
        <v>0</v>
      </c>
      <c r="Z200" s="332">
        <v>185948671222</v>
      </c>
      <c r="AA200" s="350">
        <v>34005744145</v>
      </c>
      <c r="AB200" s="331">
        <v>150061531000</v>
      </c>
      <c r="AC200" s="331">
        <v>0</v>
      </c>
      <c r="AD200" s="353">
        <v>1881396077</v>
      </c>
      <c r="AE200" s="353">
        <v>0</v>
      </c>
      <c r="AF200" s="331">
        <v>347736470000</v>
      </c>
      <c r="AG200" s="331">
        <v>0</v>
      </c>
      <c r="AH200" s="331">
        <v>347736470000</v>
      </c>
      <c r="AI200" s="331">
        <v>0</v>
      </c>
      <c r="AJ200" s="331">
        <v>0</v>
      </c>
      <c r="AK200" s="331">
        <v>0</v>
      </c>
      <c r="AL200" s="336">
        <v>30</v>
      </c>
      <c r="AM200" s="331">
        <v>4512174000000</v>
      </c>
      <c r="AN200" s="337">
        <v>59697918</v>
      </c>
      <c r="AO200" s="338">
        <v>84094</v>
      </c>
      <c r="AP200" s="7"/>
      <c r="AQ200" s="7"/>
      <c r="AR200" s="7"/>
      <c r="AS200" s="7"/>
      <c r="AT200" s="7"/>
      <c r="AU200" s="7"/>
    </row>
    <row r="201" spans="1:47" ht="15.75" customHeight="1">
      <c r="A201" s="422"/>
      <c r="B201" s="362" t="s">
        <v>38</v>
      </c>
      <c r="C201" s="346">
        <v>35762.502</v>
      </c>
      <c r="D201" s="346">
        <v>9875.5</v>
      </c>
      <c r="E201" s="346">
        <v>11861.52</v>
      </c>
      <c r="F201" s="346">
        <v>3689798642842.8301</v>
      </c>
      <c r="G201" s="346">
        <v>3686675812522.8301</v>
      </c>
      <c r="H201" s="346">
        <v>3122830320</v>
      </c>
      <c r="I201" s="333">
        <v>186</v>
      </c>
      <c r="J201" s="249">
        <v>2412358</v>
      </c>
      <c r="K201" s="249">
        <v>54</v>
      </c>
      <c r="L201" s="325">
        <v>26</v>
      </c>
      <c r="M201" s="333">
        <v>22</v>
      </c>
      <c r="N201" s="333">
        <v>2</v>
      </c>
      <c r="O201" s="351">
        <v>3</v>
      </c>
      <c r="P201" s="342">
        <v>7</v>
      </c>
      <c r="Q201" s="342">
        <v>628951</v>
      </c>
      <c r="R201" s="411"/>
      <c r="S201" s="350" t="s">
        <v>38</v>
      </c>
      <c r="T201" s="332">
        <v>14445186731.02</v>
      </c>
      <c r="U201" s="331">
        <v>12473410806</v>
      </c>
      <c r="V201" s="331">
        <v>7847367.8499999996</v>
      </c>
      <c r="W201" s="353">
        <v>0</v>
      </c>
      <c r="X201" s="353">
        <v>1963928557.1700001</v>
      </c>
      <c r="Y201" s="332">
        <v>0</v>
      </c>
      <c r="Z201" s="350">
        <v>14445186731.02</v>
      </c>
      <c r="AA201" s="331">
        <v>12473410806</v>
      </c>
      <c r="AB201" s="331">
        <v>7847367.8499999996</v>
      </c>
      <c r="AC201" s="353">
        <v>0</v>
      </c>
      <c r="AD201" s="353">
        <v>1963928557.1700001</v>
      </c>
      <c r="AE201" s="331">
        <v>0</v>
      </c>
      <c r="AF201" s="331">
        <v>0</v>
      </c>
      <c r="AG201" s="331">
        <v>0</v>
      </c>
      <c r="AH201" s="331">
        <v>0</v>
      </c>
      <c r="AI201" s="331">
        <v>0</v>
      </c>
      <c r="AJ201" s="331">
        <v>0</v>
      </c>
      <c r="AK201" s="336">
        <v>0</v>
      </c>
      <c r="AL201" s="336">
        <v>30</v>
      </c>
      <c r="AM201" s="331">
        <v>4512174000000</v>
      </c>
      <c r="AN201" s="338">
        <v>59697918</v>
      </c>
      <c r="AO201" s="338">
        <v>84094</v>
      </c>
      <c r="AP201" s="7"/>
      <c r="AQ201" s="7"/>
      <c r="AR201" s="7"/>
      <c r="AS201" s="7"/>
      <c r="AT201" s="7"/>
      <c r="AU201" s="7"/>
    </row>
    <row r="202" spans="1:47" ht="15.75" customHeight="1">
      <c r="A202" s="422"/>
      <c r="B202" s="362" t="s">
        <v>39</v>
      </c>
      <c r="C202" s="346">
        <v>33509.01</v>
      </c>
      <c r="D202" s="346">
        <v>10524.55</v>
      </c>
      <c r="E202" s="346">
        <v>11429.93</v>
      </c>
      <c r="F202" s="346">
        <v>3807158623835.7202</v>
      </c>
      <c r="G202" s="346">
        <v>3804035793515.7202</v>
      </c>
      <c r="H202" s="346">
        <v>3122830320</v>
      </c>
      <c r="I202" s="333">
        <v>186</v>
      </c>
      <c r="J202" s="249">
        <v>2414684</v>
      </c>
      <c r="K202" s="249">
        <v>54</v>
      </c>
      <c r="L202" s="325">
        <v>26</v>
      </c>
      <c r="M202" s="333">
        <v>22</v>
      </c>
      <c r="N202" s="333">
        <v>2</v>
      </c>
      <c r="O202" s="351">
        <v>3</v>
      </c>
      <c r="P202" s="342">
        <v>7</v>
      </c>
      <c r="Q202" s="342">
        <v>643114</v>
      </c>
      <c r="R202" s="411"/>
      <c r="S202" s="350" t="s">
        <v>39</v>
      </c>
      <c r="T202" s="332">
        <v>26686194114.790001</v>
      </c>
      <c r="U202" s="331">
        <v>7144916968</v>
      </c>
      <c r="V202" s="331">
        <v>19196580563</v>
      </c>
      <c r="W202" s="353">
        <v>0</v>
      </c>
      <c r="X202" s="353">
        <v>344341583.79000002</v>
      </c>
      <c r="Y202" s="332">
        <v>355000</v>
      </c>
      <c r="Z202" s="350">
        <v>18686194114.790001</v>
      </c>
      <c r="AA202" s="331">
        <v>7144916968</v>
      </c>
      <c r="AB202" s="331">
        <v>11196580563</v>
      </c>
      <c r="AC202" s="353">
        <v>0</v>
      </c>
      <c r="AD202" s="353">
        <v>344341583.79000002</v>
      </c>
      <c r="AE202" s="331">
        <v>355000</v>
      </c>
      <c r="AF202" s="331">
        <v>8000000000</v>
      </c>
      <c r="AG202" s="331"/>
      <c r="AH202" s="331">
        <v>8000000000</v>
      </c>
      <c r="AI202" s="331"/>
      <c r="AJ202" s="331"/>
      <c r="AK202" s="336">
        <v>0</v>
      </c>
      <c r="AL202" s="336">
        <v>31</v>
      </c>
      <c r="AM202" s="331">
        <v>4526044800000</v>
      </c>
      <c r="AN202" s="338">
        <v>59836626</v>
      </c>
      <c r="AO202" s="338">
        <v>84094</v>
      </c>
      <c r="AP202" s="15"/>
      <c r="AQ202" s="15"/>
      <c r="AR202" s="15"/>
      <c r="AS202" s="15"/>
      <c r="AT202" s="15"/>
      <c r="AU202" s="15"/>
    </row>
    <row r="203" spans="1:47" ht="15.75" customHeight="1">
      <c r="A203" s="422"/>
      <c r="B203" s="362" t="s">
        <v>40</v>
      </c>
      <c r="C203" s="346">
        <v>32644.080000000002</v>
      </c>
      <c r="D203" s="346">
        <v>10997.85</v>
      </c>
      <c r="E203" s="346">
        <v>10837.82</v>
      </c>
      <c r="F203" s="346">
        <v>3930481259128.0698</v>
      </c>
      <c r="G203" s="346">
        <v>3927358428808.0698</v>
      </c>
      <c r="H203" s="346">
        <v>3122830320</v>
      </c>
      <c r="I203" s="333">
        <v>186</v>
      </c>
      <c r="J203" s="249">
        <v>2415978</v>
      </c>
      <c r="K203" s="249">
        <v>53</v>
      </c>
      <c r="L203" s="325">
        <v>25</v>
      </c>
      <c r="M203" s="333">
        <v>22</v>
      </c>
      <c r="N203" s="333">
        <v>2</v>
      </c>
      <c r="O203" s="351">
        <v>3</v>
      </c>
      <c r="P203" s="342">
        <v>6</v>
      </c>
      <c r="Q203" s="342">
        <v>656139</v>
      </c>
      <c r="R203" s="411"/>
      <c r="S203" s="350" t="s">
        <v>40</v>
      </c>
      <c r="T203" s="332">
        <v>24090709152.91</v>
      </c>
      <c r="U203" s="331">
        <v>5460523671.4799995</v>
      </c>
      <c r="V203" s="331">
        <v>18506332726</v>
      </c>
      <c r="W203" s="353">
        <v>0</v>
      </c>
      <c r="X203" s="353">
        <v>123852755.43000001</v>
      </c>
      <c r="Y203" s="332" t="s">
        <v>65</v>
      </c>
      <c r="Z203" s="350">
        <v>19090709152.91</v>
      </c>
      <c r="AA203" s="331">
        <v>5460523671.4799995</v>
      </c>
      <c r="AB203" s="331">
        <v>13506332726</v>
      </c>
      <c r="AC203" s="353">
        <v>0</v>
      </c>
      <c r="AD203" s="353">
        <v>123852755.43000001</v>
      </c>
      <c r="AE203" s="331">
        <v>0</v>
      </c>
      <c r="AF203" s="331">
        <v>5000000000</v>
      </c>
      <c r="AG203" s="331">
        <v>0</v>
      </c>
      <c r="AH203" s="331">
        <v>5000000000</v>
      </c>
      <c r="AI203" s="331">
        <v>0</v>
      </c>
      <c r="AJ203" s="331">
        <v>0</v>
      </c>
      <c r="AK203" s="336">
        <v>0</v>
      </c>
      <c r="AL203" s="336">
        <v>32</v>
      </c>
      <c r="AM203" s="331">
        <v>4526044800000</v>
      </c>
      <c r="AN203" s="338">
        <v>59836626</v>
      </c>
      <c r="AO203" s="338">
        <v>84094</v>
      </c>
      <c r="AP203" s="16"/>
      <c r="AQ203" s="16"/>
      <c r="AR203" s="16"/>
      <c r="AS203" s="16"/>
      <c r="AT203" s="16"/>
      <c r="AU203" s="16"/>
    </row>
    <row r="204" spans="1:47" ht="15.75" customHeight="1">
      <c r="A204" s="422"/>
      <c r="B204" s="362" t="s">
        <v>41</v>
      </c>
      <c r="C204" s="346">
        <v>35152.089999999997</v>
      </c>
      <c r="D204" s="346">
        <v>12509.97</v>
      </c>
      <c r="E204" s="346">
        <v>12127.88</v>
      </c>
      <c r="F204" s="346">
        <v>4688069724163.25</v>
      </c>
      <c r="G204" s="346">
        <v>4684946893843.25</v>
      </c>
      <c r="H204" s="346">
        <v>3122830320</v>
      </c>
      <c r="I204" s="333">
        <v>186</v>
      </c>
      <c r="J204" s="249">
        <v>2418512</v>
      </c>
      <c r="K204" s="249">
        <v>53</v>
      </c>
      <c r="L204" s="325">
        <v>25</v>
      </c>
      <c r="M204" s="333">
        <v>22</v>
      </c>
      <c r="N204" s="333">
        <v>2</v>
      </c>
      <c r="O204" s="351">
        <v>3</v>
      </c>
      <c r="P204" s="342">
        <v>6</v>
      </c>
      <c r="Q204" s="342">
        <v>685529</v>
      </c>
      <c r="R204" s="411"/>
      <c r="S204" s="350" t="s">
        <v>41</v>
      </c>
      <c r="T204" s="332">
        <v>422112310959.23999</v>
      </c>
      <c r="U204" s="331">
        <v>15025017873.030001</v>
      </c>
      <c r="V204" s="331">
        <v>358988109394</v>
      </c>
      <c r="W204" s="353">
        <v>0</v>
      </c>
      <c r="X204" s="353">
        <v>48009510602.209999</v>
      </c>
      <c r="Y204" s="332">
        <v>89673090</v>
      </c>
      <c r="Z204" s="350">
        <v>166198543416.23999</v>
      </c>
      <c r="AA204" s="331">
        <v>15025017873.030001</v>
      </c>
      <c r="AB204" s="331">
        <v>150574341851</v>
      </c>
      <c r="AC204" s="353">
        <v>0</v>
      </c>
      <c r="AD204" s="353">
        <v>509510602.20999998</v>
      </c>
      <c r="AE204" s="331">
        <v>89673090</v>
      </c>
      <c r="AF204" s="331">
        <v>255913767543</v>
      </c>
      <c r="AG204" s="331">
        <v>0</v>
      </c>
      <c r="AH204" s="331">
        <v>208413767543</v>
      </c>
      <c r="AI204" s="331">
        <v>0</v>
      </c>
      <c r="AJ204" s="331">
        <v>47500000000</v>
      </c>
      <c r="AK204" s="336">
        <v>0</v>
      </c>
      <c r="AL204" s="336">
        <v>32</v>
      </c>
      <c r="AM204" s="331">
        <v>4566591100000</v>
      </c>
      <c r="AN204" s="338">
        <v>60242089</v>
      </c>
      <c r="AO204" s="338">
        <v>84094</v>
      </c>
      <c r="AP204" s="16"/>
      <c r="AQ204" s="16"/>
      <c r="AR204" s="16"/>
      <c r="AS204" s="16"/>
      <c r="AT204" s="16"/>
      <c r="AU204" s="16"/>
    </row>
    <row r="205" spans="1:47" ht="15.75" customHeight="1">
      <c r="A205" s="422"/>
      <c r="B205" s="362" t="s">
        <v>42</v>
      </c>
      <c r="C205" s="346">
        <v>42937.26</v>
      </c>
      <c r="D205" s="346">
        <v>13972.46</v>
      </c>
      <c r="E205" s="346">
        <v>12270.5</v>
      </c>
      <c r="F205" s="346">
        <v>4969946393739.7803</v>
      </c>
      <c r="G205" s="346">
        <v>4966042855839.7803</v>
      </c>
      <c r="H205" s="346">
        <v>3903537900</v>
      </c>
      <c r="I205" s="347">
        <v>186</v>
      </c>
      <c r="J205" s="249">
        <v>2420153</v>
      </c>
      <c r="K205" s="363">
        <v>53</v>
      </c>
      <c r="L205" s="364">
        <v>25</v>
      </c>
      <c r="M205" s="347">
        <v>25</v>
      </c>
      <c r="N205" s="347">
        <v>2</v>
      </c>
      <c r="O205" s="365">
        <v>3</v>
      </c>
      <c r="P205" s="366">
        <v>6</v>
      </c>
      <c r="Q205" s="366">
        <v>714837</v>
      </c>
      <c r="R205" s="411"/>
      <c r="S205" s="367" t="s">
        <v>42</v>
      </c>
      <c r="T205" s="348">
        <v>54428597567.730003</v>
      </c>
      <c r="U205" s="368">
        <v>46093558503</v>
      </c>
      <c r="V205" s="368">
        <v>7526466638.3999996</v>
      </c>
      <c r="W205" s="369">
        <v>0</v>
      </c>
      <c r="X205" s="369">
        <v>808572426.34000003</v>
      </c>
      <c r="Y205" s="348" t="s">
        <v>65</v>
      </c>
      <c r="Z205" s="367">
        <v>48428597567.730003</v>
      </c>
      <c r="AA205" s="368">
        <v>46093558502.989998</v>
      </c>
      <c r="AB205" s="368">
        <v>1526466638.4000001</v>
      </c>
      <c r="AC205" s="369">
        <v>0</v>
      </c>
      <c r="AD205" s="369">
        <v>808572426.34000003</v>
      </c>
      <c r="AE205" s="368">
        <v>0</v>
      </c>
      <c r="AF205" s="368">
        <v>6000000000</v>
      </c>
      <c r="AG205" s="368">
        <v>0</v>
      </c>
      <c r="AH205" s="368">
        <v>6000000000</v>
      </c>
      <c r="AI205" s="368">
        <v>0</v>
      </c>
      <c r="AJ205" s="368">
        <v>0</v>
      </c>
      <c r="AK205" s="370">
        <v>0</v>
      </c>
      <c r="AL205" s="370">
        <v>32</v>
      </c>
      <c r="AM205" s="368">
        <v>4566591100000</v>
      </c>
      <c r="AN205" s="371">
        <v>60242089</v>
      </c>
      <c r="AO205" s="371">
        <v>84094</v>
      </c>
      <c r="AP205" s="16"/>
      <c r="AQ205" s="16"/>
      <c r="AR205" s="16"/>
      <c r="AS205" s="16"/>
      <c r="AT205" s="16"/>
      <c r="AU205" s="16"/>
    </row>
    <row r="206" spans="1:47" ht="15.75" customHeight="1">
      <c r="A206" s="422"/>
      <c r="B206" s="372" t="s">
        <v>43</v>
      </c>
      <c r="C206" s="346">
        <v>40357.51</v>
      </c>
      <c r="D206" s="346">
        <v>13541.57</v>
      </c>
      <c r="E206" s="346">
        <v>11624.98</v>
      </c>
      <c r="F206" s="373">
        <v>4871151835172.8398</v>
      </c>
      <c r="G206" s="373">
        <v>4867248297272.8398</v>
      </c>
      <c r="H206" s="373">
        <v>3903537900</v>
      </c>
      <c r="I206" s="374">
        <v>186</v>
      </c>
      <c r="J206" s="249">
        <v>2422832</v>
      </c>
      <c r="K206" s="375">
        <v>53</v>
      </c>
      <c r="L206" s="375">
        <v>28</v>
      </c>
      <c r="M206" s="375">
        <v>25</v>
      </c>
      <c r="N206" s="375">
        <v>2</v>
      </c>
      <c r="O206" s="375">
        <v>3</v>
      </c>
      <c r="P206" s="375">
        <v>7</v>
      </c>
      <c r="Q206" s="342">
        <v>737852</v>
      </c>
      <c r="R206" s="411"/>
      <c r="S206" s="372" t="s">
        <v>43</v>
      </c>
      <c r="T206" s="373">
        <v>25919058601.469997</v>
      </c>
      <c r="U206" s="373">
        <v>24760062604.349998</v>
      </c>
      <c r="V206" s="373">
        <v>304790137.66000003</v>
      </c>
      <c r="W206" s="373">
        <v>0</v>
      </c>
      <c r="X206" s="373">
        <v>854205859.46000004</v>
      </c>
      <c r="Y206" s="373">
        <v>0</v>
      </c>
      <c r="Z206" s="373">
        <v>11669059071.470001</v>
      </c>
      <c r="AA206" s="373">
        <v>10510063074.35</v>
      </c>
      <c r="AB206" s="376">
        <v>304790137.66000003</v>
      </c>
      <c r="AC206" s="376">
        <v>0</v>
      </c>
      <c r="AD206" s="376">
        <v>854205859.46000004</v>
      </c>
      <c r="AE206" s="376">
        <v>0</v>
      </c>
      <c r="AF206" s="376">
        <v>14249999530</v>
      </c>
      <c r="AG206" s="376">
        <v>14249999530</v>
      </c>
      <c r="AH206" s="376">
        <v>0</v>
      </c>
      <c r="AI206" s="376">
        <v>0</v>
      </c>
      <c r="AJ206" s="376">
        <v>0</v>
      </c>
      <c r="AK206" s="376">
        <v>0</v>
      </c>
      <c r="AL206" s="377">
        <v>33</v>
      </c>
      <c r="AM206" s="378">
        <v>4788673600000</v>
      </c>
      <c r="AN206" s="379">
        <v>62462914</v>
      </c>
      <c r="AO206" s="371">
        <v>84094</v>
      </c>
      <c r="AP206" s="17"/>
      <c r="AQ206" s="17"/>
      <c r="AR206" s="17"/>
      <c r="AS206" s="17"/>
      <c r="AT206" s="17"/>
      <c r="AU206" s="17"/>
    </row>
    <row r="207" spans="1:47" ht="15.75" customHeight="1">
      <c r="A207" s="422"/>
      <c r="B207" s="372" t="s">
        <v>44</v>
      </c>
      <c r="C207" s="346">
        <v>39379.4</v>
      </c>
      <c r="D207" s="346">
        <v>13879</v>
      </c>
      <c r="E207" s="346">
        <v>12080.01</v>
      </c>
      <c r="F207" s="373">
        <v>5247171706788.5498</v>
      </c>
      <c r="G207" s="373">
        <v>5241940966002.5498</v>
      </c>
      <c r="H207" s="373">
        <v>5230740786</v>
      </c>
      <c r="I207" s="374">
        <v>179</v>
      </c>
      <c r="J207" s="249">
        <v>2424914</v>
      </c>
      <c r="K207" s="375">
        <v>54</v>
      </c>
      <c r="L207" s="375">
        <v>30</v>
      </c>
      <c r="M207" s="375">
        <v>23</v>
      </c>
      <c r="N207" s="375">
        <v>2</v>
      </c>
      <c r="O207" s="375">
        <v>3</v>
      </c>
      <c r="P207" s="375">
        <v>7</v>
      </c>
      <c r="Q207" s="342">
        <v>767538</v>
      </c>
      <c r="R207" s="411"/>
      <c r="S207" s="372" t="s">
        <v>44</v>
      </c>
      <c r="T207" s="373">
        <v>182016669621.09</v>
      </c>
      <c r="U207" s="373">
        <v>38721704386.570007</v>
      </c>
      <c r="V207" s="373">
        <v>142593544911.56</v>
      </c>
      <c r="W207" s="373">
        <v>0</v>
      </c>
      <c r="X207" s="373">
        <v>701420322.96000004</v>
      </c>
      <c r="Y207" s="373">
        <v>0</v>
      </c>
      <c r="Z207" s="373">
        <v>10916188069.090004</v>
      </c>
      <c r="AA207" s="373">
        <v>10025822834.570005</v>
      </c>
      <c r="AB207" s="376">
        <v>188944911.56</v>
      </c>
      <c r="AC207" s="376">
        <v>0</v>
      </c>
      <c r="AD207" s="376">
        <v>701420322.96000004</v>
      </c>
      <c r="AE207" s="376">
        <v>0</v>
      </c>
      <c r="AF207" s="376">
        <v>171100481552</v>
      </c>
      <c r="AG207" s="376">
        <v>28695881552</v>
      </c>
      <c r="AH207" s="376">
        <v>142404600000</v>
      </c>
      <c r="AI207" s="376">
        <v>0</v>
      </c>
      <c r="AJ207" s="376">
        <v>0</v>
      </c>
      <c r="AK207" s="376">
        <v>0</v>
      </c>
      <c r="AL207" s="377">
        <v>35</v>
      </c>
      <c r="AM207" s="378">
        <v>4788673600000</v>
      </c>
      <c r="AN207" s="379">
        <v>62462914</v>
      </c>
      <c r="AO207" s="371">
        <v>84094</v>
      </c>
      <c r="AP207" s="17"/>
      <c r="AQ207" s="17"/>
      <c r="AR207" s="17"/>
      <c r="AS207" s="17"/>
      <c r="AT207" s="17"/>
      <c r="AU207" s="17"/>
    </row>
    <row r="208" spans="1:47" ht="15.75" customHeight="1">
      <c r="A208" s="423"/>
      <c r="B208" s="372" t="s">
        <v>66</v>
      </c>
      <c r="C208" s="346">
        <v>44411.6</v>
      </c>
      <c r="D208" s="346">
        <v>15482.77</v>
      </c>
      <c r="E208" s="346">
        <v>12202.56</v>
      </c>
      <c r="F208" s="373">
        <v>5982893731844.0303</v>
      </c>
      <c r="G208" s="373">
        <v>5978990193944.0303</v>
      </c>
      <c r="H208" s="373">
        <v>3903537900</v>
      </c>
      <c r="I208" s="374">
        <v>179</v>
      </c>
      <c r="J208" s="249">
        <v>2428721</v>
      </c>
      <c r="K208" s="375">
        <v>55</v>
      </c>
      <c r="L208" s="375">
        <v>31</v>
      </c>
      <c r="M208" s="375">
        <v>23</v>
      </c>
      <c r="N208" s="375">
        <v>2</v>
      </c>
      <c r="O208" s="375">
        <v>3</v>
      </c>
      <c r="P208" s="375">
        <v>7</v>
      </c>
      <c r="Q208" s="342">
        <v>794165</v>
      </c>
      <c r="R208" s="412"/>
      <c r="S208" s="372" t="s">
        <v>45</v>
      </c>
      <c r="T208" s="373">
        <v>58972955006.259995</v>
      </c>
      <c r="U208" s="373">
        <v>55319062885.459999</v>
      </c>
      <c r="V208" s="373">
        <v>2814935624.1599998</v>
      </c>
      <c r="W208" s="373">
        <v>0</v>
      </c>
      <c r="X208" s="373">
        <v>838956496.63999999</v>
      </c>
      <c r="Y208" s="373">
        <v>0</v>
      </c>
      <c r="Z208" s="373">
        <v>24722955006.259998</v>
      </c>
      <c r="AA208" s="373">
        <v>23569062885.459999</v>
      </c>
      <c r="AB208" s="376">
        <v>314935624.16000003</v>
      </c>
      <c r="AC208" s="376">
        <v>0</v>
      </c>
      <c r="AD208" s="376">
        <v>838956496.63999999</v>
      </c>
      <c r="AE208" s="376">
        <v>0</v>
      </c>
      <c r="AF208" s="376">
        <v>34250000000</v>
      </c>
      <c r="AG208" s="376">
        <v>31750000000</v>
      </c>
      <c r="AH208" s="376">
        <v>2500000000</v>
      </c>
      <c r="AI208" s="376">
        <v>0</v>
      </c>
      <c r="AJ208" s="376">
        <v>0</v>
      </c>
      <c r="AK208" s="376">
        <v>0</v>
      </c>
      <c r="AL208" s="377">
        <v>38</v>
      </c>
      <c r="AM208" s="378">
        <v>5190248500000</v>
      </c>
      <c r="AN208" s="379">
        <v>66478663</v>
      </c>
      <c r="AO208" s="371">
        <v>84094</v>
      </c>
      <c r="AP208" s="17"/>
      <c r="AQ208" s="17"/>
      <c r="AR208" s="17"/>
      <c r="AS208" s="17"/>
      <c r="AT208" s="17"/>
      <c r="AU208" s="17"/>
    </row>
    <row r="209" spans="1:47" ht="15.75" customHeight="1">
      <c r="A209" s="429" t="s">
        <v>63</v>
      </c>
      <c r="B209" s="398"/>
      <c r="C209" s="380">
        <v>41668.79</v>
      </c>
      <c r="D209" s="380">
        <v>15482.77</v>
      </c>
      <c r="E209" s="380">
        <v>12202.56</v>
      </c>
      <c r="F209" s="380">
        <v>5982893731844.0303</v>
      </c>
      <c r="G209" s="380">
        <v>5978990193944.0303</v>
      </c>
      <c r="H209" s="380">
        <v>3903537900</v>
      </c>
      <c r="I209" s="381">
        <v>179</v>
      </c>
      <c r="J209" s="249">
        <v>2428721</v>
      </c>
      <c r="K209" s="381">
        <v>55</v>
      </c>
      <c r="L209" s="381">
        <v>31</v>
      </c>
      <c r="M209" s="381">
        <v>23</v>
      </c>
      <c r="N209" s="381">
        <v>2</v>
      </c>
      <c r="O209" s="381">
        <v>3</v>
      </c>
      <c r="P209" s="381">
        <v>7</v>
      </c>
      <c r="Q209" s="382">
        <v>794165</v>
      </c>
      <c r="R209" s="372"/>
      <c r="S209" s="372"/>
      <c r="T209" s="373"/>
      <c r="U209" s="373"/>
      <c r="V209" s="373"/>
      <c r="W209" s="373"/>
      <c r="X209" s="373"/>
      <c r="Y209" s="373"/>
      <c r="Z209" s="373"/>
      <c r="AA209" s="373"/>
      <c r="AB209" s="376"/>
      <c r="AC209" s="376"/>
      <c r="AD209" s="376"/>
      <c r="AE209" s="376"/>
      <c r="AF209" s="376"/>
      <c r="AG209" s="376"/>
      <c r="AH209" s="376"/>
      <c r="AI209" s="376"/>
      <c r="AJ209" s="376"/>
      <c r="AK209" s="376"/>
      <c r="AL209" s="383"/>
      <c r="AM209" s="383"/>
      <c r="AN209" s="383"/>
      <c r="AO209" s="383"/>
      <c r="AP209" s="17"/>
      <c r="AQ209" s="17"/>
      <c r="AR209" s="17"/>
      <c r="AS209" s="17"/>
      <c r="AT209" s="17"/>
      <c r="AU209" s="17"/>
    </row>
    <row r="210" spans="1:47" ht="15.75" customHeight="1">
      <c r="A210" s="421">
        <v>2022</v>
      </c>
      <c r="B210" s="376" t="s">
        <v>34</v>
      </c>
      <c r="C210" s="376">
        <v>42447.63</v>
      </c>
      <c r="D210" s="376">
        <v>15229.49</v>
      </c>
      <c r="E210" s="376">
        <v>12137.3</v>
      </c>
      <c r="F210" s="376">
        <v>5810890817179.7197</v>
      </c>
      <c r="G210" s="376">
        <v>5807455703827.7197</v>
      </c>
      <c r="H210" s="376">
        <v>3435113352</v>
      </c>
      <c r="I210" s="374">
        <v>179</v>
      </c>
      <c r="J210" s="249">
        <v>2429702</v>
      </c>
      <c r="K210" s="375">
        <v>55</v>
      </c>
      <c r="L210" s="364">
        <v>31</v>
      </c>
      <c r="M210" s="364">
        <v>23</v>
      </c>
      <c r="N210" s="364">
        <v>2</v>
      </c>
      <c r="O210" s="364">
        <v>3</v>
      </c>
      <c r="P210" s="364">
        <v>7</v>
      </c>
      <c r="Q210" s="342">
        <v>820216</v>
      </c>
      <c r="R210" s="413" t="s">
        <v>67</v>
      </c>
      <c r="S210" s="376" t="s">
        <v>34</v>
      </c>
      <c r="T210" s="376">
        <v>42156261978.5</v>
      </c>
      <c r="U210" s="376">
        <v>37686930253.760002</v>
      </c>
      <c r="V210" s="376">
        <v>3965930114.5</v>
      </c>
      <c r="W210" s="373">
        <v>0</v>
      </c>
      <c r="X210" s="376">
        <v>503401610.24000001</v>
      </c>
      <c r="Y210" s="376">
        <v>0</v>
      </c>
      <c r="Z210" s="376">
        <v>42156261978.5</v>
      </c>
      <c r="AA210" s="376">
        <v>37686930253.760002</v>
      </c>
      <c r="AB210" s="376">
        <v>3965930114.5</v>
      </c>
      <c r="AC210" s="376">
        <v>0</v>
      </c>
      <c r="AD210" s="376">
        <v>503401610.24000001</v>
      </c>
      <c r="AE210" s="376">
        <v>0</v>
      </c>
      <c r="AF210" s="376">
        <v>0</v>
      </c>
      <c r="AG210" s="376">
        <v>0</v>
      </c>
      <c r="AH210" s="376">
        <v>0</v>
      </c>
      <c r="AI210" s="376">
        <f>AF210-SUM(AG210:AH210,AJ210:AK210)</f>
        <v>0</v>
      </c>
      <c r="AJ210" s="376">
        <v>0</v>
      </c>
      <c r="AK210" s="376">
        <v>0</v>
      </c>
      <c r="AL210" s="384">
        <v>37</v>
      </c>
      <c r="AM210" s="376">
        <f>AM208+5000000000</f>
        <v>5195248500000</v>
      </c>
      <c r="AN210" s="376">
        <v>66528663</v>
      </c>
      <c r="AO210" s="376">
        <v>84094</v>
      </c>
      <c r="AP210" s="7"/>
      <c r="AQ210" s="7"/>
      <c r="AR210" s="7"/>
      <c r="AS210" s="7"/>
      <c r="AT210" s="7"/>
      <c r="AU210" s="7"/>
    </row>
    <row r="211" spans="1:47" ht="15.75" customHeight="1">
      <c r="A211" s="422"/>
      <c r="B211" s="376" t="s">
        <v>35</v>
      </c>
      <c r="C211" s="376">
        <v>40504.17</v>
      </c>
      <c r="D211" s="376">
        <v>14259.91</v>
      </c>
      <c r="E211" s="376">
        <v>12488.82</v>
      </c>
      <c r="F211" s="376">
        <v>5522576638820.9902</v>
      </c>
      <c r="G211" s="376">
        <v>5519688020774.9902</v>
      </c>
      <c r="H211" s="376">
        <v>2888618046</v>
      </c>
      <c r="I211" s="374">
        <v>179</v>
      </c>
      <c r="J211" s="249">
        <v>2430333</v>
      </c>
      <c r="K211" s="375">
        <v>55</v>
      </c>
      <c r="L211" s="364">
        <v>30</v>
      </c>
      <c r="M211" s="364">
        <v>23</v>
      </c>
      <c r="N211" s="364">
        <v>2</v>
      </c>
      <c r="O211" s="364">
        <v>3</v>
      </c>
      <c r="P211" s="364">
        <v>7</v>
      </c>
      <c r="Q211" s="342">
        <v>841224</v>
      </c>
      <c r="R211" s="414"/>
      <c r="S211" s="376" t="s">
        <v>35</v>
      </c>
      <c r="T211" s="376">
        <v>48179053768.909996</v>
      </c>
      <c r="U211" s="376">
        <v>43848049469.949997</v>
      </c>
      <c r="V211" s="376">
        <v>4019497932.8699999</v>
      </c>
      <c r="W211" s="373">
        <v>0</v>
      </c>
      <c r="X211" s="376">
        <v>311506366.08999997</v>
      </c>
      <c r="Y211" s="376">
        <v>0</v>
      </c>
      <c r="Z211" s="376">
        <v>48179053768.909996</v>
      </c>
      <c r="AA211" s="376">
        <v>43848049469.949997</v>
      </c>
      <c r="AB211" s="376">
        <v>4019497932.8699999</v>
      </c>
      <c r="AC211" s="376">
        <v>0</v>
      </c>
      <c r="AD211" s="376">
        <v>311506366.08999997</v>
      </c>
      <c r="AE211" s="376">
        <v>0</v>
      </c>
      <c r="AF211" s="376">
        <v>0</v>
      </c>
      <c r="AG211" s="376">
        <v>0</v>
      </c>
      <c r="AH211" s="376">
        <v>0</v>
      </c>
      <c r="AI211" s="376">
        <f t="shared" ref="AI211:AI221" si="8">AF211-SUM(AG211:AH211,AJ211:AK211)</f>
        <v>0</v>
      </c>
      <c r="AJ211" s="376">
        <v>0</v>
      </c>
      <c r="AK211" s="376">
        <v>0</v>
      </c>
      <c r="AL211" s="384">
        <v>36</v>
      </c>
      <c r="AM211" s="376">
        <v>5195248500000</v>
      </c>
      <c r="AN211" s="376">
        <v>66528663</v>
      </c>
      <c r="AO211" s="376">
        <v>84094</v>
      </c>
      <c r="AP211" s="7"/>
      <c r="AQ211" s="7"/>
      <c r="AR211" s="7"/>
      <c r="AS211" s="7"/>
      <c r="AT211" s="7"/>
      <c r="AU211" s="7"/>
    </row>
    <row r="212" spans="1:47" ht="15.75" customHeight="1">
      <c r="A212" s="422"/>
      <c r="B212" s="376" t="s">
        <v>36</v>
      </c>
      <c r="C212" s="376">
        <v>38096.879999999997</v>
      </c>
      <c r="D212" s="376">
        <v>13902.71</v>
      </c>
      <c r="E212" s="376">
        <v>12229.99</v>
      </c>
      <c r="F212" s="376">
        <v>5378614028352.8799</v>
      </c>
      <c r="G212" s="376">
        <v>5375725410306.8799</v>
      </c>
      <c r="H212" s="376">
        <v>2888618046</v>
      </c>
      <c r="I212" s="374">
        <v>179</v>
      </c>
      <c r="J212" s="249">
        <v>2431336</v>
      </c>
      <c r="K212" s="375">
        <v>55</v>
      </c>
      <c r="L212" s="364">
        <v>34</v>
      </c>
      <c r="M212" s="364">
        <v>23</v>
      </c>
      <c r="N212" s="364">
        <v>2</v>
      </c>
      <c r="O212" s="364">
        <v>3</v>
      </c>
      <c r="P212" s="364">
        <v>7</v>
      </c>
      <c r="Q212" s="342">
        <v>861754</v>
      </c>
      <c r="R212" s="414"/>
      <c r="S212" s="376" t="s">
        <v>36</v>
      </c>
      <c r="T212" s="376">
        <v>29495235929.559998</v>
      </c>
      <c r="U212" s="376">
        <v>13868832662.559999</v>
      </c>
      <c r="V212" s="376">
        <v>9906500557.3600006</v>
      </c>
      <c r="W212" s="373">
        <v>0</v>
      </c>
      <c r="X212" s="376">
        <v>395602709.63999999</v>
      </c>
      <c r="Y212" s="376">
        <v>5324300000</v>
      </c>
      <c r="Z212" s="376">
        <v>24495235929.559998</v>
      </c>
      <c r="AA212" s="376">
        <v>13868832662.559999</v>
      </c>
      <c r="AB212" s="376">
        <v>9906500557.3600006</v>
      </c>
      <c r="AC212" s="376">
        <v>0</v>
      </c>
      <c r="AD212" s="376">
        <v>395602709.63999999</v>
      </c>
      <c r="AE212" s="376">
        <v>324300000</v>
      </c>
      <c r="AF212" s="376">
        <v>5000000000</v>
      </c>
      <c r="AG212" s="376">
        <v>0</v>
      </c>
      <c r="AH212" s="376">
        <v>0</v>
      </c>
      <c r="AI212" s="376">
        <f t="shared" si="8"/>
        <v>0</v>
      </c>
      <c r="AJ212" s="376">
        <v>0</v>
      </c>
      <c r="AK212" s="376">
        <v>5000000000</v>
      </c>
      <c r="AL212" s="384">
        <v>37</v>
      </c>
      <c r="AM212" s="376">
        <v>5195248500000</v>
      </c>
      <c r="AN212" s="376">
        <v>66528663</v>
      </c>
      <c r="AO212" s="376">
        <v>84094</v>
      </c>
      <c r="AP212" s="7"/>
      <c r="AQ212" s="7"/>
      <c r="AR212" s="7"/>
      <c r="AS212" s="7"/>
      <c r="AT212" s="7"/>
      <c r="AU212" s="7"/>
    </row>
    <row r="213" spans="1:47" ht="15.75" customHeight="1">
      <c r="A213" s="422"/>
      <c r="B213" s="376" t="s">
        <v>37</v>
      </c>
      <c r="C213" s="376">
        <v>37685.480000000003</v>
      </c>
      <c r="D213" s="376">
        <v>12975.22</v>
      </c>
      <c r="E213" s="376">
        <v>12199.45</v>
      </c>
      <c r="F213" s="376">
        <v>5168118987932.6201</v>
      </c>
      <c r="G213" s="376">
        <v>5165464582160.6201</v>
      </c>
      <c r="H213" s="376">
        <v>2654405772</v>
      </c>
      <c r="I213" s="374">
        <v>179</v>
      </c>
      <c r="J213" s="249">
        <v>2432621</v>
      </c>
      <c r="K213" s="375">
        <v>55</v>
      </c>
      <c r="L213" s="364">
        <v>35</v>
      </c>
      <c r="M213" s="364">
        <v>25</v>
      </c>
      <c r="N213" s="364">
        <v>2</v>
      </c>
      <c r="O213" s="364">
        <v>3</v>
      </c>
      <c r="P213" s="364">
        <v>7</v>
      </c>
      <c r="Q213" s="342">
        <v>878699</v>
      </c>
      <c r="R213" s="414"/>
      <c r="S213" s="376" t="s">
        <v>37</v>
      </c>
      <c r="T213" s="376">
        <v>12433033695.440001</v>
      </c>
      <c r="U213" s="376">
        <v>7530788177.5600004</v>
      </c>
      <c r="V213" s="376">
        <v>4496405468</v>
      </c>
      <c r="W213" s="373">
        <v>0</v>
      </c>
      <c r="X213" s="376">
        <v>366640049.88</v>
      </c>
      <c r="Y213" s="376">
        <v>39200000</v>
      </c>
      <c r="Z213" s="376">
        <v>9333033695.4400005</v>
      </c>
      <c r="AA213" s="376">
        <v>7530788177.5600004</v>
      </c>
      <c r="AB213" s="376">
        <v>1396405468</v>
      </c>
      <c r="AC213" s="376">
        <v>0</v>
      </c>
      <c r="AD213" s="376">
        <v>366640049.88</v>
      </c>
      <c r="AE213" s="376">
        <v>39200000</v>
      </c>
      <c r="AF213" s="376">
        <v>3100000000</v>
      </c>
      <c r="AG213" s="376">
        <v>0</v>
      </c>
      <c r="AH213" s="376">
        <v>3100000000</v>
      </c>
      <c r="AJ213" s="376">
        <f ca="1">AF213-SUM(AG213:AH213,AJ213:AK213)</f>
        <v>2877102100</v>
      </c>
      <c r="AK213" s="376"/>
      <c r="AL213" s="384">
        <v>37</v>
      </c>
      <c r="AM213" s="376">
        <v>5195248500000</v>
      </c>
      <c r="AN213" s="376">
        <v>66528663</v>
      </c>
      <c r="AO213" s="376">
        <v>84094</v>
      </c>
      <c r="AP213" s="7"/>
      <c r="AQ213" s="7"/>
      <c r="AR213" s="7"/>
      <c r="AS213" s="7"/>
      <c r="AT213" s="7"/>
      <c r="AU213" s="7"/>
    </row>
    <row r="214" spans="1:47" ht="15.75" customHeight="1">
      <c r="A214" s="422"/>
      <c r="B214" s="376" t="s">
        <v>38</v>
      </c>
      <c r="C214" s="376">
        <v>33938.57</v>
      </c>
      <c r="D214" s="376">
        <v>12427.75</v>
      </c>
      <c r="E214" s="376">
        <v>11945.58</v>
      </c>
      <c r="F214" s="376">
        <v>4937662642864.0195</v>
      </c>
      <c r="G214" s="376">
        <v>4935008237092.0195</v>
      </c>
      <c r="H214" s="376">
        <v>2654405772</v>
      </c>
      <c r="I214" s="374">
        <v>179</v>
      </c>
      <c r="J214" s="249">
        <v>2434405</v>
      </c>
      <c r="K214" s="375">
        <v>56</v>
      </c>
      <c r="L214" s="364">
        <v>35</v>
      </c>
      <c r="M214" s="364">
        <v>27</v>
      </c>
      <c r="N214" s="364">
        <v>2</v>
      </c>
      <c r="O214" s="364">
        <v>3</v>
      </c>
      <c r="P214" s="364">
        <v>7</v>
      </c>
      <c r="Q214" s="342">
        <v>898049</v>
      </c>
      <c r="R214" s="414"/>
      <c r="S214" s="376" t="s">
        <v>38</v>
      </c>
      <c r="T214" s="376">
        <v>84475155461.589996</v>
      </c>
      <c r="U214" s="376">
        <v>6132912596.7600002</v>
      </c>
      <c r="V214" s="376">
        <v>77950566762.089996</v>
      </c>
      <c r="W214" s="373">
        <v>0</v>
      </c>
      <c r="X214" s="376">
        <v>391576102.74000001</v>
      </c>
      <c r="Y214" s="376">
        <v>100000</v>
      </c>
      <c r="Z214" s="376">
        <v>7856955461.5900002</v>
      </c>
      <c r="AA214" s="376">
        <v>6132912596.7600002</v>
      </c>
      <c r="AB214" s="376">
        <v>1332366762.0899999</v>
      </c>
      <c r="AC214" s="376">
        <v>0</v>
      </c>
      <c r="AD214" s="376">
        <v>391576102.74000001</v>
      </c>
      <c r="AE214" s="376">
        <v>100000</v>
      </c>
      <c r="AF214" s="376">
        <v>76618200000</v>
      </c>
      <c r="AG214" s="376">
        <v>0</v>
      </c>
      <c r="AH214" s="376">
        <v>76618200000</v>
      </c>
      <c r="AJ214" s="376">
        <f ca="1">AF214-SUM(AG214:AH214,AJ214:AK214)</f>
        <v>1002920000</v>
      </c>
      <c r="AK214" s="376"/>
      <c r="AL214" s="384">
        <v>38</v>
      </c>
      <c r="AM214" s="376">
        <f>AM213+50000000000</f>
        <v>5245248500000</v>
      </c>
      <c r="AN214" s="376">
        <f>AN213+500000</f>
        <v>67028663</v>
      </c>
      <c r="AO214" s="376">
        <v>84094</v>
      </c>
      <c r="AP214" s="7"/>
      <c r="AQ214" s="7"/>
      <c r="AR214" s="7"/>
      <c r="AS214" s="7"/>
      <c r="AT214" s="7"/>
      <c r="AU214" s="7"/>
    </row>
    <row r="215" spans="1:47" ht="15.75" customHeight="1">
      <c r="A215" s="422"/>
      <c r="B215" s="376" t="s">
        <v>39</v>
      </c>
      <c r="C215" s="376">
        <v>32795.68</v>
      </c>
      <c r="D215" s="376">
        <v>12384.65</v>
      </c>
      <c r="E215" s="376">
        <v>11450.93</v>
      </c>
      <c r="F215" s="376">
        <v>4841026818335.0195</v>
      </c>
      <c r="G215" s="376">
        <v>4838762766353.0195</v>
      </c>
      <c r="H215" s="376">
        <v>2264051982</v>
      </c>
      <c r="I215" s="374">
        <v>178</v>
      </c>
      <c r="J215" s="249">
        <v>2435229</v>
      </c>
      <c r="K215" s="375">
        <v>56</v>
      </c>
      <c r="L215" s="364">
        <v>35</v>
      </c>
      <c r="M215" s="364">
        <v>29</v>
      </c>
      <c r="N215" s="364">
        <v>4</v>
      </c>
      <c r="O215" s="364">
        <v>3</v>
      </c>
      <c r="P215" s="364">
        <v>7</v>
      </c>
      <c r="Q215" s="342">
        <v>914106</v>
      </c>
      <c r="R215" s="414"/>
      <c r="S215" s="376" t="s">
        <v>39</v>
      </c>
      <c r="T215" s="376">
        <v>59202100688.580002</v>
      </c>
      <c r="U215" s="376">
        <v>4632722968.2699995</v>
      </c>
      <c r="V215" s="376">
        <v>1575041071.4200001</v>
      </c>
      <c r="W215" s="373">
        <v>0</v>
      </c>
      <c r="X215" s="376">
        <v>371556528.88999999</v>
      </c>
      <c r="Y215" s="376">
        <v>52622780120</v>
      </c>
      <c r="Z215" s="376">
        <v>9202100688.579998</v>
      </c>
      <c r="AA215" s="376">
        <v>4632722968.2699995</v>
      </c>
      <c r="AB215" s="376">
        <v>1575041071.4200001</v>
      </c>
      <c r="AC215" s="376">
        <v>0</v>
      </c>
      <c r="AD215" s="376">
        <v>371556528.88999999</v>
      </c>
      <c r="AE215" s="376">
        <v>2622780120</v>
      </c>
      <c r="AF215" s="376">
        <v>50000000000</v>
      </c>
      <c r="AG215" s="376">
        <v>0</v>
      </c>
      <c r="AH215" s="376">
        <v>0</v>
      </c>
      <c r="AI215" s="376">
        <f t="shared" si="8"/>
        <v>0</v>
      </c>
      <c r="AJ215" s="376">
        <v>0</v>
      </c>
      <c r="AK215" s="376">
        <v>50000000000</v>
      </c>
      <c r="AL215" s="384">
        <v>40</v>
      </c>
      <c r="AM215" s="376">
        <f>AM214+217635000000</f>
        <v>5462883500000</v>
      </c>
      <c r="AN215" s="376">
        <f>AN214+2176350</f>
        <v>69205013</v>
      </c>
      <c r="AO215" s="376">
        <v>84094</v>
      </c>
      <c r="AP215" s="7"/>
      <c r="AQ215" s="7"/>
      <c r="AR215" s="7"/>
      <c r="AS215" s="7"/>
      <c r="AT215" s="7"/>
      <c r="AU215" s="7"/>
    </row>
    <row r="216" spans="1:47" ht="15.75" customHeight="1">
      <c r="A216" s="422"/>
      <c r="B216" s="376" t="s">
        <v>40</v>
      </c>
      <c r="C216" s="376">
        <v>34722.800000000003</v>
      </c>
      <c r="D216" s="376">
        <v>13119.36</v>
      </c>
      <c r="E216" s="376">
        <v>12164.81</v>
      </c>
      <c r="F216" s="376">
        <v>5016626220566</v>
      </c>
      <c r="G216" s="376">
        <v>5014440239342</v>
      </c>
      <c r="H216" s="376">
        <v>2185981224</v>
      </c>
      <c r="I216" s="385">
        <v>178</v>
      </c>
      <c r="J216" s="384">
        <v>2435627</v>
      </c>
      <c r="K216" s="384">
        <v>56</v>
      </c>
      <c r="L216" s="385">
        <v>36</v>
      </c>
      <c r="M216" s="384">
        <v>29</v>
      </c>
      <c r="N216" s="384">
        <v>4</v>
      </c>
      <c r="O216" s="384">
        <v>3</v>
      </c>
      <c r="P216" s="384">
        <v>7</v>
      </c>
      <c r="Q216" s="384">
        <f>Q215+13526</f>
        <v>927632</v>
      </c>
      <c r="R216" s="414"/>
      <c r="S216" s="376" t="s">
        <v>40</v>
      </c>
      <c r="T216" s="376">
        <v>24747098877.150002</v>
      </c>
      <c r="U216" s="376">
        <v>22207499519.700001</v>
      </c>
      <c r="V216" s="376">
        <v>1156801197.0600002</v>
      </c>
      <c r="W216" s="373">
        <v>0</v>
      </c>
      <c r="X216" s="376">
        <v>232329040.38999999</v>
      </c>
      <c r="Y216" s="376">
        <v>1150469120</v>
      </c>
      <c r="Z216" s="376">
        <v>6146845980.1500006</v>
      </c>
      <c r="AA216" s="376">
        <v>3607246622.6999998</v>
      </c>
      <c r="AB216" s="376">
        <v>1156801197.0600002</v>
      </c>
      <c r="AC216" s="376">
        <v>0</v>
      </c>
      <c r="AD216" s="376">
        <v>232329040.38999999</v>
      </c>
      <c r="AE216" s="376">
        <v>1150469120</v>
      </c>
      <c r="AF216" s="376">
        <v>18600252897</v>
      </c>
      <c r="AG216" s="376">
        <v>18600252897</v>
      </c>
      <c r="AH216" s="376">
        <v>0</v>
      </c>
      <c r="AI216" s="376">
        <f t="shared" si="8"/>
        <v>0</v>
      </c>
      <c r="AJ216" s="376">
        <v>0</v>
      </c>
      <c r="AK216" s="376"/>
      <c r="AL216" s="384">
        <v>41</v>
      </c>
      <c r="AM216" s="376">
        <f>AM215+532753800000</f>
        <v>5995637300000</v>
      </c>
      <c r="AN216" s="376">
        <f>AN215+5327538</f>
        <v>74532551</v>
      </c>
      <c r="AO216" s="376">
        <v>65410</v>
      </c>
      <c r="AP216" s="7"/>
      <c r="AQ216" s="7"/>
      <c r="AR216" s="7"/>
      <c r="AS216" s="7"/>
      <c r="AT216" s="7"/>
      <c r="AU216" s="7"/>
    </row>
    <row r="217" spans="1:47" ht="15.75" customHeight="1">
      <c r="A217" s="422"/>
      <c r="B217" s="376" t="s">
        <v>41</v>
      </c>
      <c r="C217" s="376">
        <v>35007.96</v>
      </c>
      <c r="D217" s="376">
        <v>12768.46</v>
      </c>
      <c r="E217" s="376">
        <v>11722.91</v>
      </c>
      <c r="F217" s="376">
        <v>4955034039434.9502</v>
      </c>
      <c r="G217" s="376">
        <v>4953082270484.9502</v>
      </c>
      <c r="H217" s="376">
        <v>1951768950</v>
      </c>
      <c r="I217" s="385">
        <v>179</v>
      </c>
      <c r="J217" s="384">
        <v>2436381</v>
      </c>
      <c r="K217" s="384">
        <v>56</v>
      </c>
      <c r="L217" s="385">
        <v>36</v>
      </c>
      <c r="M217" s="384">
        <v>29</v>
      </c>
      <c r="N217" s="384">
        <v>4</v>
      </c>
      <c r="O217" s="384">
        <v>3</v>
      </c>
      <c r="P217" s="384">
        <v>7</v>
      </c>
      <c r="Q217" s="384">
        <f>Q216+18488</f>
        <v>946120</v>
      </c>
      <c r="R217" s="414"/>
      <c r="S217" s="376" t="s">
        <v>41</v>
      </c>
      <c r="T217" s="376">
        <v>9755483898.2200012</v>
      </c>
      <c r="U217" s="376">
        <v>8768797659.6200008</v>
      </c>
      <c r="V217" s="376">
        <v>689370646</v>
      </c>
      <c r="W217" s="373">
        <v>0</v>
      </c>
      <c r="X217" s="376">
        <v>286726592.60000002</v>
      </c>
      <c r="Y217" s="376">
        <v>10589000</v>
      </c>
      <c r="Z217" s="376">
        <v>6862627398.2200012</v>
      </c>
      <c r="AA217" s="376">
        <v>5875941159.6200008</v>
      </c>
      <c r="AB217" s="376">
        <v>689370646</v>
      </c>
      <c r="AC217" s="376">
        <v>0</v>
      </c>
      <c r="AD217" s="376">
        <v>286726592.60000002</v>
      </c>
      <c r="AE217" s="376">
        <v>10589000</v>
      </c>
      <c r="AF217" s="376">
        <v>2892856500</v>
      </c>
      <c r="AG217" s="376">
        <v>2892856500</v>
      </c>
      <c r="AH217" s="376">
        <v>0</v>
      </c>
      <c r="AI217" s="376">
        <f t="shared" si="8"/>
        <v>0</v>
      </c>
      <c r="AJ217" s="376">
        <v>0</v>
      </c>
      <c r="AK217" s="376"/>
      <c r="AL217" s="384">
        <v>44</v>
      </c>
      <c r="AM217" s="376">
        <f>AM216+10000000000</f>
        <v>6005637300000</v>
      </c>
      <c r="AN217" s="376">
        <f>AN216+100000</f>
        <v>74632551</v>
      </c>
      <c r="AO217" s="376">
        <v>65410</v>
      </c>
      <c r="AP217" s="7"/>
      <c r="AQ217" s="7"/>
      <c r="AR217" s="7"/>
      <c r="AS217" s="7"/>
      <c r="AT217" s="7"/>
      <c r="AU217" s="7"/>
    </row>
    <row r="218" spans="1:47" ht="15.75" customHeight="1">
      <c r="A218" s="422"/>
      <c r="B218" s="376" t="s">
        <v>42</v>
      </c>
      <c r="C218" s="376">
        <v>34024.26</v>
      </c>
      <c r="D218" s="376">
        <v>12098.54</v>
      </c>
      <c r="E218" s="376">
        <v>11972.15</v>
      </c>
      <c r="F218" s="376">
        <v>4788312015921.6797</v>
      </c>
      <c r="G218" s="376">
        <v>4786364150509.5801</v>
      </c>
      <c r="H218" s="376">
        <v>1947865412.0999999</v>
      </c>
      <c r="I218" s="385">
        <v>180</v>
      </c>
      <c r="J218" s="384">
        <v>2439127</v>
      </c>
      <c r="K218" s="384">
        <v>53</v>
      </c>
      <c r="L218" s="385">
        <v>36</v>
      </c>
      <c r="M218" s="384">
        <v>29</v>
      </c>
      <c r="N218" s="384">
        <v>4</v>
      </c>
      <c r="O218" s="384">
        <v>3</v>
      </c>
      <c r="P218" s="384">
        <v>7</v>
      </c>
      <c r="Q218" s="384">
        <f>Q217+17695</f>
        <v>963815</v>
      </c>
      <c r="R218" s="414"/>
      <c r="S218" s="376" t="s">
        <v>42</v>
      </c>
      <c r="T218" s="376">
        <v>18343127095.739998</v>
      </c>
      <c r="U218" s="376">
        <v>5749570782.6499996</v>
      </c>
      <c r="V218" s="376">
        <v>1373284443</v>
      </c>
      <c r="W218" s="373">
        <v>0</v>
      </c>
      <c r="X218" s="376">
        <v>656597670.08999991</v>
      </c>
      <c r="Y218" s="376">
        <v>10563674200</v>
      </c>
      <c r="Z218" s="376">
        <v>8343127095.7399998</v>
      </c>
      <c r="AA218" s="376">
        <v>5749570782.6499996</v>
      </c>
      <c r="AB218" s="376">
        <v>1373284443</v>
      </c>
      <c r="AC218" s="376">
        <v>0</v>
      </c>
      <c r="AD218" s="376">
        <v>656597670.08999991</v>
      </c>
      <c r="AE218" s="376">
        <v>563674200</v>
      </c>
      <c r="AF218" s="376">
        <v>10000000000</v>
      </c>
      <c r="AG218" s="376">
        <v>0</v>
      </c>
      <c r="AH218" s="376">
        <v>0</v>
      </c>
      <c r="AI218" s="376">
        <f t="shared" si="8"/>
        <v>0</v>
      </c>
      <c r="AJ218" s="376">
        <v>0</v>
      </c>
      <c r="AK218" s="376">
        <v>10000000000</v>
      </c>
      <c r="AL218" s="384">
        <v>46</v>
      </c>
      <c r="AM218" s="376">
        <v>6132297600000</v>
      </c>
      <c r="AN218" s="376">
        <v>75899154</v>
      </c>
      <c r="AO218" s="376">
        <v>65410</v>
      </c>
      <c r="AP218" s="7"/>
      <c r="AQ218" s="7"/>
      <c r="AR218" s="7"/>
      <c r="AS218" s="7"/>
      <c r="AT218" s="7"/>
      <c r="AU218" s="7"/>
    </row>
    <row r="219" spans="1:47" ht="15.75" customHeight="1">
      <c r="A219" s="422"/>
      <c r="B219" s="376" t="s">
        <v>43</v>
      </c>
      <c r="C219" s="376">
        <v>35005.919999999998</v>
      </c>
      <c r="D219" s="376">
        <v>13074.45</v>
      </c>
      <c r="E219" s="376">
        <v>12411.54</v>
      </c>
      <c r="F219" s="376">
        <v>5457411038872.3701</v>
      </c>
      <c r="G219" s="376">
        <v>5455537340680.3701</v>
      </c>
      <c r="H219" s="376">
        <v>1873698192</v>
      </c>
      <c r="I219" s="376">
        <v>182</v>
      </c>
      <c r="J219" s="376">
        <v>2440275</v>
      </c>
      <c r="K219" s="376">
        <v>52</v>
      </c>
      <c r="L219" s="376">
        <v>37</v>
      </c>
      <c r="M219" s="376">
        <v>29</v>
      </c>
      <c r="N219" s="376">
        <v>4</v>
      </c>
      <c r="O219" s="376">
        <v>3</v>
      </c>
      <c r="P219" s="376">
        <v>7</v>
      </c>
      <c r="Q219" s="384">
        <f>Q218+29174</f>
        <v>992989</v>
      </c>
      <c r="R219" s="414"/>
      <c r="S219" s="376" t="s">
        <v>43</v>
      </c>
      <c r="T219" s="376">
        <v>72934130403.980011</v>
      </c>
      <c r="U219" s="376">
        <v>45826140199.160004</v>
      </c>
      <c r="V219" s="376">
        <v>7624024699</v>
      </c>
      <c r="W219" s="373">
        <v>0</v>
      </c>
      <c r="X219" s="376">
        <v>4715123205.8199997</v>
      </c>
      <c r="Y219" s="376">
        <v>14768842300</v>
      </c>
      <c r="Z219" s="376">
        <v>24580240803.98</v>
      </c>
      <c r="AA219" s="376">
        <v>10349352699.16</v>
      </c>
      <c r="AB219" s="376">
        <v>7624024699</v>
      </c>
      <c r="AC219" s="376">
        <v>0</v>
      </c>
      <c r="AD219" s="376">
        <v>1838021105.8200002</v>
      </c>
      <c r="AE219" s="376">
        <v>4768842300</v>
      </c>
      <c r="AF219" s="376">
        <v>48353889600</v>
      </c>
      <c r="AG219" s="376">
        <v>35476787500</v>
      </c>
      <c r="AH219" s="376"/>
      <c r="AI219" s="376">
        <f t="shared" si="8"/>
        <v>0</v>
      </c>
      <c r="AJ219" s="376">
        <v>2877102100</v>
      </c>
      <c r="AK219" s="376">
        <v>10000000000</v>
      </c>
      <c r="AL219" s="376">
        <v>48</v>
      </c>
      <c r="AM219" s="376">
        <v>6132297600000</v>
      </c>
      <c r="AN219" s="376">
        <v>75899154</v>
      </c>
      <c r="AO219" s="376"/>
      <c r="AP219" s="7"/>
      <c r="AQ219" s="7"/>
      <c r="AR219" s="7"/>
      <c r="AS219" s="7"/>
      <c r="AT219" s="7"/>
      <c r="AU219" s="7"/>
    </row>
    <row r="220" spans="1:47" ht="15.75" customHeight="1">
      <c r="A220" s="422"/>
      <c r="B220" s="376" t="s">
        <v>44</v>
      </c>
      <c r="C220" s="376">
        <v>34150.28</v>
      </c>
      <c r="D220" s="376">
        <v>13776.31</v>
      </c>
      <c r="E220" s="376">
        <v>12150.23</v>
      </c>
      <c r="F220" s="376">
        <v>5477791247692.4805</v>
      </c>
      <c r="G220" s="376">
        <v>5475683337226.4805</v>
      </c>
      <c r="H220" s="376">
        <v>2107910466</v>
      </c>
      <c r="I220" s="376">
        <v>182</v>
      </c>
      <c r="J220" s="376">
        <v>2445172</v>
      </c>
      <c r="K220" s="376">
        <v>52</v>
      </c>
      <c r="L220" s="376">
        <v>38</v>
      </c>
      <c r="M220" s="376">
        <v>29</v>
      </c>
      <c r="N220" s="376">
        <v>4</v>
      </c>
      <c r="O220" s="376">
        <v>3</v>
      </c>
      <c r="P220" s="376">
        <v>8</v>
      </c>
      <c r="Q220" s="384">
        <f>Q219+17988</f>
        <v>1010977</v>
      </c>
      <c r="R220" s="414"/>
      <c r="S220" s="376" t="s">
        <v>44</v>
      </c>
      <c r="T220" s="376">
        <v>20677810456.230003</v>
      </c>
      <c r="U220" s="376">
        <v>11067588301.950003</v>
      </c>
      <c r="V220" s="376">
        <v>1200269768.8199999</v>
      </c>
      <c r="W220" s="373">
        <v>0</v>
      </c>
      <c r="X220" s="376">
        <v>2899543625.46</v>
      </c>
      <c r="Y220" s="376">
        <v>5510408760</v>
      </c>
      <c r="Z220" s="376">
        <v>14824890456.230003</v>
      </c>
      <c r="AA220" s="376">
        <v>11067588301.950003</v>
      </c>
      <c r="AB220" s="376">
        <v>1200269768.8199999</v>
      </c>
      <c r="AC220" s="376">
        <v>0</v>
      </c>
      <c r="AD220" s="376">
        <v>1896623625.46</v>
      </c>
      <c r="AE220" s="376">
        <v>660408760</v>
      </c>
      <c r="AF220" s="376">
        <v>5852920000</v>
      </c>
      <c r="AG220" s="376">
        <v>0</v>
      </c>
      <c r="AH220" s="376"/>
      <c r="AI220" s="376">
        <f t="shared" si="8"/>
        <v>0</v>
      </c>
      <c r="AJ220" s="376">
        <v>1002920000</v>
      </c>
      <c r="AK220" s="376">
        <v>4850000000</v>
      </c>
      <c r="AL220" s="376">
        <v>48</v>
      </c>
      <c r="AM220" s="376">
        <v>6236650200000</v>
      </c>
      <c r="AN220" s="376">
        <v>76942680</v>
      </c>
      <c r="AO220" s="376"/>
      <c r="AP220" s="7"/>
      <c r="AQ220" s="7"/>
      <c r="AR220" s="7"/>
      <c r="AS220" s="7"/>
      <c r="AT220" s="7"/>
      <c r="AU220" s="7"/>
    </row>
    <row r="221" spans="1:47" ht="15.75" customHeight="1">
      <c r="A221" s="423"/>
      <c r="B221" s="376" t="s">
        <v>45</v>
      </c>
      <c r="C221" s="376">
        <v>37565.550000000003</v>
      </c>
      <c r="D221" s="376">
        <v>14137.94</v>
      </c>
      <c r="E221" s="376">
        <v>12667.44</v>
      </c>
      <c r="F221" s="376">
        <v>6890358575461.8604</v>
      </c>
      <c r="G221" s="376">
        <v>6888250664995.8604</v>
      </c>
      <c r="H221" s="376">
        <v>2107910466</v>
      </c>
      <c r="I221" s="376">
        <v>183</v>
      </c>
      <c r="J221" s="376">
        <v>2446290</v>
      </c>
      <c r="K221" s="376">
        <v>52</v>
      </c>
      <c r="L221" s="376">
        <v>38</v>
      </c>
      <c r="M221" s="376">
        <v>29</v>
      </c>
      <c r="N221" s="376">
        <v>4</v>
      </c>
      <c r="O221" s="376">
        <v>3</v>
      </c>
      <c r="P221" s="376">
        <v>8</v>
      </c>
      <c r="Q221" s="384">
        <f>Q220+47105</f>
        <v>1058082</v>
      </c>
      <c r="R221" s="415"/>
      <c r="S221" s="376" t="s">
        <v>45</v>
      </c>
      <c r="T221" s="376">
        <v>172455227614.37024</v>
      </c>
      <c r="U221" s="376">
        <v>136049063928.75999</v>
      </c>
      <c r="V221" s="376">
        <v>20102591534.259998</v>
      </c>
      <c r="W221" s="373">
        <v>0</v>
      </c>
      <c r="X221" s="376">
        <v>2510796271.3502502</v>
      </c>
      <c r="Y221" s="376">
        <v>13792775880</v>
      </c>
      <c r="Z221" s="376">
        <v>23640074724.370247</v>
      </c>
      <c r="AA221" s="376">
        <v>17233911038.759998</v>
      </c>
      <c r="AB221" s="376">
        <v>102591534.26000001</v>
      </c>
      <c r="AC221" s="376"/>
      <c r="AD221" s="376">
        <v>2510796271.3502502</v>
      </c>
      <c r="AE221" s="376">
        <v>3792775880</v>
      </c>
      <c r="AF221" s="376">
        <v>148815152890</v>
      </c>
      <c r="AG221" s="376">
        <v>118815152890</v>
      </c>
      <c r="AH221" s="376">
        <v>20000000000</v>
      </c>
      <c r="AI221" s="376">
        <f t="shared" si="8"/>
        <v>0</v>
      </c>
      <c r="AJ221" s="376"/>
      <c r="AK221" s="376">
        <v>10000000000</v>
      </c>
      <c r="AL221" s="376">
        <v>49</v>
      </c>
      <c r="AM221" s="376">
        <v>6933984400000</v>
      </c>
      <c r="AN221" s="376">
        <v>83916022</v>
      </c>
      <c r="AO221" s="376"/>
      <c r="AP221" s="18"/>
      <c r="AQ221" s="7"/>
      <c r="AR221" s="7"/>
      <c r="AS221" s="7"/>
      <c r="AT221" s="7"/>
      <c r="AU221" s="7"/>
    </row>
    <row r="222" spans="1:47" ht="15.75" customHeight="1">
      <c r="A222" s="421">
        <v>2023</v>
      </c>
      <c r="B222" s="376" t="s">
        <v>34</v>
      </c>
      <c r="C222" s="376">
        <v>37973.15</v>
      </c>
      <c r="D222" s="376">
        <v>15587.25</v>
      </c>
      <c r="E222" s="376">
        <v>12603.43</v>
      </c>
      <c r="F222" s="376">
        <v>6916210229729.1201</v>
      </c>
      <c r="G222" s="376">
        <v>6914102319263.1201</v>
      </c>
      <c r="H222" s="376">
        <v>2107910466</v>
      </c>
      <c r="I222" s="374">
        <v>183</v>
      </c>
      <c r="J222" s="249">
        <v>2488673</v>
      </c>
      <c r="K222" s="375">
        <v>52</v>
      </c>
      <c r="L222" s="364">
        <v>38</v>
      </c>
      <c r="M222" s="364">
        <v>33</v>
      </c>
      <c r="N222" s="364">
        <v>5</v>
      </c>
      <c r="O222" s="364">
        <v>3</v>
      </c>
      <c r="P222" s="364">
        <v>8</v>
      </c>
      <c r="Q222" s="384">
        <v>1094421</v>
      </c>
      <c r="R222" s="413" t="s">
        <v>68</v>
      </c>
      <c r="S222" s="376" t="s">
        <v>34</v>
      </c>
      <c r="T222" s="376">
        <v>42320776980.850006</v>
      </c>
      <c r="U222" s="376">
        <v>26245951685.25</v>
      </c>
      <c r="V222" s="376">
        <v>9130205150</v>
      </c>
      <c r="W222" s="376" t="s">
        <v>69</v>
      </c>
      <c r="X222" s="376">
        <v>5503233235.6000099</v>
      </c>
      <c r="Y222" s="376">
        <v>1441386910</v>
      </c>
      <c r="Z222" s="376">
        <v>20892872280.849998</v>
      </c>
      <c r="AA222" s="376">
        <v>14330191385.25</v>
      </c>
      <c r="AB222" s="376">
        <v>630205150</v>
      </c>
      <c r="AC222" s="376" t="s">
        <v>69</v>
      </c>
      <c r="AD222" s="376">
        <v>4491088835.6000004</v>
      </c>
      <c r="AE222" s="376">
        <v>1441386910</v>
      </c>
      <c r="AF222" s="376">
        <v>21427904700</v>
      </c>
      <c r="AG222" s="376">
        <v>11915760300</v>
      </c>
      <c r="AH222" s="376">
        <v>8500000000</v>
      </c>
      <c r="AI222" s="376" t="s">
        <v>70</v>
      </c>
      <c r="AJ222" s="376">
        <v>1012144400</v>
      </c>
      <c r="AK222" s="376"/>
      <c r="AL222" s="384">
        <v>51</v>
      </c>
      <c r="AM222" s="376"/>
      <c r="AN222" s="376"/>
      <c r="AO222" s="376"/>
      <c r="AP222" s="7"/>
      <c r="AQ222" s="7"/>
      <c r="AR222" s="7"/>
      <c r="AS222" s="7"/>
      <c r="AT222" s="7"/>
      <c r="AU222" s="7"/>
    </row>
    <row r="223" spans="1:47" ht="15.75" customHeight="1">
      <c r="A223" s="422"/>
      <c r="B223" s="376" t="s">
        <v>35</v>
      </c>
      <c r="C223" s="376">
        <v>40386.51</v>
      </c>
      <c r="D223" s="376">
        <v>19652.349999999999</v>
      </c>
      <c r="E223" s="376">
        <v>12220.37</v>
      </c>
      <c r="F223" s="376">
        <v>6991980800053.6699</v>
      </c>
      <c r="G223" s="376">
        <v>6990029031103.6699</v>
      </c>
      <c r="H223" s="376">
        <v>1951768950</v>
      </c>
      <c r="I223" s="374">
        <v>183</v>
      </c>
      <c r="J223" s="249">
        <v>2523335</v>
      </c>
      <c r="K223" s="375">
        <v>52</v>
      </c>
      <c r="L223" s="364">
        <v>38</v>
      </c>
      <c r="M223" s="364">
        <v>33</v>
      </c>
      <c r="N223" s="364">
        <v>5</v>
      </c>
      <c r="O223" s="364">
        <v>3</v>
      </c>
      <c r="P223" s="364">
        <v>8</v>
      </c>
      <c r="Q223" s="384">
        <v>1117733</v>
      </c>
      <c r="R223" s="414"/>
      <c r="S223" s="376" t="s">
        <v>35</v>
      </c>
      <c r="T223" s="376">
        <v>19341551121.92984</v>
      </c>
      <c r="U223" s="376">
        <v>14492543415.969999</v>
      </c>
      <c r="V223" s="376">
        <v>381003653.10000002</v>
      </c>
      <c r="W223" s="376" t="s">
        <v>69</v>
      </c>
      <c r="X223" s="376">
        <v>3179816242.8598399</v>
      </c>
      <c r="Y223" s="376">
        <v>1288187810</v>
      </c>
      <c r="Z223" s="376">
        <v>19341551121.93</v>
      </c>
      <c r="AA223" s="376">
        <v>14492543415.969999</v>
      </c>
      <c r="AB223" s="376">
        <v>381003653.10000002</v>
      </c>
      <c r="AC223" s="376" t="s">
        <v>69</v>
      </c>
      <c r="AD223" s="376">
        <v>3179816242.8600001</v>
      </c>
      <c r="AE223" s="376">
        <v>1288187810</v>
      </c>
      <c r="AF223" s="376">
        <v>0</v>
      </c>
      <c r="AG223" s="376" t="s">
        <v>72</v>
      </c>
      <c r="AH223" s="376" t="s">
        <v>72</v>
      </c>
      <c r="AI223" s="376" t="s">
        <v>70</v>
      </c>
      <c r="AJ223" s="376"/>
      <c r="AK223" s="376"/>
      <c r="AL223" s="384">
        <v>51</v>
      </c>
      <c r="AM223" s="376"/>
      <c r="AN223" s="376"/>
      <c r="AO223" s="376"/>
      <c r="AP223" s="7"/>
      <c r="AQ223" s="7"/>
      <c r="AR223" s="7"/>
      <c r="AS223" s="7"/>
      <c r="AT223" s="7"/>
      <c r="AU223" s="7"/>
    </row>
    <row r="224" spans="1:47" ht="15.75" customHeight="1">
      <c r="A224" s="422"/>
      <c r="B224" s="376" t="s">
        <v>36</v>
      </c>
      <c r="C224" s="376">
        <v>36723.769999999997</v>
      </c>
      <c r="D224" s="376">
        <v>15170.17</v>
      </c>
      <c r="E224" s="376">
        <v>12478.32</v>
      </c>
      <c r="F224" s="376">
        <v>6530199458807.4297</v>
      </c>
      <c r="G224" s="376">
        <v>6528169619099.4297</v>
      </c>
      <c r="H224" s="376">
        <v>2029839708</v>
      </c>
      <c r="I224" s="374">
        <v>183</v>
      </c>
      <c r="J224" s="249">
        <v>2537216</v>
      </c>
      <c r="K224" s="375">
        <v>52</v>
      </c>
      <c r="L224" s="364">
        <v>38</v>
      </c>
      <c r="M224" s="364">
        <v>33</v>
      </c>
      <c r="N224" s="364">
        <v>5</v>
      </c>
      <c r="O224" s="364">
        <v>3</v>
      </c>
      <c r="P224" s="364">
        <v>8</v>
      </c>
      <c r="Q224" s="384">
        <v>1145593</v>
      </c>
      <c r="R224" s="414"/>
      <c r="S224" s="376" t="s">
        <v>36</v>
      </c>
      <c r="T224" s="376">
        <v>23841326778.979988</v>
      </c>
      <c r="U224" s="376">
        <v>11803960120.969999</v>
      </c>
      <c r="V224" s="376">
        <v>2365699650</v>
      </c>
      <c r="W224" s="376" t="s">
        <v>69</v>
      </c>
      <c r="X224" s="376">
        <v>5136701028.0099878</v>
      </c>
      <c r="Y224" s="376">
        <v>4534965980</v>
      </c>
      <c r="Z224" s="376">
        <v>23841326778.98</v>
      </c>
      <c r="AA224" s="376">
        <v>11803960120.969999</v>
      </c>
      <c r="AB224" s="376">
        <v>2365699650</v>
      </c>
      <c r="AC224" s="376" t="s">
        <v>69</v>
      </c>
      <c r="AD224" s="376">
        <v>5136701028.0100002</v>
      </c>
      <c r="AE224" s="376">
        <v>4534965980</v>
      </c>
      <c r="AF224" s="376">
        <v>1012144400</v>
      </c>
      <c r="AG224" s="376" t="s">
        <v>72</v>
      </c>
      <c r="AH224" s="376" t="s">
        <v>72</v>
      </c>
      <c r="AI224" s="376" t="s">
        <v>70</v>
      </c>
      <c r="AJ224" s="376"/>
      <c r="AK224" s="376"/>
      <c r="AL224" s="384">
        <v>51</v>
      </c>
      <c r="AM224" s="376"/>
      <c r="AN224" s="376"/>
      <c r="AO224" s="376"/>
      <c r="AP224" s="7"/>
      <c r="AQ224" s="7"/>
      <c r="AR224" s="7"/>
      <c r="AS224" s="7"/>
      <c r="AT224" s="7"/>
      <c r="AU224" s="7"/>
    </row>
    <row r="225" spans="1:47" ht="15.75" customHeight="1">
      <c r="A225" s="422"/>
      <c r="B225" s="376" t="s">
        <v>37</v>
      </c>
      <c r="C225" s="376">
        <v>37775.279999999999</v>
      </c>
      <c r="D225" s="376">
        <v>16088.68</v>
      </c>
      <c r="E225" s="376">
        <v>12642.68</v>
      </c>
      <c r="F225" s="376">
        <v>6654972554315.4297</v>
      </c>
      <c r="G225" s="376">
        <v>6653020785365.4297</v>
      </c>
      <c r="H225" s="376">
        <v>1951768950</v>
      </c>
      <c r="I225" s="374">
        <v>183</v>
      </c>
      <c r="J225" s="249">
        <v>2547812</v>
      </c>
      <c r="K225" s="375">
        <v>52</v>
      </c>
      <c r="L225" s="364">
        <v>38</v>
      </c>
      <c r="M225" s="364">
        <v>33</v>
      </c>
      <c r="N225" s="364">
        <v>5</v>
      </c>
      <c r="O225" s="364">
        <v>3</v>
      </c>
      <c r="P225" s="364">
        <v>8</v>
      </c>
      <c r="Q225" s="384">
        <v>1171190</v>
      </c>
      <c r="R225" s="414"/>
      <c r="S225" s="376" t="s">
        <v>37</v>
      </c>
      <c r="T225" s="376">
        <v>52465999979.179977</v>
      </c>
      <c r="U225" s="376">
        <v>21958175532.540001</v>
      </c>
      <c r="V225" s="376">
        <v>13767620700</v>
      </c>
      <c r="W225" s="376" t="s">
        <v>69</v>
      </c>
      <c r="X225" s="376">
        <v>6434236966.6399794</v>
      </c>
      <c r="Y225" s="376">
        <v>10305966780</v>
      </c>
      <c r="Z225" s="376">
        <v>22966000008.18</v>
      </c>
      <c r="AA225" s="376">
        <v>11458175561.540001</v>
      </c>
      <c r="AB225" s="376">
        <v>3767620700</v>
      </c>
      <c r="AC225" s="376" t="s">
        <v>69</v>
      </c>
      <c r="AD225" s="376">
        <v>6434236966.6400003</v>
      </c>
      <c r="AE225" s="376">
        <v>1305966780</v>
      </c>
      <c r="AF225" s="376">
        <v>29499999971</v>
      </c>
      <c r="AG225" s="376">
        <v>10499999971</v>
      </c>
      <c r="AH225" s="376">
        <v>10000000000</v>
      </c>
      <c r="AI225" s="376"/>
      <c r="AJ225" s="376"/>
      <c r="AK225" s="376">
        <v>9000000000</v>
      </c>
      <c r="AL225" s="384">
        <v>53</v>
      </c>
      <c r="AM225" s="376"/>
      <c r="AN225" s="376"/>
      <c r="AO225" s="376"/>
      <c r="AP225" s="7"/>
      <c r="AQ225" s="7"/>
      <c r="AR225" s="7"/>
      <c r="AS225" s="7"/>
      <c r="AT225" s="7"/>
      <c r="AU225" s="7"/>
    </row>
    <row r="226" spans="1:47" ht="15.75" customHeight="1">
      <c r="A226" s="422"/>
      <c r="B226" s="376" t="s">
        <v>38</v>
      </c>
      <c r="C226" s="376">
        <v>35917.72</v>
      </c>
      <c r="D226" s="376">
        <v>15923</v>
      </c>
      <c r="E226" s="376">
        <v>12393.92</v>
      </c>
      <c r="F226" s="376">
        <v>10297343675982.5</v>
      </c>
      <c r="G226" s="376">
        <v>10295313836274.5</v>
      </c>
      <c r="H226" s="376">
        <v>2029839708</v>
      </c>
      <c r="I226" s="374">
        <v>185</v>
      </c>
      <c r="J226" s="249">
        <v>2550822</v>
      </c>
      <c r="K226" s="375">
        <v>52</v>
      </c>
      <c r="L226" s="364">
        <v>38</v>
      </c>
      <c r="M226" s="364">
        <v>33</v>
      </c>
      <c r="N226" s="364">
        <v>5</v>
      </c>
      <c r="O226" s="364">
        <v>3</v>
      </c>
      <c r="P226" s="364">
        <v>8</v>
      </c>
      <c r="Q226" s="384">
        <v>1238731</v>
      </c>
      <c r="R226" s="414"/>
      <c r="S226" s="376" t="s">
        <v>38</v>
      </c>
      <c r="T226" s="376">
        <v>301054847324.92999</v>
      </c>
      <c r="U226" s="376">
        <v>289419329237.25</v>
      </c>
      <c r="V226" s="376">
        <v>2896582840.6999998</v>
      </c>
      <c r="W226" s="376" t="s">
        <v>69</v>
      </c>
      <c r="X226" s="376">
        <v>4736934906.9799995</v>
      </c>
      <c r="Y226" s="376">
        <v>4002000340</v>
      </c>
      <c r="Z226" s="376">
        <v>34183508124.93</v>
      </c>
      <c r="AA226" s="376">
        <v>22547990037.25</v>
      </c>
      <c r="AB226" s="376">
        <v>2896582840.6999998</v>
      </c>
      <c r="AC226" s="376" t="s">
        <v>69</v>
      </c>
      <c r="AD226" s="376">
        <v>4736934906.9799995</v>
      </c>
      <c r="AE226" s="376">
        <v>4002000340</v>
      </c>
      <c r="AF226" s="376">
        <v>266871339200</v>
      </c>
      <c r="AG226" s="376">
        <v>266871339200</v>
      </c>
      <c r="AH226" s="376" t="s">
        <v>72</v>
      </c>
      <c r="AI226" s="376"/>
      <c r="AJ226" s="376"/>
      <c r="AK226" s="376"/>
      <c r="AL226" s="384">
        <v>53</v>
      </c>
      <c r="AM226" s="376"/>
      <c r="AN226" s="376"/>
      <c r="AO226" s="376"/>
      <c r="AP226" s="7"/>
      <c r="AQ226" s="7"/>
      <c r="AR226" s="7"/>
      <c r="AS226" s="7"/>
      <c r="AT226" s="7"/>
      <c r="AU226" s="7"/>
    </row>
    <row r="227" spans="1:47" ht="15.75" customHeight="1">
      <c r="A227" s="422"/>
      <c r="B227" s="376" t="s">
        <v>39</v>
      </c>
      <c r="C227" s="376">
        <v>36899.160000000003</v>
      </c>
      <c r="D227" s="376">
        <v>16216.23</v>
      </c>
      <c r="E227" s="376">
        <v>12178.61</v>
      </c>
      <c r="F227" s="376">
        <v>10998613968727.5</v>
      </c>
      <c r="G227" s="376">
        <v>10996506058261.5</v>
      </c>
      <c r="H227" s="376">
        <v>2107910466</v>
      </c>
      <c r="I227" s="374">
        <v>186</v>
      </c>
      <c r="J227" s="249">
        <v>2552557</v>
      </c>
      <c r="K227" s="375">
        <v>52</v>
      </c>
      <c r="L227" s="364">
        <v>38</v>
      </c>
      <c r="M227" s="364">
        <v>35</v>
      </c>
      <c r="N227" s="364">
        <v>5</v>
      </c>
      <c r="O227" s="364">
        <v>3</v>
      </c>
      <c r="P227" s="364">
        <v>8</v>
      </c>
      <c r="Q227" s="384">
        <v>1272721</v>
      </c>
      <c r="R227" s="414"/>
      <c r="S227" s="376" t="s">
        <v>39</v>
      </c>
      <c r="T227" s="376">
        <v>100040903539.14999</v>
      </c>
      <c r="U227" s="376">
        <v>65885192254.07</v>
      </c>
      <c r="V227" s="376">
        <v>8909455000</v>
      </c>
      <c r="W227" s="376" t="s">
        <v>69</v>
      </c>
      <c r="X227" s="376">
        <v>4616421485.0799999</v>
      </c>
      <c r="Y227" s="376">
        <v>20629834800</v>
      </c>
      <c r="Z227" s="376">
        <v>36363003539.150002</v>
      </c>
      <c r="AA227" s="376">
        <v>30207292254.07</v>
      </c>
      <c r="AB227" s="376">
        <v>909455000</v>
      </c>
      <c r="AC227" s="376" t="s">
        <v>69</v>
      </c>
      <c r="AD227" s="376">
        <v>4616421485.0799999</v>
      </c>
      <c r="AE227" s="376">
        <v>629834800</v>
      </c>
      <c r="AF227" s="376">
        <v>63677900000</v>
      </c>
      <c r="AG227" s="376">
        <v>35677900000</v>
      </c>
      <c r="AH227" s="376">
        <v>8000000000</v>
      </c>
      <c r="AI227" s="376"/>
      <c r="AJ227" s="376"/>
      <c r="AK227" s="376">
        <v>20000000000</v>
      </c>
      <c r="AL227" s="384">
        <v>55</v>
      </c>
      <c r="AM227" s="376"/>
      <c r="AN227" s="376"/>
      <c r="AO227" s="376"/>
      <c r="AP227" s="7"/>
      <c r="AQ227" s="7"/>
      <c r="AR227" s="7"/>
      <c r="AS227" s="7"/>
      <c r="AT227" s="7"/>
      <c r="AU227" s="7"/>
    </row>
    <row r="228" spans="1:47" ht="15.75" customHeight="1">
      <c r="A228" s="422"/>
      <c r="B228" s="376" t="s">
        <v>40</v>
      </c>
      <c r="C228" s="376">
        <v>36658.25</v>
      </c>
      <c r="D228" s="376">
        <v>15991.35</v>
      </c>
      <c r="E228" s="376">
        <v>12361.47</v>
      </c>
      <c r="F228" s="376">
        <v>10836250636100.301</v>
      </c>
      <c r="G228" s="376">
        <v>10834220796392.301</v>
      </c>
      <c r="H228" s="376">
        <v>2029839708</v>
      </c>
      <c r="I228" s="374">
        <v>187</v>
      </c>
      <c r="J228" s="249">
        <v>2552928</v>
      </c>
      <c r="K228" s="375">
        <v>52</v>
      </c>
      <c r="L228" s="364">
        <v>38</v>
      </c>
      <c r="M228" s="364">
        <v>35</v>
      </c>
      <c r="N228" s="364">
        <v>5</v>
      </c>
      <c r="O228" s="364">
        <v>3</v>
      </c>
      <c r="P228" s="364">
        <v>8</v>
      </c>
      <c r="Q228" s="384">
        <v>1287651</v>
      </c>
      <c r="R228" s="414"/>
      <c r="S228" s="376" t="s">
        <v>40</v>
      </c>
      <c r="T228" s="376">
        <v>44396190220.919998</v>
      </c>
      <c r="U228" s="376">
        <v>5967567071.21</v>
      </c>
      <c r="V228" s="376">
        <v>34129850000</v>
      </c>
      <c r="W228" s="376" t="s">
        <v>69</v>
      </c>
      <c r="X228" s="376">
        <v>4067041949.71</v>
      </c>
      <c r="Y228" s="376">
        <v>231731200</v>
      </c>
      <c r="Z228" s="376">
        <v>14396190220.92</v>
      </c>
      <c r="AA228" s="376">
        <v>5967567071.21</v>
      </c>
      <c r="AB228" s="376">
        <v>4129850000</v>
      </c>
      <c r="AC228" s="376" t="s">
        <v>69</v>
      </c>
      <c r="AD228" s="376">
        <v>4067041949.71</v>
      </c>
      <c r="AE228" s="376">
        <v>231731200</v>
      </c>
      <c r="AF228" s="376">
        <v>30000000000</v>
      </c>
      <c r="AG228" s="376" t="s">
        <v>72</v>
      </c>
      <c r="AH228" s="376">
        <v>30000000000</v>
      </c>
      <c r="AI228" s="376"/>
      <c r="AJ228" s="376"/>
      <c r="AK228" s="376"/>
      <c r="AL228" s="384">
        <v>56</v>
      </c>
      <c r="AM228" s="376"/>
      <c r="AN228" s="376"/>
      <c r="AO228" s="376"/>
      <c r="AP228" s="7"/>
      <c r="AQ228" s="7"/>
      <c r="AR228" s="7"/>
      <c r="AS228" s="7"/>
      <c r="AT228" s="7"/>
      <c r="AU228" s="7"/>
    </row>
    <row r="229" spans="1:47" ht="15.75" customHeight="1">
      <c r="A229" s="422"/>
      <c r="B229" s="376" t="s">
        <v>41</v>
      </c>
      <c r="C229" s="376">
        <v>34231.870000000003</v>
      </c>
      <c r="D229" s="376">
        <v>15077.8</v>
      </c>
      <c r="E229" s="376">
        <v>12374.36</v>
      </c>
      <c r="F229" s="376">
        <v>10201560139919.6</v>
      </c>
      <c r="G229" s="376">
        <v>10199530300211.6</v>
      </c>
      <c r="H229" s="376">
        <v>2029839708</v>
      </c>
      <c r="I229" s="374">
        <v>187</v>
      </c>
      <c r="J229" s="249">
        <v>2553721</v>
      </c>
      <c r="K229" s="375">
        <v>52</v>
      </c>
      <c r="L229" s="364">
        <v>38</v>
      </c>
      <c r="M229" s="364">
        <v>36</v>
      </c>
      <c r="N229" s="364">
        <v>5</v>
      </c>
      <c r="O229" s="364">
        <v>3</v>
      </c>
      <c r="P229" s="364">
        <v>8</v>
      </c>
      <c r="Q229" s="384">
        <v>1309896</v>
      </c>
      <c r="R229" s="414"/>
      <c r="S229" s="376" t="s">
        <v>41</v>
      </c>
      <c r="T229" s="376">
        <v>25584204536.34</v>
      </c>
      <c r="U229" s="376">
        <v>9332373857.3400002</v>
      </c>
      <c r="V229" s="376">
        <v>10660462700</v>
      </c>
      <c r="W229" s="376" t="s">
        <v>69</v>
      </c>
      <c r="X229" s="376">
        <v>4948175979</v>
      </c>
      <c r="Y229" s="376">
        <v>643192000</v>
      </c>
      <c r="Z229" s="376">
        <v>15584204536.34</v>
      </c>
      <c r="AA229" s="376">
        <v>9332373857.3400002</v>
      </c>
      <c r="AB229" s="376">
        <v>660462700</v>
      </c>
      <c r="AC229" s="376" t="s">
        <v>69</v>
      </c>
      <c r="AD229" s="376">
        <v>4948175979</v>
      </c>
      <c r="AE229" s="376">
        <v>643192000</v>
      </c>
      <c r="AF229" s="376">
        <v>10000000000</v>
      </c>
      <c r="AG229" s="376" t="s">
        <v>72</v>
      </c>
      <c r="AH229" s="376">
        <v>10000000000</v>
      </c>
      <c r="AI229" s="376"/>
      <c r="AJ229" s="376"/>
      <c r="AK229" s="376"/>
      <c r="AL229" s="384">
        <v>56</v>
      </c>
      <c r="AM229" s="376"/>
      <c r="AN229" s="376"/>
      <c r="AO229" s="376"/>
      <c r="AP229" s="7"/>
      <c r="AQ229" s="7"/>
      <c r="AR229" s="7"/>
      <c r="AS229" s="7"/>
      <c r="AT229" s="7"/>
      <c r="AU229" s="7"/>
    </row>
    <row r="230" spans="1:47" ht="15.75" customHeight="1">
      <c r="A230" s="422"/>
      <c r="B230" s="376" t="s">
        <v>42</v>
      </c>
      <c r="C230" s="376">
        <v>35436.879999999997</v>
      </c>
      <c r="D230" s="376">
        <v>15249.91</v>
      </c>
      <c r="E230" s="376">
        <v>12197.78</v>
      </c>
      <c r="F230" s="376">
        <v>10290798154743.4</v>
      </c>
      <c r="G230" s="376">
        <v>10288846385793.4</v>
      </c>
      <c r="H230" s="376">
        <v>1951768950</v>
      </c>
      <c r="I230" s="374">
        <v>186</v>
      </c>
      <c r="J230" s="249">
        <v>2554238</v>
      </c>
      <c r="K230" s="375">
        <v>52</v>
      </c>
      <c r="L230" s="364">
        <v>37</v>
      </c>
      <c r="M230" s="364">
        <v>36</v>
      </c>
      <c r="N230" s="364">
        <v>5</v>
      </c>
      <c r="O230" s="364">
        <v>3</v>
      </c>
      <c r="P230" s="364">
        <v>8</v>
      </c>
      <c r="Q230" s="384">
        <v>1330154</v>
      </c>
      <c r="R230" s="414"/>
      <c r="S230" s="376" t="s">
        <v>42</v>
      </c>
      <c r="T230" s="376">
        <v>45562646244.870003</v>
      </c>
      <c r="U230" s="376">
        <v>21917105841.830002</v>
      </c>
      <c r="V230" s="376">
        <v>14883707250</v>
      </c>
      <c r="W230" s="376" t="s">
        <v>69</v>
      </c>
      <c r="X230" s="376">
        <v>7112193553.04</v>
      </c>
      <c r="Y230" s="376">
        <v>1649639600</v>
      </c>
      <c r="Z230" s="376">
        <v>25577564174.869999</v>
      </c>
      <c r="AA230" s="376">
        <v>10932023771.83</v>
      </c>
      <c r="AB230" s="376">
        <v>5883707250</v>
      </c>
      <c r="AC230" s="376" t="s">
        <v>69</v>
      </c>
      <c r="AD230" s="376">
        <v>7112193553.04</v>
      </c>
      <c r="AE230" s="376">
        <v>1649639600</v>
      </c>
      <c r="AF230" s="376">
        <v>19985082070</v>
      </c>
      <c r="AG230" s="376">
        <v>10985082070</v>
      </c>
      <c r="AH230" s="376">
        <v>9000000000</v>
      </c>
      <c r="AI230" s="376"/>
      <c r="AJ230" s="376"/>
      <c r="AK230" s="376"/>
      <c r="AL230" s="384">
        <v>56</v>
      </c>
      <c r="AM230" s="376"/>
      <c r="AN230" s="376"/>
      <c r="AO230" s="376"/>
      <c r="AP230" s="7"/>
      <c r="AQ230" s="7"/>
      <c r="AR230" s="7"/>
      <c r="AS230" s="7"/>
      <c r="AT230" s="7"/>
      <c r="AU230" s="7"/>
    </row>
    <row r="231" spans="1:47" ht="15.75" customHeight="1">
      <c r="A231" s="422"/>
      <c r="B231" s="376" t="s">
        <v>43</v>
      </c>
      <c r="C231" s="376">
        <v>36186.44</v>
      </c>
      <c r="D231" s="376">
        <v>15249.2</v>
      </c>
      <c r="E231" s="376">
        <v>12091.35</v>
      </c>
      <c r="F231" s="376">
        <v>10214516822692.1</v>
      </c>
      <c r="G231" s="376">
        <v>10212565053742.1</v>
      </c>
      <c r="H231" s="376">
        <v>1951768950</v>
      </c>
      <c r="I231" s="374">
        <v>173</v>
      </c>
      <c r="J231" s="249">
        <v>2554502</v>
      </c>
      <c r="K231" s="375">
        <v>52</v>
      </c>
      <c r="L231" s="364">
        <v>36</v>
      </c>
      <c r="M231" s="364">
        <v>36</v>
      </c>
      <c r="N231" s="364">
        <v>5</v>
      </c>
      <c r="O231" s="364">
        <v>3</v>
      </c>
      <c r="P231" s="364">
        <v>8</v>
      </c>
      <c r="Q231" s="384">
        <v>1350945</v>
      </c>
      <c r="R231" s="414"/>
      <c r="S231" s="376" t="s">
        <v>43</v>
      </c>
      <c r="T231" s="376">
        <v>39742229423.330002</v>
      </c>
      <c r="U231" s="376">
        <v>10139066042.67</v>
      </c>
      <c r="V231" s="376">
        <v>18386121080</v>
      </c>
      <c r="W231" s="376" t="s">
        <v>69</v>
      </c>
      <c r="X231" s="376">
        <v>5182561030.6600008</v>
      </c>
      <c r="Y231" s="376">
        <v>6034481270</v>
      </c>
      <c r="Z231" s="376">
        <v>24742229423.330002</v>
      </c>
      <c r="AA231" s="376">
        <v>10139066042.67</v>
      </c>
      <c r="AB231" s="376">
        <v>3386121080</v>
      </c>
      <c r="AC231" s="376" t="s">
        <v>69</v>
      </c>
      <c r="AD231" s="376">
        <v>5182561030.6599998</v>
      </c>
      <c r="AE231" s="376">
        <v>6034481270</v>
      </c>
      <c r="AF231" s="376">
        <v>15000000000</v>
      </c>
      <c r="AG231" s="376" t="s">
        <v>72</v>
      </c>
      <c r="AH231" s="376">
        <v>15000000000</v>
      </c>
      <c r="AI231" s="376"/>
      <c r="AJ231" s="376"/>
      <c r="AK231" s="376" t="s">
        <v>73</v>
      </c>
      <c r="AL231" s="376">
        <v>56</v>
      </c>
      <c r="AM231" s="376"/>
      <c r="AN231" s="376"/>
      <c r="AO231" s="376"/>
      <c r="AP231" s="7"/>
      <c r="AQ231" s="7"/>
      <c r="AR231" s="7"/>
      <c r="AS231" s="7"/>
      <c r="AT231" s="7"/>
      <c r="AU231" s="7"/>
    </row>
    <row r="232" spans="1:47" ht="15.75" customHeight="1">
      <c r="A232" s="422"/>
      <c r="B232" s="376" t="s">
        <v>44</v>
      </c>
      <c r="C232" s="376">
        <v>37053.910000000003</v>
      </c>
      <c r="D232" s="376">
        <v>15278.1</v>
      </c>
      <c r="E232" s="376">
        <v>12090.89</v>
      </c>
      <c r="F232" s="376">
        <v>10155020670591.6</v>
      </c>
      <c r="G232" s="376">
        <v>10152533266187.6</v>
      </c>
      <c r="H232" s="376">
        <v>2487404404</v>
      </c>
      <c r="I232" s="374">
        <v>174</v>
      </c>
      <c r="J232" s="249">
        <v>2555306</v>
      </c>
      <c r="K232" s="375">
        <v>52</v>
      </c>
      <c r="L232" s="364">
        <v>36</v>
      </c>
      <c r="M232" s="364">
        <v>36</v>
      </c>
      <c r="N232" s="364">
        <v>5</v>
      </c>
      <c r="O232" s="364">
        <v>3</v>
      </c>
      <c r="P232" s="364">
        <v>8</v>
      </c>
      <c r="Q232" s="384">
        <v>1369339</v>
      </c>
      <c r="R232" s="414"/>
      <c r="S232" s="376" t="s">
        <v>44</v>
      </c>
      <c r="T232" s="376">
        <v>25096848400.209999</v>
      </c>
      <c r="U232" s="376">
        <v>8661844121.3500004</v>
      </c>
      <c r="V232" s="376">
        <v>4061328440</v>
      </c>
      <c r="W232" s="376" t="s">
        <v>69</v>
      </c>
      <c r="X232" s="376">
        <v>5146799838.8599997</v>
      </c>
      <c r="Y232" s="376">
        <v>7226876000</v>
      </c>
      <c r="Z232" s="376">
        <v>18676601548.209999</v>
      </c>
      <c r="AA232" s="376">
        <v>8661844121.3500004</v>
      </c>
      <c r="AB232" s="376">
        <v>4061328440</v>
      </c>
      <c r="AC232" s="376" t="s">
        <v>69</v>
      </c>
      <c r="AD232" s="376">
        <v>4726552986.8599997</v>
      </c>
      <c r="AE232" s="376">
        <v>1226876000</v>
      </c>
      <c r="AF232" s="376">
        <v>6420246852</v>
      </c>
      <c r="AG232" s="376" t="s">
        <v>72</v>
      </c>
      <c r="AH232" s="376" t="s">
        <v>72</v>
      </c>
      <c r="AI232" s="376"/>
      <c r="AJ232" s="376">
        <v>420246852</v>
      </c>
      <c r="AK232" s="376">
        <v>6000000000</v>
      </c>
      <c r="AL232" s="376">
        <v>57</v>
      </c>
      <c r="AM232" s="376"/>
      <c r="AN232" s="376"/>
      <c r="AO232" s="376"/>
      <c r="AP232" s="7"/>
      <c r="AQ232" s="7"/>
      <c r="AR232" s="7"/>
      <c r="AS232" s="7"/>
      <c r="AT232" s="7"/>
      <c r="AU232" s="7"/>
    </row>
    <row r="233" spans="1:47" ht="15.75" customHeight="1">
      <c r="A233" s="423"/>
      <c r="B233" s="376" t="s">
        <v>45</v>
      </c>
      <c r="C233" s="376">
        <v>41437.42</v>
      </c>
      <c r="D233" s="376">
        <v>17574.53</v>
      </c>
      <c r="E233" s="376">
        <v>11327.14</v>
      </c>
      <c r="F233" s="376">
        <v>11650183184215.801</v>
      </c>
      <c r="G233" s="376">
        <v>11620235212747.801</v>
      </c>
      <c r="H233" s="376">
        <v>29947971468</v>
      </c>
      <c r="I233" s="374">
        <v>175</v>
      </c>
      <c r="J233" s="249">
        <v>2555610</v>
      </c>
      <c r="K233" s="375">
        <v>52</v>
      </c>
      <c r="L233" s="364">
        <v>36</v>
      </c>
      <c r="M233" s="364">
        <v>38</v>
      </c>
      <c r="N233" s="364">
        <v>6</v>
      </c>
      <c r="O233" s="364">
        <v>3</v>
      </c>
      <c r="P233" s="364">
        <v>8</v>
      </c>
      <c r="Q233" s="384">
        <v>1389789</v>
      </c>
      <c r="R233" s="415"/>
      <c r="S233" s="376" t="s">
        <v>45</v>
      </c>
      <c r="T233" s="376">
        <v>67715842547.689995</v>
      </c>
      <c r="U233" s="376">
        <v>38940662849.620003</v>
      </c>
      <c r="V233" s="376">
        <v>18512033860</v>
      </c>
      <c r="W233" s="376" t="s">
        <v>69</v>
      </c>
      <c r="X233" s="376">
        <v>4751559838.0699997</v>
      </c>
      <c r="Y233" s="376">
        <v>5511586000</v>
      </c>
      <c r="Z233" s="376">
        <v>36622558417.690002</v>
      </c>
      <c r="AA233" s="376">
        <v>24847378719.619999</v>
      </c>
      <c r="AB233" s="376">
        <v>1512033860</v>
      </c>
      <c r="AC233" s="376" t="s">
        <v>69</v>
      </c>
      <c r="AD233" s="376">
        <v>4751559838.0699997</v>
      </c>
      <c r="AE233" s="376">
        <v>5511586000</v>
      </c>
      <c r="AF233" s="376">
        <v>31093284130</v>
      </c>
      <c r="AG233" s="376">
        <v>14093284130</v>
      </c>
      <c r="AH233" s="376">
        <v>17000000000</v>
      </c>
      <c r="AI233" s="376"/>
      <c r="AJ233" s="376"/>
      <c r="AK233" s="376"/>
      <c r="AL233" s="376">
        <v>59</v>
      </c>
      <c r="AM233" s="376"/>
      <c r="AN233" s="376"/>
      <c r="AO233" s="376"/>
      <c r="AP233" s="7"/>
      <c r="AQ233" s="7"/>
      <c r="AR233" s="7"/>
      <c r="AS233" s="7"/>
      <c r="AT233" s="7"/>
      <c r="AU233" s="7"/>
    </row>
    <row r="234" spans="1:47" ht="15.75" customHeight="1">
      <c r="A234" s="416">
        <v>2024</v>
      </c>
      <c r="B234" s="376" t="s">
        <v>34</v>
      </c>
      <c r="C234" s="376">
        <v>41371.51</v>
      </c>
      <c r="D234" s="376">
        <v>16875.64</v>
      </c>
      <c r="E234" s="376">
        <v>11695.07</v>
      </c>
      <c r="F234" s="376">
        <v>11127990527875.801</v>
      </c>
      <c r="G234" s="376">
        <v>11103327306891.801</v>
      </c>
      <c r="H234" s="376">
        <v>24663220984</v>
      </c>
      <c r="I234" s="374">
        <v>175</v>
      </c>
      <c r="J234" s="249">
        <v>2653889</v>
      </c>
      <c r="K234" s="375">
        <v>52</v>
      </c>
      <c r="L234" s="364">
        <v>36</v>
      </c>
      <c r="M234" s="364">
        <v>38</v>
      </c>
      <c r="N234" s="364">
        <v>5</v>
      </c>
      <c r="O234" s="364">
        <v>3</v>
      </c>
      <c r="P234" s="364">
        <v>8</v>
      </c>
      <c r="Q234" s="384">
        <f>Q233+27839</f>
        <v>1417628</v>
      </c>
      <c r="R234" s="418" t="s">
        <v>355</v>
      </c>
      <c r="S234" s="376" t="s">
        <v>34</v>
      </c>
      <c r="T234" s="376">
        <v>76505269072.169998</v>
      </c>
      <c r="U234" s="376">
        <v>13461050952.700001</v>
      </c>
      <c r="V234" s="376">
        <v>41308792710</v>
      </c>
      <c r="W234" s="376" t="s">
        <v>69</v>
      </c>
      <c r="X234" s="376">
        <v>5740615409.4700003</v>
      </c>
      <c r="Y234" s="376">
        <v>15994810000</v>
      </c>
      <c r="Z234" s="376">
        <v>61505269072.169998</v>
      </c>
      <c r="AA234" s="376">
        <v>13461050952.700001</v>
      </c>
      <c r="AB234" s="376">
        <v>41308792710</v>
      </c>
      <c r="AC234" s="376" t="s">
        <v>69</v>
      </c>
      <c r="AD234" s="376">
        <v>5740615409.4700003</v>
      </c>
      <c r="AE234" s="376">
        <v>994810000</v>
      </c>
      <c r="AF234" s="376">
        <v>15000000000</v>
      </c>
      <c r="AG234" s="376">
        <v>0</v>
      </c>
      <c r="AH234" s="376">
        <v>0</v>
      </c>
      <c r="AI234" s="376" t="s">
        <v>70</v>
      </c>
      <c r="AJ234" s="376"/>
      <c r="AK234" s="376">
        <v>15000000000</v>
      </c>
      <c r="AL234" s="376">
        <v>59</v>
      </c>
      <c r="AM234" s="376"/>
      <c r="AN234" s="376"/>
      <c r="AO234" s="376"/>
      <c r="AP234" s="7"/>
      <c r="AQ234" s="7"/>
      <c r="AR234" s="7"/>
      <c r="AS234" s="7"/>
      <c r="AT234" s="7"/>
      <c r="AU234" s="7"/>
    </row>
    <row r="235" spans="1:47" ht="15.75" customHeight="1">
      <c r="A235" s="417"/>
      <c r="B235" s="376" t="s">
        <v>35</v>
      </c>
      <c r="C235" s="376">
        <v>44555.67</v>
      </c>
      <c r="D235" s="376">
        <v>17775.830000000002</v>
      </c>
      <c r="E235" s="376">
        <v>12631.68</v>
      </c>
      <c r="F235" s="376">
        <v>11738154670587.199</v>
      </c>
      <c r="G235" s="376">
        <v>11710466171899.199</v>
      </c>
      <c r="H235" s="376">
        <v>27688498688</v>
      </c>
      <c r="I235" s="374">
        <v>175</v>
      </c>
      <c r="J235" s="249">
        <v>2719412</v>
      </c>
      <c r="K235" s="375">
        <v>52</v>
      </c>
      <c r="L235" s="364">
        <v>36</v>
      </c>
      <c r="M235" s="364">
        <v>38</v>
      </c>
      <c r="N235" s="364">
        <v>5</v>
      </c>
      <c r="O235" s="364">
        <v>3</v>
      </c>
      <c r="P235" s="364">
        <v>8</v>
      </c>
      <c r="Q235" s="384">
        <f>Q234+31196</f>
        <v>1448824</v>
      </c>
      <c r="R235" s="419"/>
      <c r="S235" s="376" t="s">
        <v>35</v>
      </c>
      <c r="T235" s="376">
        <v>31157171212.759998</v>
      </c>
      <c r="U235" s="376">
        <v>25660628392.059998</v>
      </c>
      <c r="V235" s="376">
        <v>130085000</v>
      </c>
      <c r="W235" s="376" t="s">
        <v>69</v>
      </c>
      <c r="X235" s="376">
        <v>4828582520.7000008</v>
      </c>
      <c r="Y235" s="376">
        <v>537875300</v>
      </c>
      <c r="Z235" s="376">
        <v>22253171212.759998</v>
      </c>
      <c r="AA235" s="376">
        <v>16756628392.059999</v>
      </c>
      <c r="AB235" s="376">
        <v>130085000</v>
      </c>
      <c r="AC235" s="376" t="s">
        <v>69</v>
      </c>
      <c r="AD235" s="376">
        <v>4828582520.7000008</v>
      </c>
      <c r="AE235" s="376">
        <v>537875300</v>
      </c>
      <c r="AF235" s="376">
        <v>8904000000</v>
      </c>
      <c r="AG235" s="376">
        <v>8904000000</v>
      </c>
      <c r="AH235" s="376">
        <v>0</v>
      </c>
      <c r="AI235" s="376" t="s">
        <v>70</v>
      </c>
      <c r="AJ235" s="376"/>
      <c r="AK235" s="376"/>
      <c r="AL235" s="376">
        <v>59</v>
      </c>
      <c r="AM235" s="376"/>
      <c r="AN235" s="376"/>
      <c r="AO235" s="376"/>
      <c r="AP235" s="7"/>
      <c r="AQ235" s="7"/>
      <c r="AR235" s="7"/>
      <c r="AS235" s="7"/>
      <c r="AT235" s="7"/>
      <c r="AU235" s="7"/>
    </row>
    <row r="236" spans="1:47" ht="15.75" customHeight="1">
      <c r="A236" s="417"/>
      <c r="B236" s="376" t="s">
        <v>36</v>
      </c>
      <c r="C236" s="376">
        <v>44693.58</v>
      </c>
      <c r="D236" s="376">
        <v>17799.400000000001</v>
      </c>
      <c r="E236" s="376">
        <v>12207.55</v>
      </c>
      <c r="F236" s="376">
        <v>11800295642852.9</v>
      </c>
      <c r="G236" s="376">
        <v>11773104594731.9</v>
      </c>
      <c r="H236" s="376">
        <v>27191048121</v>
      </c>
      <c r="I236" s="374">
        <v>175</v>
      </c>
      <c r="J236" s="249">
        <v>2742915</v>
      </c>
      <c r="K236" s="375">
        <v>51</v>
      </c>
      <c r="L236" s="375">
        <v>31</v>
      </c>
      <c r="M236" s="375">
        <v>38</v>
      </c>
      <c r="N236" s="375">
        <v>6</v>
      </c>
      <c r="O236" s="375">
        <v>3</v>
      </c>
      <c r="P236" s="375">
        <v>8</v>
      </c>
      <c r="Q236" s="384">
        <f>Q235+29186</f>
        <v>1478010</v>
      </c>
      <c r="R236" s="419"/>
      <c r="S236" s="376" t="s">
        <v>36</v>
      </c>
      <c r="T236" s="376">
        <v>97268654498.810013</v>
      </c>
      <c r="U236" s="376">
        <v>89363179157.600006</v>
      </c>
      <c r="V236" s="376">
        <v>1123746000</v>
      </c>
      <c r="W236" s="376" t="s">
        <v>69</v>
      </c>
      <c r="X236" s="376">
        <v>6586029341.2100096</v>
      </c>
      <c r="Y236" s="376">
        <v>195700000</v>
      </c>
      <c r="Z236" s="376">
        <v>97268654498.810013</v>
      </c>
      <c r="AA236" s="376">
        <v>89363179157.600006</v>
      </c>
      <c r="AB236" s="376">
        <v>1123746000</v>
      </c>
      <c r="AC236" s="376" t="s">
        <v>69</v>
      </c>
      <c r="AD236" s="376">
        <v>6586029341.2100096</v>
      </c>
      <c r="AE236" s="376">
        <v>195700000</v>
      </c>
      <c r="AF236" s="376"/>
      <c r="AG236" s="376">
        <v>0</v>
      </c>
      <c r="AH236" s="376">
        <v>0</v>
      </c>
      <c r="AI236" s="376" t="s">
        <v>70</v>
      </c>
      <c r="AJ236" s="376"/>
      <c r="AK236" s="376"/>
      <c r="AL236" s="376">
        <v>59</v>
      </c>
      <c r="AM236" s="376"/>
      <c r="AN236" s="376"/>
      <c r="AO236" s="376"/>
      <c r="AP236" s="7"/>
      <c r="AQ236" s="7"/>
      <c r="AR236" s="7"/>
      <c r="AS236" s="7"/>
      <c r="AT236" s="7"/>
      <c r="AU236" s="7"/>
    </row>
    <row r="237" spans="1:47" ht="15.75" customHeight="1">
      <c r="A237" s="417"/>
      <c r="B237" s="376" t="s">
        <v>37</v>
      </c>
      <c r="C237" s="376">
        <v>43175.35</v>
      </c>
      <c r="D237" s="376">
        <v>16833.080000000002</v>
      </c>
      <c r="E237" s="376">
        <v>12114.53</v>
      </c>
      <c r="F237" s="376">
        <v>11132315479980.9</v>
      </c>
      <c r="G237" s="376">
        <v>11106916114218.9</v>
      </c>
      <c r="H237" s="376">
        <v>25399365762</v>
      </c>
      <c r="I237" s="374">
        <v>176</v>
      </c>
      <c r="J237" s="249">
        <v>2794431.3333333302</v>
      </c>
      <c r="K237" s="375">
        <v>52</v>
      </c>
      <c r="L237" s="364">
        <v>31</v>
      </c>
      <c r="M237" s="364">
        <v>38</v>
      </c>
      <c r="N237" s="364">
        <v>6.3333333333333304</v>
      </c>
      <c r="O237" s="364">
        <v>3</v>
      </c>
      <c r="P237" s="364">
        <v>8</v>
      </c>
      <c r="Q237" s="384">
        <f>Q236+32972</f>
        <v>1510982</v>
      </c>
      <c r="R237" s="419"/>
      <c r="S237" s="376" t="s">
        <v>37</v>
      </c>
      <c r="T237" s="376">
        <v>53051356794.440002</v>
      </c>
      <c r="U237" s="376">
        <v>18772802352.290001</v>
      </c>
      <c r="V237" s="376">
        <v>96097580</v>
      </c>
      <c r="W237" s="376" t="s">
        <v>69</v>
      </c>
      <c r="X237" s="376">
        <v>7058590952.1499996</v>
      </c>
      <c r="Y237" s="376">
        <v>27123865910</v>
      </c>
      <c r="Z237" s="376">
        <v>33051356794.439999</v>
      </c>
      <c r="AA237" s="376">
        <v>18772802352.290001</v>
      </c>
      <c r="AB237" s="376">
        <v>96097580</v>
      </c>
      <c r="AC237" s="376" t="s">
        <v>69</v>
      </c>
      <c r="AD237" s="376">
        <v>7058590952.1499996</v>
      </c>
      <c r="AE237" s="376">
        <v>7123865910</v>
      </c>
      <c r="AF237" s="376">
        <v>20000000000</v>
      </c>
      <c r="AG237" s="376" t="s">
        <v>71</v>
      </c>
      <c r="AH237" s="376" t="s">
        <v>93</v>
      </c>
      <c r="AI237" s="376" t="s">
        <v>70</v>
      </c>
      <c r="AJ237" s="376"/>
      <c r="AK237" s="376">
        <v>20000000000</v>
      </c>
      <c r="AL237" s="376">
        <v>60</v>
      </c>
      <c r="AM237" s="376"/>
      <c r="AN237" s="376"/>
      <c r="AO237" s="376"/>
      <c r="AP237" s="7"/>
      <c r="AQ237" s="7"/>
      <c r="AR237" s="7"/>
      <c r="AS237" s="7"/>
      <c r="AT237" s="7"/>
      <c r="AU237" s="7"/>
    </row>
    <row r="238" spans="1:47" ht="15.75" customHeight="1">
      <c r="A238" s="417"/>
      <c r="B238" s="376" t="s">
        <v>38</v>
      </c>
      <c r="C238" s="376">
        <v>42582.080000000002</v>
      </c>
      <c r="D238" s="376">
        <v>16446.599999999999</v>
      </c>
      <c r="E238" s="376">
        <v>12726.06</v>
      </c>
      <c r="F238" s="376">
        <v>10961847874054.9</v>
      </c>
      <c r="G238" s="376">
        <v>10937609219056.9</v>
      </c>
      <c r="H238" s="376">
        <v>24238654998</v>
      </c>
      <c r="I238" s="374">
        <v>177</v>
      </c>
      <c r="J238" s="249">
        <v>2838944.3333333302</v>
      </c>
      <c r="K238" s="375">
        <v>52</v>
      </c>
      <c r="L238" s="364">
        <v>32</v>
      </c>
      <c r="M238" s="364">
        <v>38</v>
      </c>
      <c r="N238" s="364">
        <v>6.3333333333333304</v>
      </c>
      <c r="O238" s="364">
        <v>3</v>
      </c>
      <c r="P238" s="364">
        <v>8</v>
      </c>
      <c r="Q238" s="384">
        <f>Q237+26929</f>
        <v>1537911</v>
      </c>
      <c r="R238" s="419"/>
      <c r="S238" s="376" t="s">
        <v>38</v>
      </c>
      <c r="T238" s="376">
        <v>52327020321.129997</v>
      </c>
      <c r="U238" s="376">
        <v>26240369330.040001</v>
      </c>
      <c r="V238" s="376">
        <v>866394920</v>
      </c>
      <c r="W238" s="376" t="s">
        <v>69</v>
      </c>
      <c r="X238" s="376">
        <v>8087634471.0900002</v>
      </c>
      <c r="Y238" s="376">
        <v>17132621600</v>
      </c>
      <c r="Z238" s="376">
        <v>22092343137.130001</v>
      </c>
      <c r="AA238" s="376">
        <v>11005692146.040001</v>
      </c>
      <c r="AB238" s="376">
        <v>866394920</v>
      </c>
      <c r="AC238" s="376" t="s">
        <v>69</v>
      </c>
      <c r="AD238" s="376">
        <v>8087634471.0900002</v>
      </c>
      <c r="AE238" s="376">
        <v>2132621600</v>
      </c>
      <c r="AF238" s="376">
        <v>30234677184</v>
      </c>
      <c r="AG238" s="376">
        <v>15234677184</v>
      </c>
      <c r="AH238" s="376" t="s">
        <v>93</v>
      </c>
      <c r="AI238" s="376" t="s">
        <v>70</v>
      </c>
      <c r="AJ238" s="376"/>
      <c r="AK238" s="376">
        <v>15000000000</v>
      </c>
      <c r="AL238" s="376">
        <v>60</v>
      </c>
      <c r="AM238" s="376"/>
      <c r="AN238" s="376"/>
      <c r="AO238" s="376"/>
      <c r="AP238" s="7"/>
      <c r="AQ238" s="7"/>
      <c r="AR238" s="7"/>
      <c r="AS238" s="7"/>
      <c r="AT238" s="7"/>
      <c r="AU238" s="7"/>
    </row>
    <row r="239" spans="1:47" ht="15.75" customHeight="1">
      <c r="A239" s="417"/>
      <c r="B239" s="376" t="s">
        <v>39</v>
      </c>
      <c r="C239" s="376">
        <v>44385.18</v>
      </c>
      <c r="D239" s="376">
        <v>17223.73</v>
      </c>
      <c r="E239" s="376">
        <v>13387.44</v>
      </c>
      <c r="F239" s="376">
        <v>11305674963821.1</v>
      </c>
      <c r="G239" s="376">
        <v>11284614235055.1</v>
      </c>
      <c r="H239" s="376">
        <v>21060728766</v>
      </c>
      <c r="I239" s="374">
        <v>174</v>
      </c>
      <c r="J239" s="249">
        <v>2883457.3333333302</v>
      </c>
      <c r="K239" s="375">
        <v>52</v>
      </c>
      <c r="L239" s="375">
        <v>33</v>
      </c>
      <c r="M239" s="375">
        <v>39</v>
      </c>
      <c r="N239" s="375">
        <v>6</v>
      </c>
      <c r="O239" s="375">
        <v>3</v>
      </c>
      <c r="P239" s="375">
        <v>8</v>
      </c>
      <c r="Q239" s="384">
        <f>Q238+21474</f>
        <v>1559385</v>
      </c>
      <c r="R239" s="420"/>
      <c r="S239" s="376" t="s">
        <v>39</v>
      </c>
      <c r="T239" s="376">
        <v>540397096716.32001</v>
      </c>
      <c r="U239" s="376">
        <v>12446489319.17</v>
      </c>
      <c r="V239" s="376">
        <v>521508250000</v>
      </c>
      <c r="W239" s="376" t="s">
        <v>69</v>
      </c>
      <c r="X239" s="376">
        <v>5886753497.1499996</v>
      </c>
      <c r="Y239" s="376">
        <v>555603900</v>
      </c>
      <c r="Z239" s="376">
        <v>20397096716.32</v>
      </c>
      <c r="AA239" s="376">
        <v>12446489319.17</v>
      </c>
      <c r="AB239" s="376">
        <v>1508250000</v>
      </c>
      <c r="AC239" s="376" t="s">
        <v>69</v>
      </c>
      <c r="AD239" s="376">
        <v>5886753497.1499996</v>
      </c>
      <c r="AE239" s="376">
        <v>555603900</v>
      </c>
      <c r="AF239" s="376">
        <v>520000000000</v>
      </c>
      <c r="AG239" s="376" t="s">
        <v>71</v>
      </c>
      <c r="AH239" s="376">
        <v>520000000000</v>
      </c>
      <c r="AI239" s="376" t="s">
        <v>70</v>
      </c>
      <c r="AJ239" s="376"/>
      <c r="AK239" s="376" t="s">
        <v>71</v>
      </c>
      <c r="AL239" s="376">
        <v>63</v>
      </c>
      <c r="AM239" s="376"/>
      <c r="AN239" s="376"/>
      <c r="AO239" s="376"/>
      <c r="AP239" s="7"/>
      <c r="AQ239" s="7"/>
      <c r="AR239" s="7"/>
      <c r="AS239" s="7"/>
      <c r="AT239" s="7"/>
      <c r="AU239" s="7"/>
    </row>
    <row r="240" spans="1:47" ht="15.75" customHeight="1">
      <c r="A240" s="11"/>
      <c r="B240" s="11"/>
      <c r="C240" s="19"/>
      <c r="D240" s="19"/>
      <c r="E240" s="20"/>
      <c r="F240" s="19"/>
      <c r="G240" s="19"/>
      <c r="H240" s="21"/>
      <c r="I240" s="22"/>
      <c r="J240" s="23"/>
      <c r="K240" s="23"/>
      <c r="L240" s="23"/>
      <c r="M240" s="23"/>
      <c r="N240" s="23"/>
      <c r="O240" s="23"/>
      <c r="P240" s="23"/>
      <c r="Q240" s="23"/>
      <c r="R240" s="11"/>
      <c r="S240" s="11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4"/>
      <c r="AH240" s="24"/>
      <c r="AI240" s="24"/>
      <c r="AJ240" s="24"/>
      <c r="AK240" s="24"/>
      <c r="AL240" s="7"/>
      <c r="AM240" s="7"/>
      <c r="AN240" s="7"/>
      <c r="AO240" s="7"/>
      <c r="AP240" s="7"/>
      <c r="AQ240" s="7"/>
      <c r="AR240" s="7"/>
      <c r="AS240" s="7"/>
      <c r="AT240" s="7"/>
      <c r="AU240" s="7"/>
    </row>
    <row r="241" spans="1:47" ht="15.75" customHeight="1">
      <c r="A241" s="11"/>
      <c r="B241" s="11"/>
      <c r="C241" s="19"/>
      <c r="D241" s="19"/>
      <c r="E241" s="20"/>
      <c r="F241" s="19"/>
      <c r="G241" s="19"/>
      <c r="H241" s="21"/>
      <c r="I241" s="22"/>
      <c r="J241" s="23"/>
      <c r="K241" s="23"/>
      <c r="L241" s="23"/>
      <c r="M241" s="23"/>
      <c r="N241" s="23"/>
      <c r="O241" s="23"/>
      <c r="P241" s="23"/>
      <c r="Q241" s="23"/>
      <c r="R241" s="11"/>
      <c r="S241" s="11"/>
      <c r="T241" s="23"/>
      <c r="U241" s="23"/>
      <c r="V241" s="23"/>
      <c r="W241" s="23"/>
      <c r="X241" s="23"/>
      <c r="Y241" s="23"/>
      <c r="Z241" s="23"/>
      <c r="AA241" s="23"/>
      <c r="AB241" s="24"/>
      <c r="AC241" s="24"/>
      <c r="AD241" s="23"/>
      <c r="AE241" s="24"/>
      <c r="AF241" s="23"/>
      <c r="AG241" s="24"/>
      <c r="AH241" s="24"/>
      <c r="AI241" s="24"/>
      <c r="AJ241" s="24"/>
      <c r="AK241" s="24"/>
      <c r="AL241" s="7"/>
      <c r="AM241" s="7"/>
      <c r="AN241" s="7"/>
      <c r="AO241" s="7"/>
      <c r="AP241" s="7"/>
      <c r="AQ241" s="7"/>
      <c r="AR241" s="7"/>
      <c r="AS241" s="7"/>
      <c r="AT241" s="7"/>
      <c r="AU241" s="7"/>
    </row>
    <row r="242" spans="1:47" ht="15.75" customHeight="1">
      <c r="A242" s="11"/>
      <c r="B242" s="11"/>
      <c r="C242" s="19"/>
      <c r="D242" s="19"/>
      <c r="E242" s="20"/>
      <c r="F242" s="19"/>
      <c r="G242" s="19"/>
      <c r="H242" s="21"/>
      <c r="I242" s="22"/>
      <c r="J242" s="23"/>
      <c r="K242" s="23"/>
      <c r="L242" s="23"/>
      <c r="M242" s="23"/>
      <c r="N242" s="23"/>
      <c r="O242" s="23"/>
      <c r="P242" s="23"/>
      <c r="Q242" s="23"/>
      <c r="R242" s="11"/>
      <c r="S242" s="11"/>
      <c r="T242" s="23"/>
      <c r="U242" s="23"/>
      <c r="V242" s="23"/>
      <c r="W242" s="23"/>
      <c r="X242" s="23"/>
      <c r="Y242" s="23"/>
      <c r="Z242" s="23"/>
      <c r="AA242" s="23"/>
      <c r="AB242" s="24"/>
      <c r="AC242" s="24"/>
      <c r="AD242" s="23"/>
      <c r="AE242" s="24"/>
      <c r="AF242" s="23"/>
      <c r="AG242" s="24"/>
      <c r="AH242" s="24"/>
      <c r="AI242" s="24"/>
      <c r="AJ242" s="24"/>
      <c r="AK242" s="24"/>
      <c r="AL242" s="7"/>
      <c r="AM242" s="7"/>
      <c r="AN242" s="7"/>
      <c r="AO242" s="7"/>
      <c r="AP242" s="7"/>
      <c r="AQ242" s="7"/>
      <c r="AR242" s="7"/>
      <c r="AS242" s="7"/>
      <c r="AT242" s="7"/>
      <c r="AU242" s="7"/>
    </row>
    <row r="243" spans="1:47" ht="15.75" customHeight="1">
      <c r="A243" s="11"/>
      <c r="B243" s="11"/>
      <c r="C243" s="19"/>
      <c r="D243" s="19"/>
      <c r="E243" s="20"/>
      <c r="F243" s="19"/>
      <c r="G243" s="19"/>
      <c r="H243" s="21"/>
      <c r="I243" s="22"/>
      <c r="J243" s="23"/>
      <c r="K243" s="23"/>
      <c r="L243" s="23"/>
      <c r="M243" s="23"/>
      <c r="N243" s="23"/>
      <c r="O243" s="23"/>
      <c r="P243" s="23"/>
      <c r="Q243" s="23"/>
      <c r="R243" s="11"/>
      <c r="S243" s="11"/>
      <c r="T243" s="23"/>
      <c r="U243" s="23"/>
      <c r="V243" s="23"/>
      <c r="W243" s="23"/>
      <c r="X243" s="23"/>
      <c r="Y243" s="23"/>
      <c r="Z243" s="23"/>
      <c r="AA243" s="23"/>
      <c r="AB243" s="24"/>
      <c r="AC243" s="24"/>
      <c r="AD243" s="23"/>
      <c r="AE243" s="24"/>
      <c r="AF243" s="23"/>
      <c r="AG243" s="24"/>
      <c r="AH243" s="24"/>
      <c r="AI243" s="24"/>
      <c r="AJ243" s="24"/>
      <c r="AK243" s="24"/>
      <c r="AL243" s="7"/>
      <c r="AM243" s="7"/>
      <c r="AN243" s="7"/>
      <c r="AO243" s="7"/>
      <c r="AP243" s="7"/>
      <c r="AQ243" s="7"/>
      <c r="AR243" s="7"/>
      <c r="AS243" s="7"/>
      <c r="AT243" s="7"/>
      <c r="AU243" s="7"/>
    </row>
    <row r="244" spans="1:47" ht="15.75" customHeight="1">
      <c r="A244" s="11"/>
      <c r="B244" s="11"/>
      <c r="C244" s="19"/>
      <c r="D244" s="19"/>
      <c r="E244" s="20"/>
      <c r="F244" s="19"/>
      <c r="G244" s="19"/>
      <c r="H244" s="21"/>
      <c r="I244" s="22"/>
      <c r="J244" s="23"/>
      <c r="K244" s="23"/>
      <c r="L244" s="23"/>
      <c r="M244" s="23"/>
      <c r="N244" s="23"/>
      <c r="O244" s="23"/>
      <c r="P244" s="23"/>
      <c r="Q244" s="23"/>
      <c r="R244" s="11"/>
      <c r="S244" s="11"/>
      <c r="T244" s="23"/>
      <c r="U244" s="23"/>
      <c r="V244" s="23"/>
      <c r="W244" s="23"/>
      <c r="X244" s="23"/>
      <c r="Y244" s="23"/>
      <c r="Z244" s="23"/>
      <c r="AA244" s="23"/>
      <c r="AB244" s="24"/>
      <c r="AC244" s="24"/>
      <c r="AD244" s="23"/>
      <c r="AE244" s="24"/>
      <c r="AF244" s="23"/>
      <c r="AG244" s="24"/>
      <c r="AH244" s="24"/>
      <c r="AI244" s="24"/>
      <c r="AJ244" s="24"/>
      <c r="AK244" s="24"/>
      <c r="AL244" s="7"/>
      <c r="AM244" s="7"/>
      <c r="AN244" s="7"/>
      <c r="AO244" s="7"/>
      <c r="AP244" s="7"/>
      <c r="AQ244" s="7"/>
      <c r="AR244" s="7"/>
      <c r="AS244" s="7"/>
      <c r="AT244" s="7"/>
      <c r="AU244" s="7"/>
    </row>
    <row r="245" spans="1:47" ht="15.75" customHeight="1">
      <c r="A245" s="11"/>
      <c r="B245" s="11"/>
      <c r="C245" s="19"/>
      <c r="D245" s="19"/>
      <c r="E245" s="20"/>
      <c r="F245" s="19"/>
      <c r="G245" s="19"/>
      <c r="H245" s="21"/>
      <c r="I245" s="22"/>
      <c r="J245" s="23"/>
      <c r="K245" s="23"/>
      <c r="L245" s="23"/>
      <c r="M245" s="23"/>
      <c r="N245" s="23"/>
      <c r="O245" s="23"/>
      <c r="P245" s="23"/>
      <c r="Q245" s="23"/>
      <c r="R245" s="11"/>
      <c r="S245" s="11"/>
      <c r="T245" s="23"/>
      <c r="U245" s="23"/>
      <c r="V245" s="23"/>
      <c r="W245" s="23"/>
      <c r="X245" s="23"/>
      <c r="Y245" s="23"/>
      <c r="Z245" s="23"/>
      <c r="AA245" s="23"/>
      <c r="AB245" s="24"/>
      <c r="AC245" s="24"/>
      <c r="AD245" s="23"/>
      <c r="AE245" s="24"/>
      <c r="AF245" s="23"/>
      <c r="AG245" s="24"/>
      <c r="AH245" s="24"/>
      <c r="AI245" s="24"/>
      <c r="AJ245" s="24"/>
      <c r="AK245" s="24"/>
      <c r="AL245" s="7"/>
      <c r="AM245" s="7"/>
      <c r="AN245" s="7"/>
      <c r="AO245" s="7"/>
      <c r="AP245" s="7"/>
      <c r="AQ245" s="7"/>
      <c r="AR245" s="7"/>
      <c r="AS245" s="7"/>
      <c r="AT245" s="7"/>
      <c r="AU245" s="7"/>
    </row>
    <row r="246" spans="1:47" ht="15.75" customHeight="1">
      <c r="A246" s="11"/>
      <c r="B246" s="11"/>
      <c r="C246" s="19"/>
      <c r="D246" s="19"/>
      <c r="E246" s="20"/>
      <c r="F246" s="19"/>
      <c r="G246" s="19"/>
      <c r="H246" s="21"/>
      <c r="I246" s="22"/>
      <c r="J246" s="23"/>
      <c r="K246" s="23"/>
      <c r="L246" s="23"/>
      <c r="M246" s="23"/>
      <c r="N246" s="23"/>
      <c r="O246" s="23"/>
      <c r="P246" s="23"/>
      <c r="Q246" s="23"/>
      <c r="R246" s="11"/>
      <c r="S246" s="11"/>
      <c r="T246" s="23"/>
      <c r="U246" s="23"/>
      <c r="V246" s="23"/>
      <c r="W246" s="23"/>
      <c r="X246" s="23"/>
      <c r="Y246" s="23"/>
      <c r="Z246" s="23"/>
      <c r="AA246" s="23"/>
      <c r="AB246" s="24"/>
      <c r="AC246" s="24"/>
      <c r="AD246" s="23"/>
      <c r="AE246" s="24"/>
      <c r="AF246" s="23"/>
      <c r="AG246" s="24"/>
      <c r="AH246" s="24"/>
      <c r="AI246" s="24"/>
      <c r="AJ246" s="24"/>
      <c r="AK246" s="24"/>
      <c r="AL246" s="7"/>
      <c r="AM246" s="7"/>
      <c r="AN246" s="7"/>
      <c r="AO246" s="7"/>
      <c r="AP246" s="7"/>
      <c r="AQ246" s="7"/>
      <c r="AR246" s="7"/>
      <c r="AS246" s="7"/>
      <c r="AT246" s="7"/>
      <c r="AU246" s="7"/>
    </row>
    <row r="247" spans="1:47" ht="15.75" customHeight="1">
      <c r="A247" s="11"/>
      <c r="B247" s="11"/>
      <c r="C247" s="19"/>
      <c r="D247" s="19"/>
      <c r="E247" s="20"/>
      <c r="F247" s="19"/>
      <c r="G247" s="19"/>
      <c r="H247" s="21"/>
      <c r="I247" s="22"/>
      <c r="J247" s="23"/>
      <c r="K247" s="23"/>
      <c r="L247" s="23"/>
      <c r="M247" s="23"/>
      <c r="N247" s="23"/>
      <c r="O247" s="23"/>
      <c r="P247" s="23"/>
      <c r="Q247" s="23"/>
      <c r="R247" s="11"/>
      <c r="S247" s="11"/>
      <c r="T247" s="23"/>
      <c r="U247" s="23"/>
      <c r="V247" s="23"/>
      <c r="W247" s="23"/>
      <c r="X247" s="23"/>
      <c r="Y247" s="23"/>
      <c r="Z247" s="23"/>
      <c r="AA247" s="23"/>
      <c r="AB247" s="24"/>
      <c r="AC247" s="24"/>
      <c r="AD247" s="23"/>
      <c r="AE247" s="24"/>
      <c r="AF247" s="23"/>
      <c r="AG247" s="24"/>
      <c r="AH247" s="24"/>
      <c r="AI247" s="24"/>
      <c r="AJ247" s="24"/>
      <c r="AK247" s="24"/>
      <c r="AL247" s="7"/>
      <c r="AM247" s="7"/>
      <c r="AN247" s="7"/>
      <c r="AO247" s="7"/>
      <c r="AP247" s="7"/>
      <c r="AQ247" s="7"/>
      <c r="AR247" s="7"/>
      <c r="AS247" s="7"/>
      <c r="AT247" s="7"/>
      <c r="AU247" s="7"/>
    </row>
    <row r="248" spans="1:47" ht="15.75" customHeight="1">
      <c r="A248" s="11"/>
      <c r="B248" s="11"/>
      <c r="C248" s="19"/>
      <c r="D248" s="19"/>
      <c r="E248" s="20"/>
      <c r="F248" s="19"/>
      <c r="G248" s="19"/>
      <c r="H248" s="21"/>
      <c r="I248" s="22"/>
      <c r="J248" s="23"/>
      <c r="K248" s="23"/>
      <c r="L248" s="23"/>
      <c r="M248" s="23"/>
      <c r="N248" s="23"/>
      <c r="O248" s="23"/>
      <c r="P248" s="23"/>
      <c r="Q248" s="23"/>
      <c r="R248" s="11"/>
      <c r="S248" s="11"/>
      <c r="T248" s="23"/>
      <c r="U248" s="23"/>
      <c r="V248" s="23"/>
      <c r="W248" s="23"/>
      <c r="X248" s="23"/>
      <c r="Y248" s="23"/>
      <c r="Z248" s="23"/>
      <c r="AA248" s="23"/>
      <c r="AB248" s="24"/>
      <c r="AC248" s="24"/>
      <c r="AD248" s="23"/>
      <c r="AE248" s="24"/>
      <c r="AF248" s="23"/>
      <c r="AG248" s="24"/>
      <c r="AH248" s="24"/>
      <c r="AI248" s="24"/>
      <c r="AJ248" s="24"/>
      <c r="AK248" s="24"/>
      <c r="AL248" s="7"/>
      <c r="AM248" s="7"/>
      <c r="AN248" s="7"/>
      <c r="AO248" s="7"/>
      <c r="AP248" s="7"/>
      <c r="AQ248" s="7"/>
      <c r="AR248" s="7"/>
      <c r="AS248" s="7"/>
      <c r="AT248" s="7"/>
      <c r="AU248" s="7"/>
    </row>
    <row r="249" spans="1:47" ht="15.75" customHeight="1">
      <c r="A249" s="11"/>
      <c r="B249" s="11"/>
      <c r="C249" s="19"/>
      <c r="D249" s="19"/>
      <c r="E249" s="20"/>
      <c r="F249" s="19"/>
      <c r="G249" s="19"/>
      <c r="H249" s="21"/>
      <c r="I249" s="22"/>
      <c r="J249" s="23"/>
      <c r="K249" s="23"/>
      <c r="L249" s="23"/>
      <c r="M249" s="23"/>
      <c r="N249" s="23"/>
      <c r="O249" s="23"/>
      <c r="P249" s="23"/>
      <c r="Q249" s="23"/>
      <c r="R249" s="11"/>
      <c r="S249" s="11"/>
      <c r="T249" s="23"/>
      <c r="U249" s="23"/>
      <c r="V249" s="23"/>
      <c r="W249" s="23"/>
      <c r="X249" s="23"/>
      <c r="Y249" s="23"/>
      <c r="Z249" s="23"/>
      <c r="AA249" s="23"/>
      <c r="AB249" s="24"/>
      <c r="AC249" s="24"/>
      <c r="AD249" s="23"/>
      <c r="AE249" s="24"/>
      <c r="AF249" s="23"/>
      <c r="AG249" s="24"/>
      <c r="AH249" s="24"/>
      <c r="AI249" s="24"/>
      <c r="AJ249" s="24"/>
      <c r="AK249" s="24"/>
      <c r="AL249" s="7"/>
      <c r="AM249" s="7"/>
      <c r="AN249" s="7"/>
      <c r="AO249" s="7"/>
      <c r="AP249" s="7"/>
      <c r="AQ249" s="7"/>
      <c r="AR249" s="7"/>
      <c r="AS249" s="7"/>
      <c r="AT249" s="7"/>
      <c r="AU249" s="7"/>
    </row>
    <row r="250" spans="1:47" ht="15.75" customHeight="1">
      <c r="A250" s="11"/>
      <c r="B250" s="11"/>
      <c r="C250" s="19"/>
      <c r="D250" s="19"/>
      <c r="E250" s="20"/>
      <c r="F250" s="19"/>
      <c r="G250" s="19"/>
      <c r="H250" s="21"/>
      <c r="I250" s="22"/>
      <c r="J250" s="23"/>
      <c r="K250" s="23"/>
      <c r="L250" s="23"/>
      <c r="M250" s="23"/>
      <c r="N250" s="23"/>
      <c r="O250" s="23"/>
      <c r="P250" s="23"/>
      <c r="Q250" s="23"/>
      <c r="R250" s="11"/>
      <c r="S250" s="11"/>
      <c r="T250" s="23"/>
      <c r="U250" s="23"/>
      <c r="V250" s="23"/>
      <c r="W250" s="23"/>
      <c r="X250" s="23"/>
      <c r="Y250" s="23"/>
      <c r="Z250" s="23"/>
      <c r="AA250" s="23"/>
      <c r="AB250" s="24"/>
      <c r="AC250" s="24"/>
      <c r="AD250" s="23"/>
      <c r="AE250" s="24"/>
      <c r="AF250" s="23"/>
      <c r="AG250" s="24"/>
      <c r="AH250" s="24"/>
      <c r="AI250" s="24"/>
      <c r="AJ250" s="24"/>
      <c r="AK250" s="24"/>
      <c r="AL250" s="7"/>
      <c r="AM250" s="7"/>
      <c r="AN250" s="7"/>
      <c r="AO250" s="7"/>
      <c r="AP250" s="7"/>
      <c r="AQ250" s="7"/>
      <c r="AR250" s="7"/>
      <c r="AS250" s="7"/>
      <c r="AT250" s="7"/>
      <c r="AU250" s="7"/>
    </row>
    <row r="251" spans="1:47" ht="15.75" customHeight="1">
      <c r="A251" s="11"/>
      <c r="B251" s="11"/>
      <c r="C251" s="19"/>
      <c r="D251" s="19"/>
      <c r="E251" s="20"/>
      <c r="F251" s="19"/>
      <c r="G251" s="19"/>
      <c r="H251" s="21"/>
      <c r="I251" s="22"/>
      <c r="J251" s="23"/>
      <c r="K251" s="23"/>
      <c r="L251" s="23"/>
      <c r="M251" s="23"/>
      <c r="N251" s="23"/>
      <c r="O251" s="23"/>
      <c r="P251" s="23"/>
      <c r="Q251" s="23"/>
      <c r="R251" s="11"/>
      <c r="S251" s="11"/>
      <c r="T251" s="23"/>
      <c r="U251" s="23"/>
      <c r="V251" s="23"/>
      <c r="W251" s="23"/>
      <c r="X251" s="23"/>
      <c r="Y251" s="23"/>
      <c r="Z251" s="23"/>
      <c r="AA251" s="23"/>
      <c r="AB251" s="24"/>
      <c r="AC251" s="24"/>
      <c r="AD251" s="23"/>
      <c r="AE251" s="24"/>
      <c r="AF251" s="23"/>
      <c r="AG251" s="24"/>
      <c r="AH251" s="24"/>
      <c r="AI251" s="24"/>
      <c r="AJ251" s="24"/>
      <c r="AK251" s="24"/>
      <c r="AL251" s="7"/>
      <c r="AM251" s="7"/>
      <c r="AN251" s="7"/>
      <c r="AO251" s="7"/>
      <c r="AP251" s="7"/>
      <c r="AQ251" s="7"/>
      <c r="AR251" s="7"/>
      <c r="AS251" s="7"/>
      <c r="AT251" s="7"/>
      <c r="AU251" s="7"/>
    </row>
    <row r="252" spans="1:47" ht="15.75" customHeight="1">
      <c r="A252" s="11"/>
      <c r="B252" s="11"/>
      <c r="C252" s="19"/>
      <c r="D252" s="19"/>
      <c r="E252" s="20"/>
      <c r="F252" s="19"/>
      <c r="G252" s="19"/>
      <c r="H252" s="21"/>
      <c r="I252" s="22"/>
      <c r="J252" s="23"/>
      <c r="K252" s="23"/>
      <c r="L252" s="23"/>
      <c r="M252" s="23"/>
      <c r="N252" s="23"/>
      <c r="O252" s="23"/>
      <c r="P252" s="23"/>
      <c r="Q252" s="23"/>
      <c r="R252" s="11"/>
      <c r="S252" s="11"/>
      <c r="T252" s="23"/>
      <c r="U252" s="23"/>
      <c r="V252" s="23"/>
      <c r="W252" s="23"/>
      <c r="X252" s="23"/>
      <c r="Y252" s="23"/>
      <c r="Z252" s="23"/>
      <c r="AA252" s="23"/>
      <c r="AB252" s="24"/>
      <c r="AC252" s="24"/>
      <c r="AD252" s="23"/>
      <c r="AE252" s="24"/>
      <c r="AF252" s="23"/>
      <c r="AG252" s="24"/>
      <c r="AH252" s="24"/>
      <c r="AI252" s="24"/>
      <c r="AJ252" s="24"/>
      <c r="AK252" s="24"/>
      <c r="AL252" s="7"/>
      <c r="AM252" s="7"/>
      <c r="AN252" s="7"/>
      <c r="AO252" s="7"/>
      <c r="AP252" s="7"/>
      <c r="AQ252" s="7"/>
      <c r="AR252" s="7"/>
      <c r="AS252" s="7"/>
      <c r="AT252" s="7"/>
      <c r="AU252" s="7"/>
    </row>
    <row r="253" spans="1:47" ht="15.75" customHeight="1">
      <c r="A253" s="11"/>
      <c r="B253" s="11"/>
      <c r="C253" s="19"/>
      <c r="D253" s="19"/>
      <c r="E253" s="20"/>
      <c r="F253" s="19"/>
      <c r="G253" s="19"/>
      <c r="H253" s="21"/>
      <c r="I253" s="22"/>
      <c r="J253" s="23"/>
      <c r="K253" s="23"/>
      <c r="L253" s="23"/>
      <c r="M253" s="23"/>
      <c r="N253" s="23"/>
      <c r="O253" s="23"/>
      <c r="P253" s="23"/>
      <c r="Q253" s="23"/>
      <c r="R253" s="11"/>
      <c r="S253" s="11"/>
      <c r="T253" s="23"/>
      <c r="U253" s="23"/>
      <c r="V253" s="23"/>
      <c r="W253" s="23"/>
      <c r="X253" s="23"/>
      <c r="Y253" s="23"/>
      <c r="Z253" s="23"/>
      <c r="AA253" s="23"/>
      <c r="AB253" s="24"/>
      <c r="AC253" s="24"/>
      <c r="AD253" s="23"/>
      <c r="AE253" s="24"/>
      <c r="AF253" s="23"/>
      <c r="AG253" s="24"/>
      <c r="AH253" s="24"/>
      <c r="AI253" s="24"/>
      <c r="AJ253" s="24"/>
      <c r="AK253" s="24"/>
      <c r="AL253" s="7"/>
      <c r="AM253" s="7"/>
      <c r="AN253" s="7"/>
      <c r="AO253" s="7"/>
      <c r="AP253" s="7"/>
      <c r="AQ253" s="7"/>
      <c r="AR253" s="7"/>
      <c r="AS253" s="7"/>
      <c r="AT253" s="7"/>
      <c r="AU253" s="7"/>
    </row>
    <row r="254" spans="1:47" ht="15.75" customHeight="1">
      <c r="A254" s="11"/>
      <c r="B254" s="11"/>
      <c r="C254" s="19"/>
      <c r="D254" s="19"/>
      <c r="E254" s="20"/>
      <c r="F254" s="19"/>
      <c r="G254" s="19"/>
      <c r="H254" s="21"/>
      <c r="I254" s="22"/>
      <c r="J254" s="23"/>
      <c r="K254" s="23"/>
      <c r="L254" s="23"/>
      <c r="M254" s="23"/>
      <c r="N254" s="23"/>
      <c r="O254" s="23"/>
      <c r="P254" s="23"/>
      <c r="Q254" s="23"/>
      <c r="R254" s="11"/>
      <c r="S254" s="11"/>
      <c r="T254" s="23"/>
      <c r="U254" s="23"/>
      <c r="V254" s="23"/>
      <c r="W254" s="23"/>
      <c r="X254" s="23"/>
      <c r="Y254" s="23"/>
      <c r="Z254" s="23"/>
      <c r="AA254" s="23"/>
      <c r="AB254" s="24"/>
      <c r="AC254" s="24"/>
      <c r="AD254" s="24"/>
      <c r="AE254" s="24"/>
      <c r="AF254" s="23"/>
      <c r="AG254" s="24"/>
      <c r="AH254" s="24"/>
      <c r="AI254" s="24"/>
      <c r="AJ254" s="24"/>
      <c r="AK254" s="24"/>
      <c r="AL254" s="7"/>
      <c r="AM254" s="7"/>
      <c r="AN254" s="7"/>
      <c r="AO254" s="7"/>
      <c r="AP254" s="7"/>
      <c r="AQ254" s="7"/>
      <c r="AR254" s="7"/>
      <c r="AS254" s="7"/>
      <c r="AT254" s="7"/>
      <c r="AU254" s="7"/>
    </row>
    <row r="255" spans="1:47" ht="15.75" customHeight="1">
      <c r="A255" s="11"/>
      <c r="B255" s="11"/>
      <c r="C255" s="19"/>
      <c r="D255" s="19"/>
      <c r="E255" s="20"/>
      <c r="F255" s="19"/>
      <c r="G255" s="19"/>
      <c r="H255" s="21"/>
      <c r="I255" s="22"/>
      <c r="J255" s="23"/>
      <c r="K255" s="23"/>
      <c r="L255" s="23"/>
      <c r="M255" s="23"/>
      <c r="N255" s="23"/>
      <c r="O255" s="23"/>
      <c r="P255" s="23"/>
      <c r="Q255" s="23"/>
      <c r="R255" s="11"/>
      <c r="S255" s="11"/>
      <c r="T255" s="23"/>
      <c r="U255" s="23"/>
      <c r="V255" s="23"/>
      <c r="W255" s="23"/>
      <c r="X255" s="23"/>
      <c r="Y255" s="23"/>
      <c r="Z255" s="23"/>
      <c r="AA255" s="23"/>
      <c r="AB255" s="24"/>
      <c r="AC255" s="24"/>
      <c r="AD255" s="24"/>
      <c r="AE255" s="24"/>
      <c r="AF255" s="23"/>
      <c r="AG255" s="24"/>
      <c r="AH255" s="24"/>
      <c r="AI255" s="24"/>
      <c r="AJ255" s="24"/>
      <c r="AK255" s="24"/>
      <c r="AL255" s="7"/>
      <c r="AM255" s="7"/>
      <c r="AN255" s="7"/>
      <c r="AO255" s="7"/>
      <c r="AP255" s="7"/>
      <c r="AQ255" s="7"/>
      <c r="AR255" s="7"/>
      <c r="AS255" s="7"/>
      <c r="AT255" s="7"/>
      <c r="AU255" s="7"/>
    </row>
    <row r="256" spans="1:47" ht="15.75" customHeight="1">
      <c r="A256" s="11"/>
      <c r="B256" s="11"/>
      <c r="C256" s="19"/>
      <c r="D256" s="19"/>
      <c r="E256" s="20"/>
      <c r="F256" s="19"/>
      <c r="G256" s="19"/>
      <c r="H256" s="21"/>
      <c r="I256" s="22"/>
      <c r="J256" s="23"/>
      <c r="K256" s="23"/>
      <c r="L256" s="23"/>
      <c r="M256" s="23"/>
      <c r="N256" s="23"/>
      <c r="O256" s="23"/>
      <c r="P256" s="23"/>
      <c r="Q256" s="23"/>
      <c r="R256" s="11"/>
      <c r="S256" s="11"/>
      <c r="T256" s="23"/>
      <c r="U256" s="23"/>
      <c r="V256" s="23"/>
      <c r="W256" s="23"/>
      <c r="X256" s="23"/>
      <c r="Y256" s="23"/>
      <c r="Z256" s="23"/>
      <c r="AA256" s="23"/>
      <c r="AB256" s="24"/>
      <c r="AC256" s="24"/>
      <c r="AD256" s="24"/>
      <c r="AE256" s="24"/>
      <c r="AF256" s="23"/>
      <c r="AG256" s="24"/>
      <c r="AH256" s="24"/>
      <c r="AI256" s="24"/>
      <c r="AJ256" s="24"/>
      <c r="AK256" s="24"/>
      <c r="AL256" s="7"/>
      <c r="AM256" s="7"/>
      <c r="AN256" s="7"/>
      <c r="AO256" s="7"/>
      <c r="AP256" s="7"/>
      <c r="AQ256" s="7"/>
      <c r="AR256" s="7"/>
      <c r="AS256" s="7"/>
      <c r="AT256" s="7"/>
      <c r="AU256" s="7"/>
    </row>
    <row r="257" spans="1:47" ht="15.75" customHeight="1">
      <c r="A257" s="11"/>
      <c r="B257" s="11"/>
      <c r="C257" s="19"/>
      <c r="D257" s="19"/>
      <c r="E257" s="20"/>
      <c r="F257" s="19"/>
      <c r="G257" s="19"/>
      <c r="H257" s="21"/>
      <c r="I257" s="22"/>
      <c r="J257" s="23"/>
      <c r="K257" s="23"/>
      <c r="L257" s="23"/>
      <c r="M257" s="23"/>
      <c r="N257" s="23"/>
      <c r="O257" s="23"/>
      <c r="P257" s="23"/>
      <c r="Q257" s="23"/>
      <c r="R257" s="11"/>
      <c r="S257" s="11"/>
      <c r="T257" s="23"/>
      <c r="U257" s="23"/>
      <c r="V257" s="23"/>
      <c r="W257" s="23"/>
      <c r="X257" s="23"/>
      <c r="Y257" s="23"/>
      <c r="Z257" s="23"/>
      <c r="AA257" s="23"/>
      <c r="AB257" s="24"/>
      <c r="AC257" s="24"/>
      <c r="AD257" s="24"/>
      <c r="AE257" s="24"/>
      <c r="AF257" s="23"/>
      <c r="AG257" s="24"/>
      <c r="AH257" s="24"/>
      <c r="AI257" s="24"/>
      <c r="AJ257" s="24"/>
      <c r="AK257" s="24"/>
      <c r="AL257" s="7"/>
      <c r="AM257" s="7"/>
      <c r="AN257" s="7"/>
      <c r="AO257" s="7"/>
      <c r="AP257" s="7"/>
      <c r="AQ257" s="7"/>
      <c r="AR257" s="7"/>
      <c r="AS257" s="7"/>
      <c r="AT257" s="7"/>
      <c r="AU257" s="7"/>
    </row>
    <row r="258" spans="1:47" ht="15.75" customHeight="1">
      <c r="A258" s="11"/>
      <c r="B258" s="11"/>
      <c r="C258" s="19"/>
      <c r="D258" s="19"/>
      <c r="E258" s="20"/>
      <c r="F258" s="19"/>
      <c r="G258" s="19"/>
      <c r="H258" s="21"/>
      <c r="I258" s="22"/>
      <c r="J258" s="23"/>
      <c r="K258" s="23"/>
      <c r="L258" s="23"/>
      <c r="M258" s="23"/>
      <c r="N258" s="23"/>
      <c r="O258" s="23"/>
      <c r="P258" s="23"/>
      <c r="Q258" s="23"/>
      <c r="R258" s="11"/>
      <c r="S258" s="11"/>
      <c r="T258" s="23"/>
      <c r="U258" s="23"/>
      <c r="V258" s="23"/>
      <c r="W258" s="23"/>
      <c r="X258" s="23"/>
      <c r="Y258" s="23"/>
      <c r="Z258" s="23"/>
      <c r="AA258" s="23"/>
      <c r="AB258" s="24"/>
      <c r="AC258" s="24"/>
      <c r="AD258" s="24"/>
      <c r="AE258" s="24"/>
      <c r="AF258" s="23"/>
      <c r="AG258" s="24"/>
      <c r="AH258" s="24"/>
      <c r="AI258" s="24"/>
      <c r="AJ258" s="24"/>
      <c r="AK258" s="24"/>
      <c r="AL258" s="7"/>
      <c r="AM258" s="7"/>
      <c r="AN258" s="7"/>
      <c r="AO258" s="7"/>
      <c r="AP258" s="7"/>
      <c r="AQ258" s="7"/>
      <c r="AR258" s="7"/>
      <c r="AS258" s="7"/>
      <c r="AT258" s="7"/>
      <c r="AU258" s="7"/>
    </row>
    <row r="259" spans="1:47" ht="15.75" customHeight="1">
      <c r="A259" s="11"/>
      <c r="B259" s="11"/>
      <c r="C259" s="19"/>
      <c r="D259" s="19"/>
      <c r="E259" s="20"/>
      <c r="F259" s="19"/>
      <c r="G259" s="19"/>
      <c r="H259" s="21"/>
      <c r="I259" s="22"/>
      <c r="J259" s="23"/>
      <c r="K259" s="23"/>
      <c r="L259" s="23"/>
      <c r="M259" s="23"/>
      <c r="N259" s="23"/>
      <c r="O259" s="23"/>
      <c r="P259" s="23"/>
      <c r="Q259" s="23"/>
      <c r="R259" s="11"/>
      <c r="S259" s="11"/>
      <c r="T259" s="23"/>
      <c r="U259" s="23"/>
      <c r="V259" s="23"/>
      <c r="W259" s="23"/>
      <c r="X259" s="23"/>
      <c r="Y259" s="23"/>
      <c r="Z259" s="23"/>
      <c r="AA259" s="23"/>
      <c r="AB259" s="24"/>
      <c r="AC259" s="24"/>
      <c r="AD259" s="24"/>
      <c r="AE259" s="24"/>
      <c r="AF259" s="23"/>
      <c r="AG259" s="24"/>
      <c r="AH259" s="24"/>
      <c r="AI259" s="24"/>
      <c r="AJ259" s="24"/>
      <c r="AK259" s="24"/>
      <c r="AL259" s="7"/>
      <c r="AM259" s="7"/>
      <c r="AN259" s="7"/>
      <c r="AO259" s="7"/>
      <c r="AP259" s="7"/>
      <c r="AQ259" s="7"/>
      <c r="AR259" s="7"/>
      <c r="AS259" s="7"/>
      <c r="AT259" s="7"/>
      <c r="AU259" s="7"/>
    </row>
    <row r="260" spans="1:47" ht="15.75" customHeight="1">
      <c r="A260" s="11"/>
      <c r="B260" s="11"/>
      <c r="C260" s="19"/>
      <c r="D260" s="19"/>
      <c r="E260" s="20"/>
      <c r="F260" s="19"/>
      <c r="G260" s="19"/>
      <c r="H260" s="21"/>
      <c r="I260" s="22"/>
      <c r="J260" s="23"/>
      <c r="K260" s="23"/>
      <c r="L260" s="23"/>
      <c r="M260" s="23"/>
      <c r="N260" s="23"/>
      <c r="O260" s="23"/>
      <c r="P260" s="23"/>
      <c r="Q260" s="23"/>
      <c r="R260" s="11"/>
      <c r="S260" s="11"/>
      <c r="T260" s="23"/>
      <c r="U260" s="23"/>
      <c r="V260" s="23"/>
      <c r="W260" s="23"/>
      <c r="X260" s="23"/>
      <c r="Y260" s="23"/>
      <c r="Z260" s="23"/>
      <c r="AA260" s="23"/>
      <c r="AB260" s="24"/>
      <c r="AC260" s="24"/>
      <c r="AD260" s="24"/>
      <c r="AE260" s="24"/>
      <c r="AF260" s="23"/>
      <c r="AG260" s="24"/>
      <c r="AH260" s="24"/>
      <c r="AI260" s="24"/>
      <c r="AJ260" s="24"/>
      <c r="AK260" s="24"/>
      <c r="AL260" s="7"/>
      <c r="AM260" s="7"/>
      <c r="AN260" s="7"/>
      <c r="AO260" s="7"/>
      <c r="AP260" s="7"/>
      <c r="AQ260" s="7"/>
      <c r="AR260" s="7"/>
      <c r="AS260" s="7"/>
      <c r="AT260" s="7"/>
      <c r="AU260" s="7"/>
    </row>
    <row r="261" spans="1:47" ht="15.75" customHeight="1">
      <c r="A261" s="11"/>
      <c r="B261" s="11"/>
      <c r="C261" s="19"/>
      <c r="D261" s="19"/>
      <c r="E261" s="20"/>
      <c r="F261" s="19"/>
      <c r="G261" s="19"/>
      <c r="H261" s="21"/>
      <c r="I261" s="22"/>
      <c r="J261" s="23"/>
      <c r="K261" s="23"/>
      <c r="L261" s="23"/>
      <c r="M261" s="23"/>
      <c r="N261" s="23"/>
      <c r="O261" s="23"/>
      <c r="P261" s="23"/>
      <c r="Q261" s="23"/>
      <c r="R261" s="11"/>
      <c r="S261" s="11"/>
      <c r="T261" s="23"/>
      <c r="U261" s="23"/>
      <c r="V261" s="23"/>
      <c r="W261" s="23"/>
      <c r="X261" s="23"/>
      <c r="Y261" s="23"/>
      <c r="Z261" s="23"/>
      <c r="AA261" s="23"/>
      <c r="AB261" s="24"/>
      <c r="AC261" s="24"/>
      <c r="AD261" s="24"/>
      <c r="AE261" s="24"/>
      <c r="AF261" s="23"/>
      <c r="AG261" s="24"/>
      <c r="AH261" s="24"/>
      <c r="AI261" s="24"/>
      <c r="AJ261" s="24"/>
      <c r="AK261" s="24"/>
      <c r="AL261" s="7"/>
      <c r="AM261" s="7"/>
      <c r="AN261" s="7"/>
      <c r="AO261" s="7"/>
      <c r="AP261" s="7"/>
      <c r="AQ261" s="7"/>
      <c r="AR261" s="7"/>
      <c r="AS261" s="7"/>
      <c r="AT261" s="7"/>
      <c r="AU261" s="7"/>
    </row>
    <row r="262" spans="1:47" ht="15.75" customHeight="1">
      <c r="A262" s="11"/>
      <c r="B262" s="11"/>
      <c r="C262" s="19"/>
      <c r="D262" s="19"/>
      <c r="E262" s="20"/>
      <c r="F262" s="19"/>
      <c r="G262" s="19"/>
      <c r="H262" s="21"/>
      <c r="I262" s="22"/>
      <c r="J262" s="23"/>
      <c r="K262" s="23"/>
      <c r="L262" s="23"/>
      <c r="M262" s="23"/>
      <c r="N262" s="23"/>
      <c r="O262" s="23"/>
      <c r="P262" s="23"/>
      <c r="Q262" s="23"/>
      <c r="R262" s="11"/>
      <c r="S262" s="11"/>
      <c r="T262" s="23"/>
      <c r="U262" s="23"/>
      <c r="V262" s="23"/>
      <c r="W262" s="23"/>
      <c r="X262" s="23"/>
      <c r="Y262" s="23"/>
      <c r="Z262" s="23"/>
      <c r="AA262" s="23"/>
      <c r="AB262" s="24"/>
      <c r="AC262" s="24"/>
      <c r="AD262" s="24"/>
      <c r="AE262" s="24"/>
      <c r="AF262" s="23"/>
      <c r="AG262" s="24"/>
      <c r="AH262" s="24"/>
      <c r="AI262" s="24"/>
      <c r="AJ262" s="24"/>
      <c r="AK262" s="24"/>
      <c r="AL262" s="7"/>
      <c r="AM262" s="7"/>
      <c r="AN262" s="7"/>
      <c r="AO262" s="7"/>
      <c r="AP262" s="7"/>
      <c r="AQ262" s="7"/>
      <c r="AR262" s="7"/>
      <c r="AS262" s="7"/>
      <c r="AT262" s="7"/>
      <c r="AU262" s="7"/>
    </row>
    <row r="263" spans="1:47" ht="15.75" customHeight="1">
      <c r="A263" s="11"/>
      <c r="B263" s="11"/>
      <c r="C263" s="19"/>
      <c r="D263" s="19"/>
      <c r="E263" s="20"/>
      <c r="F263" s="19"/>
      <c r="G263" s="19"/>
      <c r="H263" s="21"/>
      <c r="I263" s="22"/>
      <c r="J263" s="23"/>
      <c r="K263" s="23"/>
      <c r="L263" s="23"/>
      <c r="M263" s="23"/>
      <c r="N263" s="23"/>
      <c r="O263" s="23"/>
      <c r="P263" s="23"/>
      <c r="Q263" s="23"/>
      <c r="R263" s="11"/>
      <c r="S263" s="11"/>
      <c r="T263" s="23"/>
      <c r="U263" s="23"/>
      <c r="V263" s="23"/>
      <c r="W263" s="23"/>
      <c r="X263" s="23"/>
      <c r="Y263" s="23"/>
      <c r="Z263" s="23"/>
      <c r="AA263" s="23"/>
      <c r="AB263" s="24"/>
      <c r="AC263" s="24"/>
      <c r="AD263" s="24"/>
      <c r="AE263" s="24"/>
      <c r="AF263" s="23"/>
      <c r="AG263" s="24"/>
      <c r="AH263" s="24"/>
      <c r="AI263" s="24"/>
      <c r="AJ263" s="24"/>
      <c r="AK263" s="24"/>
      <c r="AL263" s="7"/>
      <c r="AM263" s="7"/>
      <c r="AN263" s="7"/>
      <c r="AO263" s="7"/>
      <c r="AP263" s="7"/>
      <c r="AQ263" s="7"/>
      <c r="AR263" s="7"/>
      <c r="AS263" s="7"/>
      <c r="AT263" s="7"/>
      <c r="AU263" s="7"/>
    </row>
    <row r="264" spans="1:47" ht="15.75" customHeight="1">
      <c r="A264" s="11"/>
      <c r="B264" s="11"/>
      <c r="C264" s="19"/>
      <c r="D264" s="19"/>
      <c r="E264" s="20"/>
      <c r="F264" s="19"/>
      <c r="G264" s="19"/>
      <c r="H264" s="21"/>
      <c r="I264" s="22"/>
      <c r="J264" s="23"/>
      <c r="K264" s="23"/>
      <c r="L264" s="23"/>
      <c r="M264" s="23"/>
      <c r="N264" s="23"/>
      <c r="O264" s="23"/>
      <c r="P264" s="23"/>
      <c r="Q264" s="23"/>
      <c r="R264" s="11"/>
      <c r="S264" s="11"/>
      <c r="T264" s="23"/>
      <c r="U264" s="23"/>
      <c r="V264" s="23"/>
      <c r="W264" s="23"/>
      <c r="X264" s="23"/>
      <c r="Y264" s="23"/>
      <c r="Z264" s="23"/>
      <c r="AA264" s="23"/>
      <c r="AB264" s="24"/>
      <c r="AC264" s="24"/>
      <c r="AD264" s="24"/>
      <c r="AE264" s="24"/>
      <c r="AF264" s="23"/>
      <c r="AG264" s="24"/>
      <c r="AH264" s="24"/>
      <c r="AI264" s="24"/>
      <c r="AJ264" s="24"/>
      <c r="AK264" s="24"/>
      <c r="AL264" s="7"/>
      <c r="AM264" s="7"/>
      <c r="AN264" s="7"/>
      <c r="AO264" s="7"/>
      <c r="AP264" s="7"/>
      <c r="AQ264" s="7"/>
      <c r="AR264" s="7"/>
      <c r="AS264" s="7"/>
      <c r="AT264" s="7"/>
      <c r="AU264" s="7"/>
    </row>
    <row r="265" spans="1:47" ht="15.75" customHeight="1">
      <c r="A265" s="11"/>
      <c r="B265" s="11"/>
      <c r="C265" s="19"/>
      <c r="D265" s="19"/>
      <c r="E265" s="20"/>
      <c r="F265" s="19"/>
      <c r="G265" s="19"/>
      <c r="H265" s="21"/>
      <c r="I265" s="22"/>
      <c r="J265" s="23"/>
      <c r="K265" s="23"/>
      <c r="L265" s="23"/>
      <c r="M265" s="23"/>
      <c r="N265" s="23"/>
      <c r="O265" s="23"/>
      <c r="P265" s="23"/>
      <c r="Q265" s="23"/>
      <c r="R265" s="11"/>
      <c r="S265" s="11"/>
      <c r="T265" s="23"/>
      <c r="U265" s="23"/>
      <c r="V265" s="23"/>
      <c r="W265" s="23"/>
      <c r="X265" s="23"/>
      <c r="Y265" s="23"/>
      <c r="Z265" s="23"/>
      <c r="AA265" s="23"/>
      <c r="AB265" s="24"/>
      <c r="AC265" s="24"/>
      <c r="AD265" s="24"/>
      <c r="AE265" s="24"/>
      <c r="AF265" s="23"/>
      <c r="AG265" s="24"/>
      <c r="AH265" s="24"/>
      <c r="AI265" s="24"/>
      <c r="AJ265" s="24"/>
      <c r="AK265" s="24"/>
      <c r="AL265" s="7"/>
      <c r="AM265" s="7"/>
      <c r="AN265" s="7"/>
      <c r="AO265" s="7"/>
      <c r="AP265" s="7"/>
      <c r="AQ265" s="7"/>
      <c r="AR265" s="7"/>
      <c r="AS265" s="7"/>
      <c r="AT265" s="7"/>
      <c r="AU265" s="7"/>
    </row>
    <row r="266" spans="1:47" ht="15.75" customHeight="1">
      <c r="A266" s="11"/>
      <c r="B266" s="11"/>
      <c r="C266" s="19"/>
      <c r="D266" s="19"/>
      <c r="E266" s="20"/>
      <c r="F266" s="19"/>
      <c r="G266" s="19"/>
      <c r="H266" s="21"/>
      <c r="I266" s="22"/>
      <c r="J266" s="23"/>
      <c r="K266" s="23"/>
      <c r="L266" s="23"/>
      <c r="M266" s="23"/>
      <c r="N266" s="23"/>
      <c r="O266" s="23"/>
      <c r="P266" s="23"/>
      <c r="Q266" s="23"/>
      <c r="R266" s="11"/>
      <c r="S266" s="11"/>
      <c r="T266" s="23"/>
      <c r="U266" s="23"/>
      <c r="V266" s="23"/>
      <c r="W266" s="23"/>
      <c r="X266" s="23"/>
      <c r="Y266" s="23"/>
      <c r="Z266" s="23"/>
      <c r="AA266" s="23"/>
      <c r="AB266" s="24"/>
      <c r="AC266" s="24"/>
      <c r="AD266" s="24"/>
      <c r="AE266" s="24"/>
      <c r="AF266" s="23"/>
      <c r="AG266" s="24"/>
      <c r="AH266" s="24"/>
      <c r="AI266" s="24"/>
      <c r="AJ266" s="24"/>
      <c r="AK266" s="24"/>
      <c r="AL266" s="7"/>
      <c r="AM266" s="7"/>
      <c r="AN266" s="7"/>
      <c r="AO266" s="7"/>
      <c r="AP266" s="7"/>
      <c r="AQ266" s="7"/>
      <c r="AR266" s="7"/>
      <c r="AS266" s="7"/>
      <c r="AT266" s="7"/>
      <c r="AU266" s="7"/>
    </row>
    <row r="267" spans="1:47" ht="15.75" customHeight="1">
      <c r="A267" s="11"/>
      <c r="B267" s="11"/>
      <c r="C267" s="19"/>
      <c r="D267" s="19"/>
      <c r="E267" s="20"/>
      <c r="F267" s="19"/>
      <c r="G267" s="19"/>
      <c r="H267" s="21"/>
      <c r="I267" s="22"/>
      <c r="J267" s="23"/>
      <c r="K267" s="23"/>
      <c r="L267" s="23"/>
      <c r="M267" s="23"/>
      <c r="N267" s="23"/>
      <c r="O267" s="23"/>
      <c r="P267" s="23"/>
      <c r="Q267" s="23"/>
      <c r="R267" s="11"/>
      <c r="S267" s="11"/>
      <c r="T267" s="23"/>
      <c r="U267" s="23"/>
      <c r="V267" s="23"/>
      <c r="W267" s="23"/>
      <c r="X267" s="23"/>
      <c r="Y267" s="23"/>
      <c r="Z267" s="23"/>
      <c r="AA267" s="23"/>
      <c r="AB267" s="24"/>
      <c r="AC267" s="24"/>
      <c r="AD267" s="24"/>
      <c r="AE267" s="24"/>
      <c r="AF267" s="23"/>
      <c r="AG267" s="24"/>
      <c r="AH267" s="24"/>
      <c r="AI267" s="24"/>
      <c r="AJ267" s="24"/>
      <c r="AK267" s="24"/>
      <c r="AL267" s="7"/>
      <c r="AM267" s="7"/>
      <c r="AN267" s="7"/>
      <c r="AO267" s="7"/>
      <c r="AP267" s="7"/>
      <c r="AQ267" s="7"/>
      <c r="AR267" s="7"/>
      <c r="AS267" s="7"/>
      <c r="AT267" s="7"/>
      <c r="AU267" s="7"/>
    </row>
    <row r="268" spans="1:47" ht="15.75" customHeight="1">
      <c r="A268" s="11"/>
      <c r="B268" s="11"/>
      <c r="C268" s="19"/>
      <c r="D268" s="19"/>
      <c r="E268" s="20"/>
      <c r="F268" s="19"/>
      <c r="G268" s="19"/>
      <c r="H268" s="21"/>
      <c r="I268" s="22"/>
      <c r="J268" s="23"/>
      <c r="K268" s="23"/>
      <c r="L268" s="23"/>
      <c r="M268" s="23"/>
      <c r="N268" s="23"/>
      <c r="O268" s="23"/>
      <c r="P268" s="23"/>
      <c r="Q268" s="23"/>
      <c r="R268" s="11"/>
      <c r="S268" s="11"/>
      <c r="T268" s="23"/>
      <c r="U268" s="23"/>
      <c r="V268" s="23"/>
      <c r="W268" s="23"/>
      <c r="X268" s="23"/>
      <c r="Y268" s="23"/>
      <c r="Z268" s="23"/>
      <c r="AA268" s="23"/>
      <c r="AB268" s="24"/>
      <c r="AC268" s="24"/>
      <c r="AD268" s="24"/>
      <c r="AE268" s="24"/>
      <c r="AF268" s="23"/>
      <c r="AG268" s="24"/>
      <c r="AH268" s="24"/>
      <c r="AI268" s="24"/>
      <c r="AJ268" s="24"/>
      <c r="AK268" s="24"/>
      <c r="AL268" s="7"/>
      <c r="AM268" s="7"/>
      <c r="AN268" s="7"/>
      <c r="AO268" s="7"/>
      <c r="AP268" s="7"/>
      <c r="AQ268" s="7"/>
      <c r="AR268" s="7"/>
      <c r="AS268" s="7"/>
      <c r="AT268" s="7"/>
      <c r="AU268" s="7"/>
    </row>
    <row r="269" spans="1:47" ht="15.75" customHeight="1">
      <c r="A269" s="11"/>
      <c r="B269" s="11"/>
      <c r="C269" s="19"/>
      <c r="D269" s="19"/>
      <c r="E269" s="20"/>
      <c r="F269" s="19"/>
      <c r="G269" s="19"/>
      <c r="H269" s="21"/>
      <c r="I269" s="22"/>
      <c r="J269" s="23"/>
      <c r="K269" s="23"/>
      <c r="L269" s="23"/>
      <c r="M269" s="23"/>
      <c r="N269" s="23"/>
      <c r="O269" s="23"/>
      <c r="P269" s="23"/>
      <c r="Q269" s="23"/>
      <c r="R269" s="11"/>
      <c r="S269" s="11"/>
      <c r="T269" s="23"/>
      <c r="U269" s="23"/>
      <c r="V269" s="23"/>
      <c r="W269" s="23"/>
      <c r="X269" s="23"/>
      <c r="Y269" s="23"/>
      <c r="Z269" s="23"/>
      <c r="AA269" s="23"/>
      <c r="AB269" s="24"/>
      <c r="AC269" s="24"/>
      <c r="AD269" s="24"/>
      <c r="AE269" s="24"/>
      <c r="AF269" s="23"/>
      <c r="AG269" s="24"/>
      <c r="AH269" s="24"/>
      <c r="AI269" s="24"/>
      <c r="AJ269" s="24"/>
      <c r="AK269" s="24"/>
      <c r="AL269" s="7"/>
      <c r="AM269" s="7"/>
      <c r="AN269" s="7"/>
      <c r="AO269" s="7"/>
      <c r="AP269" s="7"/>
      <c r="AQ269" s="7"/>
      <c r="AR269" s="7"/>
      <c r="AS269" s="7"/>
      <c r="AT269" s="7"/>
      <c r="AU269" s="7"/>
    </row>
    <row r="270" spans="1:47" ht="15.75" customHeight="1">
      <c r="A270" s="11"/>
      <c r="B270" s="11"/>
      <c r="C270" s="19"/>
      <c r="D270" s="19"/>
      <c r="E270" s="20"/>
      <c r="F270" s="19"/>
      <c r="G270" s="19"/>
      <c r="H270" s="21"/>
      <c r="I270" s="22"/>
      <c r="J270" s="23"/>
      <c r="K270" s="23"/>
      <c r="L270" s="23"/>
      <c r="M270" s="23"/>
      <c r="N270" s="23"/>
      <c r="O270" s="23"/>
      <c r="P270" s="23"/>
      <c r="Q270" s="23"/>
      <c r="R270" s="11"/>
      <c r="S270" s="11"/>
      <c r="T270" s="23"/>
      <c r="U270" s="23"/>
      <c r="V270" s="23"/>
      <c r="W270" s="23"/>
      <c r="X270" s="23"/>
      <c r="Y270" s="23"/>
      <c r="Z270" s="23"/>
      <c r="AA270" s="23"/>
      <c r="AB270" s="24"/>
      <c r="AC270" s="24"/>
      <c r="AD270" s="24"/>
      <c r="AE270" s="24"/>
      <c r="AF270" s="23"/>
      <c r="AG270" s="24"/>
      <c r="AH270" s="24"/>
      <c r="AI270" s="24"/>
      <c r="AJ270" s="24"/>
      <c r="AK270" s="24"/>
      <c r="AL270" s="7"/>
      <c r="AM270" s="7"/>
      <c r="AN270" s="7"/>
      <c r="AO270" s="7"/>
      <c r="AP270" s="7"/>
      <c r="AQ270" s="7"/>
      <c r="AR270" s="7"/>
      <c r="AS270" s="7"/>
      <c r="AT270" s="7"/>
      <c r="AU270" s="7"/>
    </row>
    <row r="271" spans="1:47" ht="15.75" customHeight="1">
      <c r="A271" s="11"/>
      <c r="B271" s="11"/>
      <c r="C271" s="19"/>
      <c r="D271" s="19"/>
      <c r="E271" s="20"/>
      <c r="F271" s="19"/>
      <c r="G271" s="19"/>
      <c r="H271" s="21"/>
      <c r="I271" s="22"/>
      <c r="J271" s="23"/>
      <c r="K271" s="23"/>
      <c r="L271" s="23"/>
      <c r="M271" s="23"/>
      <c r="N271" s="23"/>
      <c r="O271" s="23"/>
      <c r="P271" s="23"/>
      <c r="Q271" s="23"/>
      <c r="R271" s="11"/>
      <c r="S271" s="11"/>
      <c r="T271" s="23"/>
      <c r="U271" s="23"/>
      <c r="V271" s="23"/>
      <c r="W271" s="23"/>
      <c r="X271" s="23"/>
      <c r="Y271" s="23"/>
      <c r="Z271" s="23"/>
      <c r="AA271" s="23"/>
      <c r="AB271" s="24"/>
      <c r="AC271" s="24"/>
      <c r="AD271" s="24"/>
      <c r="AE271" s="24"/>
      <c r="AF271" s="23"/>
      <c r="AG271" s="24"/>
      <c r="AH271" s="24"/>
      <c r="AI271" s="24"/>
      <c r="AJ271" s="24"/>
      <c r="AK271" s="24"/>
      <c r="AL271" s="7"/>
      <c r="AM271" s="7"/>
      <c r="AN271" s="7"/>
      <c r="AO271" s="7"/>
      <c r="AP271" s="7"/>
      <c r="AQ271" s="7"/>
      <c r="AR271" s="7"/>
      <c r="AS271" s="7"/>
      <c r="AT271" s="7"/>
      <c r="AU271" s="7"/>
    </row>
    <row r="272" spans="1:47" ht="15.75" customHeight="1">
      <c r="A272" s="11"/>
      <c r="B272" s="11"/>
      <c r="C272" s="19"/>
      <c r="D272" s="19"/>
      <c r="E272" s="20"/>
      <c r="F272" s="19"/>
      <c r="G272" s="19"/>
      <c r="H272" s="21"/>
      <c r="I272" s="22"/>
      <c r="J272" s="23"/>
      <c r="K272" s="23"/>
      <c r="L272" s="23"/>
      <c r="M272" s="23"/>
      <c r="N272" s="23"/>
      <c r="O272" s="23"/>
      <c r="P272" s="23"/>
      <c r="Q272" s="23"/>
      <c r="R272" s="11"/>
      <c r="S272" s="11"/>
      <c r="T272" s="23"/>
      <c r="U272" s="23"/>
      <c r="V272" s="23"/>
      <c r="W272" s="23"/>
      <c r="X272" s="23"/>
      <c r="Y272" s="23"/>
      <c r="Z272" s="23"/>
      <c r="AA272" s="23"/>
      <c r="AB272" s="24"/>
      <c r="AC272" s="24"/>
      <c r="AD272" s="24"/>
      <c r="AE272" s="24"/>
      <c r="AF272" s="23"/>
      <c r="AG272" s="24"/>
      <c r="AH272" s="24"/>
      <c r="AI272" s="24"/>
      <c r="AJ272" s="24"/>
      <c r="AK272" s="24"/>
      <c r="AL272" s="7"/>
      <c r="AM272" s="7"/>
      <c r="AN272" s="7"/>
      <c r="AO272" s="7"/>
      <c r="AP272" s="7"/>
      <c r="AQ272" s="7"/>
      <c r="AR272" s="7"/>
      <c r="AS272" s="7"/>
      <c r="AT272" s="7"/>
      <c r="AU272" s="7"/>
    </row>
    <row r="273" spans="1:47" ht="15.75" customHeight="1">
      <c r="A273" s="11"/>
      <c r="B273" s="11"/>
      <c r="C273" s="19"/>
      <c r="D273" s="19"/>
      <c r="E273" s="20"/>
      <c r="F273" s="19"/>
      <c r="G273" s="19"/>
      <c r="H273" s="21"/>
      <c r="I273" s="22"/>
      <c r="J273" s="23"/>
      <c r="K273" s="23"/>
      <c r="L273" s="23"/>
      <c r="M273" s="23"/>
      <c r="N273" s="23"/>
      <c r="O273" s="23"/>
      <c r="P273" s="23"/>
      <c r="Q273" s="23"/>
      <c r="R273" s="11"/>
      <c r="S273" s="11"/>
      <c r="T273" s="23"/>
      <c r="U273" s="23"/>
      <c r="V273" s="23"/>
      <c r="W273" s="23"/>
      <c r="X273" s="23"/>
      <c r="Y273" s="23"/>
      <c r="Z273" s="23"/>
      <c r="AA273" s="23"/>
      <c r="AB273" s="24"/>
      <c r="AC273" s="24"/>
      <c r="AD273" s="24"/>
      <c r="AE273" s="24"/>
      <c r="AF273" s="23"/>
      <c r="AG273" s="24"/>
      <c r="AH273" s="24"/>
      <c r="AI273" s="24"/>
      <c r="AJ273" s="24"/>
      <c r="AK273" s="24"/>
      <c r="AL273" s="7"/>
      <c r="AM273" s="7"/>
      <c r="AN273" s="7"/>
      <c r="AO273" s="7"/>
      <c r="AP273" s="7"/>
      <c r="AQ273" s="7"/>
      <c r="AR273" s="7"/>
      <c r="AS273" s="7"/>
      <c r="AT273" s="7"/>
      <c r="AU273" s="7"/>
    </row>
    <row r="274" spans="1:47" ht="15.75" customHeight="1">
      <c r="A274" s="11"/>
      <c r="B274" s="11"/>
      <c r="C274" s="19"/>
      <c r="D274" s="19"/>
      <c r="E274" s="20"/>
      <c r="F274" s="19"/>
      <c r="G274" s="19"/>
      <c r="H274" s="21"/>
      <c r="I274" s="22"/>
      <c r="J274" s="23"/>
      <c r="K274" s="23"/>
      <c r="L274" s="23"/>
      <c r="M274" s="23"/>
      <c r="N274" s="23"/>
      <c r="O274" s="23"/>
      <c r="P274" s="23"/>
      <c r="Q274" s="23"/>
      <c r="R274" s="11"/>
      <c r="S274" s="11"/>
      <c r="T274" s="23"/>
      <c r="U274" s="23"/>
      <c r="V274" s="23"/>
      <c r="W274" s="23"/>
      <c r="X274" s="23"/>
      <c r="Y274" s="23"/>
      <c r="Z274" s="23"/>
      <c r="AA274" s="23"/>
      <c r="AB274" s="24"/>
      <c r="AC274" s="24"/>
      <c r="AD274" s="24"/>
      <c r="AE274" s="24"/>
      <c r="AF274" s="23"/>
      <c r="AG274" s="24"/>
      <c r="AH274" s="24"/>
      <c r="AI274" s="24"/>
      <c r="AJ274" s="24"/>
      <c r="AK274" s="24"/>
      <c r="AL274" s="7"/>
      <c r="AM274" s="7"/>
      <c r="AN274" s="7"/>
      <c r="AO274" s="7"/>
      <c r="AP274" s="7"/>
      <c r="AQ274" s="7"/>
      <c r="AR274" s="7"/>
      <c r="AS274" s="7"/>
      <c r="AT274" s="7"/>
      <c r="AU274" s="7"/>
    </row>
    <row r="275" spans="1:47" ht="15.75" customHeight="1">
      <c r="A275" s="11"/>
      <c r="B275" s="11"/>
      <c r="C275" s="19"/>
      <c r="D275" s="19"/>
      <c r="E275" s="20"/>
      <c r="F275" s="19"/>
      <c r="G275" s="19"/>
      <c r="H275" s="21"/>
      <c r="I275" s="22"/>
      <c r="J275" s="23"/>
      <c r="K275" s="23"/>
      <c r="L275" s="23"/>
      <c r="M275" s="23"/>
      <c r="N275" s="23"/>
      <c r="O275" s="23"/>
      <c r="P275" s="23"/>
      <c r="Q275" s="23"/>
      <c r="R275" s="11"/>
      <c r="S275" s="11"/>
      <c r="T275" s="23"/>
      <c r="U275" s="23"/>
      <c r="V275" s="23"/>
      <c r="W275" s="23"/>
      <c r="X275" s="23"/>
      <c r="Y275" s="23"/>
      <c r="Z275" s="23"/>
      <c r="AA275" s="23"/>
      <c r="AB275" s="24"/>
      <c r="AC275" s="24"/>
      <c r="AD275" s="24"/>
      <c r="AE275" s="24"/>
      <c r="AF275" s="23"/>
      <c r="AG275" s="24"/>
      <c r="AH275" s="24"/>
      <c r="AI275" s="24"/>
      <c r="AJ275" s="24"/>
      <c r="AK275" s="24"/>
      <c r="AL275" s="7"/>
      <c r="AM275" s="7"/>
      <c r="AN275" s="7"/>
      <c r="AO275" s="7"/>
      <c r="AP275" s="7"/>
      <c r="AQ275" s="7"/>
      <c r="AR275" s="7"/>
      <c r="AS275" s="7"/>
      <c r="AT275" s="7"/>
      <c r="AU275" s="7"/>
    </row>
    <row r="276" spans="1:47" ht="15.75" customHeight="1">
      <c r="A276" s="11"/>
      <c r="B276" s="11"/>
      <c r="C276" s="19"/>
      <c r="D276" s="19"/>
      <c r="E276" s="20"/>
      <c r="F276" s="19"/>
      <c r="G276" s="19"/>
      <c r="H276" s="21"/>
      <c r="I276" s="22"/>
      <c r="J276" s="23"/>
      <c r="K276" s="23"/>
      <c r="L276" s="23"/>
      <c r="M276" s="23"/>
      <c r="N276" s="23"/>
      <c r="O276" s="23"/>
      <c r="P276" s="23"/>
      <c r="Q276" s="23"/>
      <c r="R276" s="11"/>
      <c r="S276" s="11"/>
      <c r="T276" s="23"/>
      <c r="U276" s="23"/>
      <c r="V276" s="23"/>
      <c r="W276" s="23"/>
      <c r="X276" s="23"/>
      <c r="Y276" s="23"/>
      <c r="Z276" s="23"/>
      <c r="AA276" s="23"/>
      <c r="AB276" s="24"/>
      <c r="AC276" s="24"/>
      <c r="AD276" s="24"/>
      <c r="AE276" s="24"/>
      <c r="AF276" s="23"/>
      <c r="AG276" s="24"/>
      <c r="AH276" s="24"/>
      <c r="AI276" s="24"/>
      <c r="AJ276" s="24"/>
      <c r="AK276" s="24"/>
      <c r="AL276" s="7"/>
      <c r="AM276" s="7"/>
      <c r="AN276" s="7"/>
      <c r="AO276" s="7"/>
      <c r="AP276" s="7"/>
      <c r="AQ276" s="7"/>
      <c r="AR276" s="7"/>
      <c r="AS276" s="7"/>
      <c r="AT276" s="7"/>
      <c r="AU276" s="7"/>
    </row>
    <row r="277" spans="1:47" ht="15.75" customHeight="1">
      <c r="A277" s="11"/>
      <c r="B277" s="11"/>
      <c r="C277" s="19"/>
      <c r="D277" s="19"/>
      <c r="E277" s="20"/>
      <c r="F277" s="19"/>
      <c r="G277" s="19"/>
      <c r="H277" s="21"/>
      <c r="I277" s="22"/>
      <c r="J277" s="23"/>
      <c r="K277" s="23"/>
      <c r="L277" s="23"/>
      <c r="M277" s="23"/>
      <c r="N277" s="23"/>
      <c r="O277" s="23"/>
      <c r="P277" s="23"/>
      <c r="Q277" s="23"/>
      <c r="R277" s="11"/>
      <c r="S277" s="11"/>
      <c r="T277" s="23"/>
      <c r="U277" s="23"/>
      <c r="V277" s="23"/>
      <c r="W277" s="23"/>
      <c r="X277" s="23"/>
      <c r="Y277" s="23"/>
      <c r="Z277" s="23"/>
      <c r="AA277" s="23"/>
      <c r="AB277" s="24"/>
      <c r="AC277" s="24"/>
      <c r="AD277" s="24"/>
      <c r="AE277" s="24"/>
      <c r="AF277" s="23"/>
      <c r="AG277" s="24"/>
      <c r="AH277" s="24"/>
      <c r="AI277" s="24"/>
      <c r="AJ277" s="24"/>
      <c r="AK277" s="24"/>
      <c r="AL277" s="7"/>
      <c r="AM277" s="7"/>
      <c r="AN277" s="7"/>
      <c r="AO277" s="7"/>
      <c r="AP277" s="7"/>
      <c r="AQ277" s="7"/>
      <c r="AR277" s="7"/>
      <c r="AS277" s="7"/>
      <c r="AT277" s="7"/>
      <c r="AU277" s="7"/>
    </row>
    <row r="278" spans="1:47" ht="15.75" customHeight="1">
      <c r="A278" s="11"/>
      <c r="B278" s="11"/>
      <c r="C278" s="19"/>
      <c r="D278" s="19"/>
      <c r="E278" s="20"/>
      <c r="F278" s="19"/>
      <c r="G278" s="19"/>
      <c r="H278" s="21"/>
      <c r="I278" s="22"/>
      <c r="J278" s="23"/>
      <c r="K278" s="23"/>
      <c r="L278" s="23"/>
      <c r="M278" s="23"/>
      <c r="N278" s="23"/>
      <c r="O278" s="23"/>
      <c r="P278" s="23"/>
      <c r="Q278" s="23"/>
      <c r="R278" s="11"/>
      <c r="S278" s="11"/>
      <c r="T278" s="23"/>
      <c r="U278" s="23"/>
      <c r="V278" s="23"/>
      <c r="W278" s="23"/>
      <c r="X278" s="23"/>
      <c r="Y278" s="23"/>
      <c r="Z278" s="23"/>
      <c r="AA278" s="23"/>
      <c r="AB278" s="24"/>
      <c r="AC278" s="24"/>
      <c r="AD278" s="24"/>
      <c r="AE278" s="24"/>
      <c r="AF278" s="23"/>
      <c r="AG278" s="24"/>
      <c r="AH278" s="24"/>
      <c r="AI278" s="24"/>
      <c r="AJ278" s="24"/>
      <c r="AK278" s="24"/>
      <c r="AL278" s="7"/>
      <c r="AM278" s="7"/>
      <c r="AN278" s="7"/>
      <c r="AO278" s="7"/>
      <c r="AP278" s="7"/>
      <c r="AQ278" s="7"/>
      <c r="AR278" s="7"/>
      <c r="AS278" s="7"/>
      <c r="AT278" s="7"/>
      <c r="AU278" s="7"/>
    </row>
    <row r="279" spans="1:47" ht="15.75" customHeight="1">
      <c r="A279" s="11"/>
      <c r="B279" s="11"/>
      <c r="C279" s="19"/>
      <c r="D279" s="19"/>
      <c r="E279" s="20"/>
      <c r="F279" s="19"/>
      <c r="G279" s="19"/>
      <c r="H279" s="21"/>
      <c r="I279" s="22"/>
      <c r="J279" s="23"/>
      <c r="K279" s="23"/>
      <c r="L279" s="23"/>
      <c r="M279" s="23"/>
      <c r="N279" s="23"/>
      <c r="O279" s="23"/>
      <c r="P279" s="23"/>
      <c r="Q279" s="23"/>
      <c r="R279" s="11"/>
      <c r="S279" s="11"/>
      <c r="T279" s="23"/>
      <c r="U279" s="23"/>
      <c r="V279" s="23"/>
      <c r="W279" s="23"/>
      <c r="X279" s="23"/>
      <c r="Y279" s="23"/>
      <c r="Z279" s="23"/>
      <c r="AA279" s="23"/>
      <c r="AB279" s="24"/>
      <c r="AC279" s="24"/>
      <c r="AD279" s="24"/>
      <c r="AE279" s="24"/>
      <c r="AF279" s="23"/>
      <c r="AG279" s="24"/>
      <c r="AH279" s="24"/>
      <c r="AI279" s="24"/>
      <c r="AJ279" s="24"/>
      <c r="AK279" s="24"/>
      <c r="AL279" s="7"/>
      <c r="AM279" s="7"/>
      <c r="AN279" s="7"/>
      <c r="AO279" s="7"/>
      <c r="AP279" s="7"/>
      <c r="AQ279" s="7"/>
      <c r="AR279" s="7"/>
      <c r="AS279" s="7"/>
      <c r="AT279" s="7"/>
      <c r="AU279" s="7"/>
    </row>
    <row r="280" spans="1:47" ht="15.75" customHeight="1">
      <c r="A280" s="11"/>
      <c r="B280" s="11"/>
      <c r="C280" s="19"/>
      <c r="D280" s="19"/>
      <c r="E280" s="20"/>
      <c r="F280" s="19"/>
      <c r="G280" s="19"/>
      <c r="H280" s="21"/>
      <c r="I280" s="22"/>
      <c r="J280" s="23"/>
      <c r="K280" s="23"/>
      <c r="L280" s="23"/>
      <c r="M280" s="23"/>
      <c r="N280" s="23"/>
      <c r="O280" s="23"/>
      <c r="P280" s="23"/>
      <c r="Q280" s="23"/>
      <c r="R280" s="11"/>
      <c r="S280" s="11"/>
      <c r="T280" s="23"/>
      <c r="U280" s="23"/>
      <c r="V280" s="23"/>
      <c r="W280" s="23"/>
      <c r="X280" s="23"/>
      <c r="Y280" s="23"/>
      <c r="Z280" s="23"/>
      <c r="AA280" s="23"/>
      <c r="AB280" s="24"/>
      <c r="AC280" s="24"/>
      <c r="AD280" s="24"/>
      <c r="AE280" s="24"/>
      <c r="AF280" s="23"/>
      <c r="AG280" s="24"/>
      <c r="AH280" s="24"/>
      <c r="AI280" s="24"/>
      <c r="AJ280" s="24"/>
      <c r="AK280" s="24"/>
      <c r="AL280" s="7"/>
      <c r="AM280" s="7"/>
      <c r="AN280" s="7"/>
      <c r="AO280" s="7"/>
      <c r="AP280" s="7"/>
      <c r="AQ280" s="7"/>
      <c r="AR280" s="7"/>
      <c r="AS280" s="7"/>
      <c r="AT280" s="7"/>
      <c r="AU280" s="7"/>
    </row>
    <row r="281" spans="1:47" ht="15.75" customHeight="1">
      <c r="A281" s="11"/>
      <c r="B281" s="11"/>
      <c r="C281" s="19"/>
      <c r="D281" s="19"/>
      <c r="E281" s="20"/>
      <c r="F281" s="19"/>
      <c r="G281" s="19"/>
      <c r="H281" s="21"/>
      <c r="I281" s="22"/>
      <c r="J281" s="23"/>
      <c r="K281" s="23"/>
      <c r="L281" s="23"/>
      <c r="M281" s="23"/>
      <c r="N281" s="23"/>
      <c r="O281" s="23"/>
      <c r="P281" s="23"/>
      <c r="Q281" s="23"/>
      <c r="R281" s="11"/>
      <c r="S281" s="11"/>
      <c r="T281" s="23"/>
      <c r="U281" s="23"/>
      <c r="V281" s="23"/>
      <c r="W281" s="23"/>
      <c r="X281" s="23"/>
      <c r="Y281" s="23"/>
      <c r="Z281" s="23"/>
      <c r="AA281" s="23"/>
      <c r="AB281" s="24"/>
      <c r="AC281" s="24"/>
      <c r="AD281" s="24"/>
      <c r="AE281" s="24"/>
      <c r="AF281" s="23"/>
      <c r="AG281" s="24"/>
      <c r="AH281" s="24"/>
      <c r="AI281" s="24"/>
      <c r="AJ281" s="24"/>
      <c r="AK281" s="24"/>
      <c r="AL281" s="7"/>
      <c r="AM281" s="7"/>
      <c r="AN281" s="7"/>
      <c r="AO281" s="7"/>
      <c r="AP281" s="7"/>
      <c r="AQ281" s="7"/>
      <c r="AR281" s="7"/>
      <c r="AS281" s="7"/>
      <c r="AT281" s="7"/>
      <c r="AU281" s="7"/>
    </row>
    <row r="282" spans="1:47" ht="15.75" customHeight="1">
      <c r="A282" s="11"/>
      <c r="B282" s="11"/>
      <c r="C282" s="19"/>
      <c r="D282" s="19"/>
      <c r="E282" s="20"/>
      <c r="F282" s="19"/>
      <c r="G282" s="19"/>
      <c r="H282" s="21"/>
      <c r="I282" s="22"/>
      <c r="J282" s="23"/>
      <c r="K282" s="23"/>
      <c r="L282" s="23"/>
      <c r="M282" s="23"/>
      <c r="N282" s="23"/>
      <c r="O282" s="23"/>
      <c r="P282" s="23"/>
      <c r="Q282" s="23"/>
      <c r="R282" s="11"/>
      <c r="S282" s="11"/>
      <c r="T282" s="23"/>
      <c r="U282" s="23"/>
      <c r="V282" s="23"/>
      <c r="W282" s="23"/>
      <c r="X282" s="23"/>
      <c r="Y282" s="23"/>
      <c r="Z282" s="23"/>
      <c r="AA282" s="23"/>
      <c r="AB282" s="24"/>
      <c r="AC282" s="24"/>
      <c r="AD282" s="24"/>
      <c r="AE282" s="24"/>
      <c r="AF282" s="23"/>
      <c r="AG282" s="24"/>
      <c r="AH282" s="24"/>
      <c r="AI282" s="24"/>
      <c r="AJ282" s="24"/>
      <c r="AK282" s="24"/>
      <c r="AL282" s="7"/>
      <c r="AM282" s="7"/>
      <c r="AN282" s="7"/>
      <c r="AO282" s="7"/>
      <c r="AP282" s="7"/>
      <c r="AQ282" s="7"/>
      <c r="AR282" s="7"/>
      <c r="AS282" s="7"/>
      <c r="AT282" s="7"/>
      <c r="AU282" s="7"/>
    </row>
    <row r="283" spans="1:47" ht="15.75" customHeight="1">
      <c r="A283" s="11"/>
      <c r="B283" s="11"/>
      <c r="C283" s="19"/>
      <c r="D283" s="19"/>
      <c r="E283" s="20"/>
      <c r="F283" s="19"/>
      <c r="G283" s="19"/>
      <c r="H283" s="21"/>
      <c r="I283" s="22"/>
      <c r="J283" s="23"/>
      <c r="K283" s="23"/>
      <c r="L283" s="23"/>
      <c r="M283" s="23"/>
      <c r="N283" s="23"/>
      <c r="O283" s="23"/>
      <c r="P283" s="23"/>
      <c r="Q283" s="23"/>
      <c r="R283" s="11"/>
      <c r="S283" s="11"/>
      <c r="T283" s="23"/>
      <c r="U283" s="23"/>
      <c r="V283" s="23"/>
      <c r="W283" s="23"/>
      <c r="X283" s="23"/>
      <c r="Y283" s="23"/>
      <c r="Z283" s="23"/>
      <c r="AA283" s="23"/>
      <c r="AB283" s="24"/>
      <c r="AC283" s="24"/>
      <c r="AD283" s="24"/>
      <c r="AE283" s="24"/>
      <c r="AF283" s="23"/>
      <c r="AG283" s="24"/>
      <c r="AH283" s="24"/>
      <c r="AI283" s="24"/>
      <c r="AJ283" s="24"/>
      <c r="AK283" s="24"/>
      <c r="AL283" s="7"/>
      <c r="AM283" s="7"/>
      <c r="AN283" s="7"/>
      <c r="AO283" s="7"/>
      <c r="AP283" s="7"/>
      <c r="AQ283" s="7"/>
      <c r="AR283" s="7"/>
      <c r="AS283" s="7"/>
      <c r="AT283" s="7"/>
      <c r="AU283" s="7"/>
    </row>
    <row r="284" spans="1:47" ht="15.75" customHeight="1">
      <c r="A284" s="11"/>
      <c r="B284" s="11"/>
      <c r="C284" s="19"/>
      <c r="D284" s="19"/>
      <c r="E284" s="20"/>
      <c r="F284" s="19"/>
      <c r="G284" s="19"/>
      <c r="H284" s="21"/>
      <c r="I284" s="22"/>
      <c r="J284" s="23"/>
      <c r="K284" s="23"/>
      <c r="L284" s="23"/>
      <c r="M284" s="23"/>
      <c r="N284" s="23"/>
      <c r="O284" s="23"/>
      <c r="P284" s="23"/>
      <c r="Q284" s="23"/>
      <c r="R284" s="11"/>
      <c r="S284" s="11"/>
      <c r="T284" s="23"/>
      <c r="U284" s="23"/>
      <c r="V284" s="23"/>
      <c r="W284" s="23"/>
      <c r="X284" s="23"/>
      <c r="Y284" s="23"/>
      <c r="Z284" s="23"/>
      <c r="AA284" s="23"/>
      <c r="AB284" s="24"/>
      <c r="AC284" s="24"/>
      <c r="AD284" s="24"/>
      <c r="AE284" s="24"/>
      <c r="AF284" s="23"/>
      <c r="AG284" s="24"/>
      <c r="AH284" s="24"/>
      <c r="AI284" s="24"/>
      <c r="AJ284" s="24"/>
      <c r="AK284" s="24"/>
      <c r="AL284" s="7"/>
      <c r="AM284" s="7"/>
      <c r="AN284" s="7"/>
      <c r="AO284" s="7"/>
      <c r="AP284" s="7"/>
      <c r="AQ284" s="7"/>
      <c r="AR284" s="7"/>
      <c r="AS284" s="7"/>
      <c r="AT284" s="7"/>
      <c r="AU284" s="7"/>
    </row>
    <row r="285" spans="1:47" ht="15.75" customHeight="1">
      <c r="A285" s="11"/>
      <c r="B285" s="11"/>
      <c r="C285" s="19"/>
      <c r="D285" s="19"/>
      <c r="E285" s="20"/>
      <c r="F285" s="19"/>
      <c r="G285" s="19"/>
      <c r="H285" s="21"/>
      <c r="I285" s="22"/>
      <c r="J285" s="23"/>
      <c r="K285" s="23"/>
      <c r="L285" s="23"/>
      <c r="M285" s="23"/>
      <c r="N285" s="23"/>
      <c r="O285" s="23"/>
      <c r="P285" s="23"/>
      <c r="Q285" s="23"/>
      <c r="R285" s="11"/>
      <c r="S285" s="11"/>
      <c r="T285" s="23"/>
      <c r="U285" s="23"/>
      <c r="V285" s="23"/>
      <c r="W285" s="23"/>
      <c r="X285" s="23"/>
      <c r="Y285" s="23"/>
      <c r="Z285" s="23"/>
      <c r="AA285" s="23"/>
      <c r="AB285" s="24"/>
      <c r="AC285" s="24"/>
      <c r="AD285" s="24"/>
      <c r="AE285" s="24"/>
      <c r="AF285" s="23"/>
      <c r="AG285" s="24"/>
      <c r="AH285" s="24"/>
      <c r="AI285" s="24"/>
      <c r="AJ285" s="24"/>
      <c r="AK285" s="24"/>
      <c r="AL285" s="7"/>
      <c r="AM285" s="7"/>
      <c r="AN285" s="7"/>
      <c r="AO285" s="7"/>
      <c r="AP285" s="7"/>
      <c r="AQ285" s="7"/>
      <c r="AR285" s="7"/>
      <c r="AS285" s="7"/>
      <c r="AT285" s="7"/>
      <c r="AU285" s="7"/>
    </row>
    <row r="286" spans="1:47" ht="15.75" customHeight="1">
      <c r="A286" s="11"/>
      <c r="B286" s="11"/>
      <c r="C286" s="19"/>
      <c r="D286" s="19"/>
      <c r="E286" s="20"/>
      <c r="F286" s="19"/>
      <c r="G286" s="19"/>
      <c r="H286" s="21"/>
      <c r="I286" s="22"/>
      <c r="J286" s="23"/>
      <c r="K286" s="23"/>
      <c r="L286" s="23"/>
      <c r="M286" s="23"/>
      <c r="N286" s="23"/>
      <c r="O286" s="23"/>
      <c r="P286" s="23"/>
      <c r="Q286" s="23"/>
      <c r="R286" s="11"/>
      <c r="S286" s="11"/>
      <c r="T286" s="23"/>
      <c r="U286" s="23"/>
      <c r="V286" s="23"/>
      <c r="W286" s="23"/>
      <c r="X286" s="23"/>
      <c r="Y286" s="23"/>
      <c r="Z286" s="23"/>
      <c r="AA286" s="23"/>
      <c r="AB286" s="24"/>
      <c r="AC286" s="24"/>
      <c r="AD286" s="24"/>
      <c r="AE286" s="24"/>
      <c r="AF286" s="23"/>
      <c r="AG286" s="24"/>
      <c r="AH286" s="24"/>
      <c r="AI286" s="24"/>
      <c r="AJ286" s="24"/>
      <c r="AK286" s="24"/>
      <c r="AL286" s="7"/>
      <c r="AM286" s="7"/>
      <c r="AN286" s="7"/>
      <c r="AO286" s="7"/>
      <c r="AP286" s="7"/>
      <c r="AQ286" s="7"/>
      <c r="AR286" s="7"/>
      <c r="AS286" s="7"/>
      <c r="AT286" s="7"/>
      <c r="AU286" s="7"/>
    </row>
    <row r="287" spans="1:47" ht="15.75" customHeight="1">
      <c r="A287" s="11"/>
      <c r="B287" s="11"/>
      <c r="C287" s="19"/>
      <c r="D287" s="19"/>
      <c r="E287" s="20"/>
      <c r="F287" s="19"/>
      <c r="G287" s="19"/>
      <c r="H287" s="21"/>
      <c r="I287" s="22"/>
      <c r="J287" s="23"/>
      <c r="K287" s="23"/>
      <c r="L287" s="23"/>
      <c r="M287" s="23"/>
      <c r="N287" s="23"/>
      <c r="O287" s="23"/>
      <c r="P287" s="23"/>
      <c r="Q287" s="23"/>
      <c r="R287" s="11"/>
      <c r="S287" s="11"/>
      <c r="T287" s="23"/>
      <c r="U287" s="23"/>
      <c r="V287" s="23"/>
      <c r="W287" s="23"/>
      <c r="X287" s="23"/>
      <c r="Y287" s="23"/>
      <c r="Z287" s="23"/>
      <c r="AA287" s="23"/>
      <c r="AB287" s="24"/>
      <c r="AC287" s="24"/>
      <c r="AD287" s="24"/>
      <c r="AE287" s="24"/>
      <c r="AF287" s="23"/>
      <c r="AG287" s="24"/>
      <c r="AH287" s="24"/>
      <c r="AI287" s="24"/>
      <c r="AJ287" s="24"/>
      <c r="AK287" s="24"/>
      <c r="AL287" s="7"/>
      <c r="AM287" s="7"/>
      <c r="AN287" s="7"/>
      <c r="AO287" s="7"/>
      <c r="AP287" s="7"/>
      <c r="AQ287" s="7"/>
      <c r="AR287" s="7"/>
      <c r="AS287" s="7"/>
      <c r="AT287" s="7"/>
      <c r="AU287" s="7"/>
    </row>
    <row r="288" spans="1:47" ht="15.75" customHeight="1">
      <c r="A288" s="11"/>
      <c r="B288" s="11"/>
      <c r="C288" s="19"/>
      <c r="D288" s="19"/>
      <c r="E288" s="20"/>
      <c r="F288" s="19"/>
      <c r="G288" s="19"/>
      <c r="H288" s="21"/>
      <c r="I288" s="22"/>
      <c r="J288" s="23"/>
      <c r="K288" s="23"/>
      <c r="L288" s="23"/>
      <c r="M288" s="23"/>
      <c r="N288" s="23"/>
      <c r="O288" s="23"/>
      <c r="P288" s="23"/>
      <c r="Q288" s="23"/>
      <c r="R288" s="11"/>
      <c r="S288" s="11"/>
      <c r="T288" s="23"/>
      <c r="U288" s="23"/>
      <c r="V288" s="23"/>
      <c r="W288" s="23"/>
      <c r="X288" s="23"/>
      <c r="Y288" s="23"/>
      <c r="Z288" s="23"/>
      <c r="AA288" s="23"/>
      <c r="AB288" s="24"/>
      <c r="AC288" s="24"/>
      <c r="AD288" s="24"/>
      <c r="AE288" s="24"/>
      <c r="AF288" s="23"/>
      <c r="AG288" s="24"/>
      <c r="AH288" s="24"/>
      <c r="AI288" s="24"/>
      <c r="AJ288" s="24"/>
      <c r="AK288" s="24"/>
      <c r="AL288" s="7"/>
      <c r="AM288" s="7"/>
      <c r="AN288" s="7"/>
      <c r="AO288" s="7"/>
      <c r="AP288" s="7"/>
      <c r="AQ288" s="7"/>
      <c r="AR288" s="7"/>
      <c r="AS288" s="7"/>
      <c r="AT288" s="7"/>
      <c r="AU288" s="7"/>
    </row>
    <row r="289" spans="1:47" ht="15.75" customHeight="1">
      <c r="A289" s="11"/>
      <c r="B289" s="11"/>
      <c r="C289" s="19"/>
      <c r="D289" s="19"/>
      <c r="E289" s="20"/>
      <c r="F289" s="19"/>
      <c r="G289" s="19"/>
      <c r="H289" s="21"/>
      <c r="I289" s="22"/>
      <c r="J289" s="23"/>
      <c r="K289" s="23"/>
      <c r="L289" s="23"/>
      <c r="M289" s="23"/>
      <c r="N289" s="23"/>
      <c r="O289" s="23"/>
      <c r="P289" s="23"/>
      <c r="Q289" s="23"/>
      <c r="R289" s="11"/>
      <c r="S289" s="11"/>
      <c r="T289" s="23"/>
      <c r="U289" s="23"/>
      <c r="V289" s="23"/>
      <c r="W289" s="23"/>
      <c r="X289" s="23"/>
      <c r="Y289" s="23"/>
      <c r="Z289" s="23"/>
      <c r="AA289" s="23"/>
      <c r="AB289" s="24"/>
      <c r="AC289" s="24"/>
      <c r="AD289" s="24"/>
      <c r="AE289" s="24"/>
      <c r="AF289" s="23"/>
      <c r="AG289" s="24"/>
      <c r="AH289" s="24"/>
      <c r="AI289" s="24"/>
      <c r="AJ289" s="24"/>
      <c r="AK289" s="24"/>
      <c r="AL289" s="7"/>
      <c r="AM289" s="7"/>
      <c r="AN289" s="7"/>
      <c r="AO289" s="7"/>
      <c r="AP289" s="7"/>
      <c r="AQ289" s="7"/>
      <c r="AR289" s="7"/>
      <c r="AS289" s="7"/>
      <c r="AT289" s="7"/>
      <c r="AU289" s="7"/>
    </row>
    <row r="290" spans="1:47" ht="15.75" customHeight="1">
      <c r="A290" s="11"/>
      <c r="B290" s="11"/>
      <c r="C290" s="19"/>
      <c r="D290" s="19"/>
      <c r="E290" s="20"/>
      <c r="F290" s="19"/>
      <c r="G290" s="19"/>
      <c r="H290" s="21"/>
      <c r="I290" s="22"/>
      <c r="J290" s="23"/>
      <c r="K290" s="23"/>
      <c r="L290" s="23"/>
      <c r="M290" s="23"/>
      <c r="N290" s="23"/>
      <c r="O290" s="23"/>
      <c r="P290" s="23"/>
      <c r="Q290" s="23"/>
      <c r="R290" s="11"/>
      <c r="S290" s="11"/>
      <c r="T290" s="23"/>
      <c r="U290" s="23"/>
      <c r="V290" s="23"/>
      <c r="W290" s="23"/>
      <c r="X290" s="23"/>
      <c r="Y290" s="23"/>
      <c r="Z290" s="23"/>
      <c r="AA290" s="23"/>
      <c r="AB290" s="24"/>
      <c r="AC290" s="24"/>
      <c r="AD290" s="24"/>
      <c r="AE290" s="24"/>
      <c r="AF290" s="23"/>
      <c r="AG290" s="24"/>
      <c r="AH290" s="24"/>
      <c r="AI290" s="24"/>
      <c r="AJ290" s="24"/>
      <c r="AK290" s="24"/>
      <c r="AL290" s="7"/>
      <c r="AM290" s="7"/>
      <c r="AN290" s="7"/>
      <c r="AO290" s="7"/>
      <c r="AP290" s="7"/>
      <c r="AQ290" s="7"/>
      <c r="AR290" s="7"/>
      <c r="AS290" s="7"/>
      <c r="AT290" s="7"/>
      <c r="AU290" s="7"/>
    </row>
    <row r="291" spans="1:47" ht="15.75" customHeight="1">
      <c r="A291" s="11"/>
      <c r="B291" s="11"/>
      <c r="C291" s="19"/>
      <c r="D291" s="19"/>
      <c r="E291" s="20"/>
      <c r="F291" s="19"/>
      <c r="G291" s="19"/>
      <c r="H291" s="21"/>
      <c r="I291" s="22"/>
      <c r="J291" s="23"/>
      <c r="K291" s="23"/>
      <c r="L291" s="23"/>
      <c r="M291" s="23"/>
      <c r="N291" s="23"/>
      <c r="O291" s="23"/>
      <c r="P291" s="23"/>
      <c r="Q291" s="23"/>
      <c r="R291" s="11"/>
      <c r="S291" s="11"/>
      <c r="T291" s="23"/>
      <c r="U291" s="23"/>
      <c r="V291" s="23"/>
      <c r="W291" s="23"/>
      <c r="X291" s="23"/>
      <c r="Y291" s="23"/>
      <c r="Z291" s="23"/>
      <c r="AA291" s="23"/>
      <c r="AB291" s="24"/>
      <c r="AC291" s="24"/>
      <c r="AD291" s="24"/>
      <c r="AE291" s="24"/>
      <c r="AF291" s="23"/>
      <c r="AG291" s="24"/>
      <c r="AH291" s="24"/>
      <c r="AI291" s="24"/>
      <c r="AJ291" s="24"/>
      <c r="AK291" s="24"/>
      <c r="AL291" s="7"/>
      <c r="AM291" s="7"/>
      <c r="AN291" s="7"/>
      <c r="AO291" s="7"/>
      <c r="AP291" s="7"/>
      <c r="AQ291" s="7"/>
      <c r="AR291" s="7"/>
      <c r="AS291" s="7"/>
      <c r="AT291" s="7"/>
      <c r="AU291" s="7"/>
    </row>
    <row r="292" spans="1:47" ht="15.75" customHeight="1">
      <c r="A292" s="11"/>
      <c r="B292" s="11"/>
      <c r="C292" s="19"/>
      <c r="D292" s="19"/>
      <c r="E292" s="20"/>
      <c r="F292" s="19"/>
      <c r="G292" s="19"/>
      <c r="H292" s="21"/>
      <c r="I292" s="22"/>
      <c r="J292" s="23"/>
      <c r="K292" s="23"/>
      <c r="L292" s="23"/>
      <c r="M292" s="23"/>
      <c r="N292" s="23"/>
      <c r="O292" s="23"/>
      <c r="P292" s="23"/>
      <c r="Q292" s="23"/>
      <c r="R292" s="11"/>
      <c r="S292" s="11"/>
      <c r="T292" s="23"/>
      <c r="U292" s="23"/>
      <c r="V292" s="23"/>
      <c r="W292" s="23"/>
      <c r="X292" s="23"/>
      <c r="Y292" s="23"/>
      <c r="Z292" s="23"/>
      <c r="AA292" s="23"/>
      <c r="AB292" s="24"/>
      <c r="AC292" s="24"/>
      <c r="AD292" s="24"/>
      <c r="AE292" s="24"/>
      <c r="AF292" s="23"/>
      <c r="AG292" s="24"/>
      <c r="AH292" s="24"/>
      <c r="AI292" s="24"/>
      <c r="AJ292" s="24"/>
      <c r="AK292" s="24"/>
      <c r="AL292" s="7"/>
      <c r="AM292" s="7"/>
      <c r="AN292" s="7"/>
      <c r="AO292" s="7"/>
      <c r="AP292" s="7"/>
      <c r="AQ292" s="7"/>
      <c r="AR292" s="7"/>
      <c r="AS292" s="7"/>
      <c r="AT292" s="7"/>
      <c r="AU292" s="7"/>
    </row>
    <row r="293" spans="1:47" ht="15.75" customHeight="1">
      <c r="A293" s="11"/>
      <c r="B293" s="11"/>
      <c r="C293" s="19"/>
      <c r="D293" s="19"/>
      <c r="E293" s="20"/>
      <c r="F293" s="19"/>
      <c r="G293" s="19"/>
      <c r="H293" s="21"/>
      <c r="I293" s="22"/>
      <c r="J293" s="23"/>
      <c r="K293" s="23"/>
      <c r="L293" s="23"/>
      <c r="M293" s="23"/>
      <c r="N293" s="23"/>
      <c r="O293" s="23"/>
      <c r="P293" s="23"/>
      <c r="Q293" s="23"/>
      <c r="R293" s="11"/>
      <c r="S293" s="11"/>
      <c r="T293" s="23"/>
      <c r="U293" s="23"/>
      <c r="V293" s="23"/>
      <c r="W293" s="23"/>
      <c r="X293" s="23"/>
      <c r="Y293" s="23"/>
      <c r="Z293" s="23"/>
      <c r="AA293" s="23"/>
      <c r="AB293" s="24"/>
      <c r="AC293" s="24"/>
      <c r="AD293" s="24"/>
      <c r="AE293" s="24"/>
      <c r="AF293" s="23"/>
      <c r="AG293" s="24"/>
      <c r="AH293" s="24"/>
      <c r="AI293" s="24"/>
      <c r="AJ293" s="24"/>
      <c r="AK293" s="24"/>
      <c r="AL293" s="7"/>
      <c r="AM293" s="7"/>
      <c r="AN293" s="7"/>
      <c r="AO293" s="7"/>
      <c r="AP293" s="7"/>
      <c r="AQ293" s="7"/>
      <c r="AR293" s="7"/>
      <c r="AS293" s="7"/>
      <c r="AT293" s="7"/>
      <c r="AU293" s="7"/>
    </row>
    <row r="294" spans="1:47" ht="15.75" customHeight="1">
      <c r="A294" s="11"/>
      <c r="B294" s="11"/>
      <c r="C294" s="19"/>
      <c r="D294" s="19"/>
      <c r="E294" s="20"/>
      <c r="F294" s="19"/>
      <c r="G294" s="19"/>
      <c r="H294" s="21"/>
      <c r="I294" s="22"/>
      <c r="J294" s="23"/>
      <c r="K294" s="23"/>
      <c r="L294" s="23"/>
      <c r="M294" s="23"/>
      <c r="N294" s="23"/>
      <c r="O294" s="23"/>
      <c r="P294" s="23"/>
      <c r="Q294" s="23"/>
      <c r="R294" s="11"/>
      <c r="S294" s="11"/>
      <c r="T294" s="23"/>
      <c r="U294" s="23"/>
      <c r="V294" s="23"/>
      <c r="W294" s="23"/>
      <c r="X294" s="23"/>
      <c r="Y294" s="23"/>
      <c r="Z294" s="23"/>
      <c r="AA294" s="23"/>
      <c r="AB294" s="24"/>
      <c r="AC294" s="24"/>
      <c r="AD294" s="24"/>
      <c r="AE294" s="24"/>
      <c r="AF294" s="23"/>
      <c r="AG294" s="24"/>
      <c r="AH294" s="24"/>
      <c r="AI294" s="24"/>
      <c r="AJ294" s="24"/>
      <c r="AK294" s="24"/>
      <c r="AL294" s="7"/>
      <c r="AM294" s="7"/>
      <c r="AN294" s="7"/>
      <c r="AO294" s="7"/>
      <c r="AP294" s="7"/>
      <c r="AQ294" s="7"/>
      <c r="AR294" s="7"/>
      <c r="AS294" s="7"/>
      <c r="AT294" s="7"/>
      <c r="AU294" s="7"/>
    </row>
    <row r="295" spans="1:47" ht="15.75" customHeight="1">
      <c r="A295" s="11"/>
      <c r="B295" s="11"/>
      <c r="C295" s="19"/>
      <c r="D295" s="19"/>
      <c r="E295" s="20"/>
      <c r="F295" s="19"/>
      <c r="G295" s="19"/>
      <c r="H295" s="21"/>
      <c r="I295" s="22"/>
      <c r="J295" s="23"/>
      <c r="K295" s="23"/>
      <c r="L295" s="23"/>
      <c r="M295" s="23"/>
      <c r="N295" s="23"/>
      <c r="O295" s="23"/>
      <c r="P295" s="23"/>
      <c r="Q295" s="23"/>
      <c r="R295" s="11"/>
      <c r="S295" s="11"/>
      <c r="T295" s="23"/>
      <c r="U295" s="23"/>
      <c r="V295" s="23"/>
      <c r="W295" s="23"/>
      <c r="X295" s="23"/>
      <c r="Y295" s="23"/>
      <c r="Z295" s="23"/>
      <c r="AA295" s="23"/>
      <c r="AB295" s="24"/>
      <c r="AC295" s="24"/>
      <c r="AD295" s="24"/>
      <c r="AE295" s="24"/>
      <c r="AF295" s="23"/>
      <c r="AG295" s="24"/>
      <c r="AH295" s="24"/>
      <c r="AI295" s="24"/>
      <c r="AJ295" s="24"/>
      <c r="AK295" s="24"/>
      <c r="AL295" s="7"/>
      <c r="AM295" s="7"/>
      <c r="AN295" s="7"/>
      <c r="AO295" s="7"/>
      <c r="AP295" s="7"/>
      <c r="AQ295" s="7"/>
      <c r="AR295" s="7"/>
      <c r="AS295" s="7"/>
      <c r="AT295" s="7"/>
      <c r="AU295" s="7"/>
    </row>
    <row r="296" spans="1:47" ht="15.75" customHeight="1">
      <c r="A296" s="11"/>
      <c r="B296" s="11"/>
      <c r="C296" s="19"/>
      <c r="D296" s="19"/>
      <c r="E296" s="20"/>
      <c r="F296" s="19"/>
      <c r="G296" s="19"/>
      <c r="H296" s="21"/>
      <c r="I296" s="22"/>
      <c r="J296" s="23"/>
      <c r="K296" s="23"/>
      <c r="L296" s="23"/>
      <c r="M296" s="23"/>
      <c r="N296" s="23"/>
      <c r="O296" s="23"/>
      <c r="P296" s="23"/>
      <c r="Q296" s="23"/>
      <c r="R296" s="11"/>
      <c r="S296" s="11"/>
      <c r="T296" s="23"/>
      <c r="U296" s="23"/>
      <c r="V296" s="23"/>
      <c r="W296" s="23"/>
      <c r="X296" s="23"/>
      <c r="Y296" s="23"/>
      <c r="Z296" s="23"/>
      <c r="AA296" s="23"/>
      <c r="AB296" s="24"/>
      <c r="AC296" s="24"/>
      <c r="AD296" s="24"/>
      <c r="AE296" s="24"/>
      <c r="AF296" s="23"/>
      <c r="AG296" s="24"/>
      <c r="AH296" s="24"/>
      <c r="AI296" s="24"/>
      <c r="AJ296" s="24"/>
      <c r="AK296" s="24"/>
      <c r="AL296" s="7"/>
      <c r="AM296" s="7"/>
      <c r="AN296" s="7"/>
      <c r="AO296" s="7"/>
      <c r="AP296" s="7"/>
      <c r="AQ296" s="7"/>
      <c r="AR296" s="7"/>
      <c r="AS296" s="7"/>
      <c r="AT296" s="7"/>
      <c r="AU296" s="7"/>
    </row>
    <row r="297" spans="1:47" ht="15.75" customHeight="1">
      <c r="A297" s="11"/>
      <c r="B297" s="11"/>
      <c r="C297" s="19"/>
      <c r="D297" s="19"/>
      <c r="E297" s="20"/>
      <c r="F297" s="19"/>
      <c r="G297" s="19"/>
      <c r="H297" s="21"/>
      <c r="I297" s="22"/>
      <c r="J297" s="23"/>
      <c r="K297" s="23"/>
      <c r="L297" s="23"/>
      <c r="M297" s="23"/>
      <c r="N297" s="23"/>
      <c r="O297" s="23"/>
      <c r="P297" s="23"/>
      <c r="Q297" s="23"/>
      <c r="R297" s="11"/>
      <c r="S297" s="11"/>
      <c r="T297" s="23"/>
      <c r="U297" s="23"/>
      <c r="V297" s="23"/>
      <c r="W297" s="23"/>
      <c r="X297" s="23"/>
      <c r="Y297" s="23"/>
      <c r="Z297" s="23"/>
      <c r="AA297" s="23"/>
      <c r="AB297" s="24"/>
      <c r="AC297" s="24"/>
      <c r="AD297" s="24"/>
      <c r="AE297" s="24"/>
      <c r="AF297" s="23"/>
      <c r="AG297" s="24"/>
      <c r="AH297" s="24"/>
      <c r="AI297" s="24"/>
      <c r="AJ297" s="24"/>
      <c r="AK297" s="24"/>
      <c r="AL297" s="7"/>
      <c r="AM297" s="7"/>
      <c r="AN297" s="7"/>
      <c r="AO297" s="7"/>
      <c r="AP297" s="7"/>
      <c r="AQ297" s="7"/>
      <c r="AR297" s="7"/>
      <c r="AS297" s="7"/>
      <c r="AT297" s="7"/>
      <c r="AU297" s="7"/>
    </row>
    <row r="298" spans="1:47" ht="15.75" customHeight="1">
      <c r="A298" s="11"/>
      <c r="B298" s="11"/>
      <c r="C298" s="19"/>
      <c r="D298" s="19"/>
      <c r="E298" s="20"/>
      <c r="F298" s="19"/>
      <c r="G298" s="19"/>
      <c r="H298" s="21"/>
      <c r="I298" s="22"/>
      <c r="J298" s="23"/>
      <c r="K298" s="23"/>
      <c r="L298" s="23"/>
      <c r="M298" s="23"/>
      <c r="N298" s="23"/>
      <c r="O298" s="23"/>
      <c r="P298" s="23"/>
      <c r="Q298" s="23"/>
      <c r="R298" s="11"/>
      <c r="S298" s="11"/>
      <c r="T298" s="23"/>
      <c r="U298" s="23"/>
      <c r="V298" s="23"/>
      <c r="W298" s="23"/>
      <c r="X298" s="23"/>
      <c r="Y298" s="23"/>
      <c r="Z298" s="23"/>
      <c r="AA298" s="23"/>
      <c r="AB298" s="24"/>
      <c r="AC298" s="24"/>
      <c r="AD298" s="24"/>
      <c r="AE298" s="24"/>
      <c r="AF298" s="23"/>
      <c r="AG298" s="24"/>
      <c r="AH298" s="24"/>
      <c r="AI298" s="24"/>
      <c r="AJ298" s="24"/>
      <c r="AK298" s="24"/>
      <c r="AL298" s="7"/>
      <c r="AM298" s="7"/>
      <c r="AN298" s="7"/>
      <c r="AO298" s="7"/>
      <c r="AP298" s="7"/>
      <c r="AQ298" s="7"/>
      <c r="AR298" s="7"/>
      <c r="AS298" s="7"/>
      <c r="AT298" s="7"/>
      <c r="AU298" s="7"/>
    </row>
    <row r="299" spans="1:47" ht="15.75" customHeight="1">
      <c r="A299" s="11"/>
      <c r="B299" s="11"/>
      <c r="C299" s="19"/>
      <c r="D299" s="19"/>
      <c r="E299" s="20"/>
      <c r="F299" s="19"/>
      <c r="G299" s="19"/>
      <c r="H299" s="21"/>
      <c r="I299" s="22"/>
      <c r="J299" s="23"/>
      <c r="K299" s="23"/>
      <c r="L299" s="23"/>
      <c r="M299" s="23"/>
      <c r="N299" s="23"/>
      <c r="O299" s="23"/>
      <c r="P299" s="23"/>
      <c r="Q299" s="23"/>
      <c r="R299" s="11"/>
      <c r="S299" s="11"/>
      <c r="T299" s="23"/>
      <c r="U299" s="23"/>
      <c r="V299" s="23"/>
      <c r="W299" s="23"/>
      <c r="X299" s="23"/>
      <c r="Y299" s="23"/>
      <c r="Z299" s="23"/>
      <c r="AA299" s="23"/>
      <c r="AB299" s="24"/>
      <c r="AC299" s="24"/>
      <c r="AD299" s="24"/>
      <c r="AE299" s="24"/>
      <c r="AF299" s="23"/>
      <c r="AG299" s="24"/>
      <c r="AH299" s="24"/>
      <c r="AI299" s="24"/>
      <c r="AJ299" s="24"/>
      <c r="AK299" s="24"/>
      <c r="AL299" s="7"/>
      <c r="AM299" s="7"/>
      <c r="AN299" s="7"/>
      <c r="AO299" s="7"/>
      <c r="AP299" s="7"/>
      <c r="AQ299" s="7"/>
      <c r="AR299" s="7"/>
      <c r="AS299" s="7"/>
      <c r="AT299" s="7"/>
      <c r="AU299" s="7"/>
    </row>
    <row r="300" spans="1:47" ht="15.75" customHeight="1">
      <c r="A300" s="11"/>
      <c r="B300" s="11"/>
      <c r="C300" s="19"/>
      <c r="D300" s="19"/>
      <c r="E300" s="20"/>
      <c r="F300" s="19"/>
      <c r="G300" s="19"/>
      <c r="H300" s="21"/>
      <c r="I300" s="22"/>
      <c r="J300" s="23"/>
      <c r="K300" s="23"/>
      <c r="L300" s="23"/>
      <c r="M300" s="23"/>
      <c r="N300" s="23"/>
      <c r="O300" s="23"/>
      <c r="P300" s="23"/>
      <c r="Q300" s="23"/>
      <c r="R300" s="11"/>
      <c r="S300" s="11"/>
      <c r="T300" s="23"/>
      <c r="U300" s="23"/>
      <c r="V300" s="23"/>
      <c r="W300" s="23"/>
      <c r="X300" s="23"/>
      <c r="Y300" s="23"/>
      <c r="Z300" s="23"/>
      <c r="AA300" s="23"/>
      <c r="AB300" s="24"/>
      <c r="AC300" s="24"/>
      <c r="AD300" s="24"/>
      <c r="AE300" s="24"/>
      <c r="AF300" s="23"/>
      <c r="AG300" s="24"/>
      <c r="AH300" s="24"/>
      <c r="AI300" s="24"/>
      <c r="AJ300" s="24"/>
      <c r="AK300" s="24"/>
      <c r="AL300" s="7"/>
      <c r="AM300" s="7"/>
      <c r="AN300" s="7"/>
      <c r="AO300" s="7"/>
      <c r="AP300" s="7"/>
      <c r="AQ300" s="7"/>
      <c r="AR300" s="7"/>
      <c r="AS300" s="7"/>
      <c r="AT300" s="7"/>
      <c r="AU300" s="7"/>
    </row>
    <row r="301" spans="1:47" ht="15.75" customHeight="1">
      <c r="A301" s="11"/>
      <c r="B301" s="11"/>
      <c r="C301" s="19"/>
      <c r="D301" s="19"/>
      <c r="E301" s="20"/>
      <c r="F301" s="19"/>
      <c r="G301" s="19"/>
      <c r="H301" s="21"/>
      <c r="I301" s="22"/>
      <c r="J301" s="23"/>
      <c r="K301" s="23"/>
      <c r="L301" s="23"/>
      <c r="M301" s="23"/>
      <c r="N301" s="23"/>
      <c r="O301" s="23"/>
      <c r="P301" s="23"/>
      <c r="Q301" s="23"/>
      <c r="R301" s="11"/>
      <c r="S301" s="11"/>
      <c r="T301" s="23"/>
      <c r="U301" s="23"/>
      <c r="V301" s="23"/>
      <c r="W301" s="23"/>
      <c r="X301" s="23"/>
      <c r="Y301" s="23"/>
      <c r="Z301" s="23"/>
      <c r="AA301" s="23"/>
      <c r="AB301" s="24"/>
      <c r="AC301" s="24"/>
      <c r="AD301" s="24"/>
      <c r="AE301" s="24"/>
      <c r="AF301" s="23"/>
      <c r="AG301" s="24"/>
      <c r="AH301" s="24"/>
      <c r="AI301" s="24"/>
      <c r="AJ301" s="24"/>
      <c r="AK301" s="24"/>
      <c r="AL301" s="7"/>
      <c r="AM301" s="7"/>
      <c r="AN301" s="7"/>
      <c r="AO301" s="7"/>
      <c r="AP301" s="7"/>
      <c r="AQ301" s="7"/>
      <c r="AR301" s="7"/>
      <c r="AS301" s="7"/>
      <c r="AT301" s="7"/>
      <c r="AU301" s="7"/>
    </row>
    <row r="302" spans="1:47" ht="15.75" customHeight="1">
      <c r="A302" s="11"/>
      <c r="B302" s="11"/>
      <c r="C302" s="19"/>
      <c r="D302" s="19"/>
      <c r="E302" s="20"/>
      <c r="F302" s="19"/>
      <c r="G302" s="19"/>
      <c r="H302" s="21"/>
      <c r="I302" s="22"/>
      <c r="J302" s="23"/>
      <c r="K302" s="23"/>
      <c r="L302" s="23"/>
      <c r="M302" s="23"/>
      <c r="N302" s="23"/>
      <c r="O302" s="23"/>
      <c r="P302" s="23"/>
      <c r="Q302" s="23"/>
      <c r="R302" s="11"/>
      <c r="S302" s="11"/>
      <c r="T302" s="23"/>
      <c r="U302" s="23"/>
      <c r="V302" s="23"/>
      <c r="W302" s="23"/>
      <c r="X302" s="23"/>
      <c r="Y302" s="23"/>
      <c r="Z302" s="23"/>
      <c r="AA302" s="23"/>
      <c r="AB302" s="24"/>
      <c r="AC302" s="24"/>
      <c r="AD302" s="24"/>
      <c r="AE302" s="24"/>
      <c r="AF302" s="23"/>
      <c r="AG302" s="24"/>
      <c r="AH302" s="24"/>
      <c r="AI302" s="24"/>
      <c r="AJ302" s="24"/>
      <c r="AK302" s="24"/>
      <c r="AL302" s="7"/>
      <c r="AM302" s="7"/>
      <c r="AN302" s="7"/>
      <c r="AO302" s="7"/>
      <c r="AP302" s="7"/>
      <c r="AQ302" s="7"/>
      <c r="AR302" s="7"/>
      <c r="AS302" s="7"/>
      <c r="AT302" s="7"/>
      <c r="AU302" s="7"/>
    </row>
    <row r="303" spans="1:47" ht="15.75" customHeight="1">
      <c r="A303" s="11"/>
      <c r="B303" s="11"/>
      <c r="C303" s="19"/>
      <c r="D303" s="19"/>
      <c r="E303" s="20"/>
      <c r="F303" s="19"/>
      <c r="G303" s="19"/>
      <c r="H303" s="21"/>
      <c r="I303" s="22"/>
      <c r="J303" s="23"/>
      <c r="K303" s="23"/>
      <c r="L303" s="23"/>
      <c r="M303" s="23"/>
      <c r="N303" s="23"/>
      <c r="O303" s="23"/>
      <c r="P303" s="23"/>
      <c r="Q303" s="23"/>
      <c r="R303" s="11"/>
      <c r="S303" s="11"/>
      <c r="T303" s="23"/>
      <c r="U303" s="23"/>
      <c r="V303" s="23"/>
      <c r="W303" s="23"/>
      <c r="X303" s="23"/>
      <c r="Y303" s="23"/>
      <c r="Z303" s="23"/>
      <c r="AA303" s="23"/>
      <c r="AB303" s="24"/>
      <c r="AC303" s="24"/>
      <c r="AD303" s="24"/>
      <c r="AE303" s="24"/>
      <c r="AF303" s="23"/>
      <c r="AG303" s="24"/>
      <c r="AH303" s="24"/>
      <c r="AI303" s="24"/>
      <c r="AJ303" s="24"/>
      <c r="AK303" s="24"/>
      <c r="AL303" s="7"/>
      <c r="AM303" s="7"/>
      <c r="AN303" s="7"/>
      <c r="AO303" s="7"/>
      <c r="AP303" s="7"/>
      <c r="AQ303" s="7"/>
      <c r="AR303" s="7"/>
      <c r="AS303" s="7"/>
      <c r="AT303" s="7"/>
      <c r="AU303" s="7"/>
    </row>
    <row r="304" spans="1:47" ht="15.75" customHeight="1">
      <c r="A304" s="11"/>
      <c r="B304" s="11"/>
      <c r="C304" s="19"/>
      <c r="D304" s="19"/>
      <c r="E304" s="20"/>
      <c r="F304" s="19"/>
      <c r="G304" s="19"/>
      <c r="H304" s="21"/>
      <c r="I304" s="22"/>
      <c r="J304" s="23"/>
      <c r="K304" s="23"/>
      <c r="L304" s="23"/>
      <c r="M304" s="23"/>
      <c r="N304" s="23"/>
      <c r="O304" s="23"/>
      <c r="P304" s="23"/>
      <c r="Q304" s="23"/>
      <c r="R304" s="11"/>
      <c r="S304" s="11"/>
      <c r="T304" s="23"/>
      <c r="U304" s="23"/>
      <c r="V304" s="23"/>
      <c r="W304" s="23"/>
      <c r="X304" s="23"/>
      <c r="Y304" s="23"/>
      <c r="Z304" s="23"/>
      <c r="AA304" s="23"/>
      <c r="AB304" s="24"/>
      <c r="AC304" s="24"/>
      <c r="AD304" s="24"/>
      <c r="AE304" s="24"/>
      <c r="AF304" s="23"/>
      <c r="AG304" s="24"/>
      <c r="AH304" s="24"/>
      <c r="AI304" s="24"/>
      <c r="AJ304" s="24"/>
      <c r="AK304" s="24"/>
      <c r="AL304" s="7"/>
      <c r="AM304" s="7"/>
      <c r="AN304" s="7"/>
      <c r="AO304" s="7"/>
      <c r="AP304" s="7"/>
      <c r="AQ304" s="7"/>
      <c r="AR304" s="7"/>
      <c r="AS304" s="7"/>
      <c r="AT304" s="7"/>
      <c r="AU304" s="7"/>
    </row>
    <row r="305" spans="1:47" ht="15.75" customHeight="1">
      <c r="A305" s="11"/>
      <c r="B305" s="11"/>
      <c r="C305" s="19"/>
      <c r="D305" s="19"/>
      <c r="E305" s="20"/>
      <c r="F305" s="19"/>
      <c r="G305" s="19"/>
      <c r="H305" s="21"/>
      <c r="I305" s="22"/>
      <c r="J305" s="23"/>
      <c r="K305" s="23"/>
      <c r="L305" s="23"/>
      <c r="M305" s="23"/>
      <c r="N305" s="23"/>
      <c r="O305" s="23"/>
      <c r="P305" s="23"/>
      <c r="Q305" s="23"/>
      <c r="R305" s="11"/>
      <c r="S305" s="11"/>
      <c r="T305" s="23"/>
      <c r="U305" s="23"/>
      <c r="V305" s="23"/>
      <c r="W305" s="23"/>
      <c r="X305" s="23"/>
      <c r="Y305" s="23"/>
      <c r="Z305" s="23"/>
      <c r="AA305" s="23"/>
      <c r="AB305" s="24"/>
      <c r="AC305" s="24"/>
      <c r="AD305" s="24"/>
      <c r="AE305" s="24"/>
      <c r="AF305" s="23"/>
      <c r="AG305" s="24"/>
      <c r="AH305" s="24"/>
      <c r="AI305" s="24"/>
      <c r="AJ305" s="24"/>
      <c r="AK305" s="24"/>
      <c r="AL305" s="7"/>
      <c r="AM305" s="7"/>
      <c r="AN305" s="7"/>
      <c r="AO305" s="7"/>
      <c r="AP305" s="7"/>
      <c r="AQ305" s="7"/>
      <c r="AR305" s="7"/>
      <c r="AS305" s="7"/>
      <c r="AT305" s="7"/>
      <c r="AU305" s="7"/>
    </row>
    <row r="306" spans="1:47" ht="15.75" customHeight="1">
      <c r="A306" s="11"/>
      <c r="B306" s="11"/>
      <c r="C306" s="19"/>
      <c r="D306" s="19"/>
      <c r="E306" s="20"/>
      <c r="F306" s="19"/>
      <c r="G306" s="19"/>
      <c r="H306" s="21"/>
      <c r="I306" s="22"/>
      <c r="J306" s="23"/>
      <c r="K306" s="23"/>
      <c r="L306" s="23"/>
      <c r="M306" s="23"/>
      <c r="N306" s="23"/>
      <c r="O306" s="23"/>
      <c r="P306" s="23"/>
      <c r="Q306" s="23"/>
      <c r="R306" s="11"/>
      <c r="S306" s="11"/>
      <c r="T306" s="23"/>
      <c r="U306" s="23"/>
      <c r="V306" s="23"/>
      <c r="W306" s="23"/>
      <c r="X306" s="23"/>
      <c r="Y306" s="23"/>
      <c r="Z306" s="23"/>
      <c r="AA306" s="23"/>
      <c r="AB306" s="24"/>
      <c r="AC306" s="24"/>
      <c r="AD306" s="24"/>
      <c r="AE306" s="24"/>
      <c r="AF306" s="23"/>
      <c r="AG306" s="24"/>
      <c r="AH306" s="24"/>
      <c r="AI306" s="24"/>
      <c r="AJ306" s="24"/>
      <c r="AK306" s="24"/>
      <c r="AL306" s="7"/>
      <c r="AM306" s="7"/>
      <c r="AN306" s="7"/>
      <c r="AO306" s="7"/>
      <c r="AP306" s="7"/>
      <c r="AQ306" s="7"/>
      <c r="AR306" s="7"/>
      <c r="AS306" s="7"/>
      <c r="AT306" s="7"/>
      <c r="AU306" s="7"/>
    </row>
    <row r="307" spans="1:47" ht="15.75" customHeight="1">
      <c r="A307" s="11"/>
      <c r="B307" s="11"/>
      <c r="C307" s="19"/>
      <c r="D307" s="19"/>
      <c r="E307" s="20"/>
      <c r="F307" s="19"/>
      <c r="G307" s="19"/>
      <c r="H307" s="21"/>
      <c r="I307" s="22"/>
      <c r="J307" s="23"/>
      <c r="K307" s="23"/>
      <c r="L307" s="23"/>
      <c r="M307" s="23"/>
      <c r="N307" s="23"/>
      <c r="O307" s="23"/>
      <c r="P307" s="23"/>
      <c r="Q307" s="23"/>
      <c r="R307" s="11"/>
      <c r="S307" s="11"/>
      <c r="T307" s="23"/>
      <c r="U307" s="23"/>
      <c r="V307" s="23"/>
      <c r="W307" s="23"/>
      <c r="X307" s="23"/>
      <c r="Y307" s="23"/>
      <c r="Z307" s="23"/>
      <c r="AA307" s="23"/>
      <c r="AB307" s="24"/>
      <c r="AC307" s="24"/>
      <c r="AD307" s="24"/>
      <c r="AE307" s="24"/>
      <c r="AF307" s="23"/>
      <c r="AG307" s="24"/>
      <c r="AH307" s="24"/>
      <c r="AI307" s="24"/>
      <c r="AJ307" s="24"/>
      <c r="AK307" s="24"/>
      <c r="AL307" s="7"/>
      <c r="AM307" s="7"/>
      <c r="AN307" s="7"/>
      <c r="AO307" s="7"/>
      <c r="AP307" s="7"/>
      <c r="AQ307" s="7"/>
      <c r="AR307" s="7"/>
      <c r="AS307" s="7"/>
      <c r="AT307" s="7"/>
      <c r="AU307" s="7"/>
    </row>
    <row r="308" spans="1:47" ht="15.75" customHeight="1">
      <c r="A308" s="11"/>
      <c r="B308" s="11"/>
      <c r="C308" s="19"/>
      <c r="D308" s="19"/>
      <c r="E308" s="20"/>
      <c r="F308" s="19"/>
      <c r="G308" s="19"/>
      <c r="H308" s="21"/>
      <c r="I308" s="22"/>
      <c r="J308" s="23"/>
      <c r="K308" s="23"/>
      <c r="L308" s="23"/>
      <c r="M308" s="23"/>
      <c r="N308" s="23"/>
      <c r="O308" s="23"/>
      <c r="P308" s="23"/>
      <c r="Q308" s="23"/>
      <c r="R308" s="11"/>
      <c r="S308" s="11"/>
      <c r="T308" s="23"/>
      <c r="U308" s="23"/>
      <c r="V308" s="23"/>
      <c r="W308" s="23"/>
      <c r="X308" s="23"/>
      <c r="Y308" s="23"/>
      <c r="Z308" s="23"/>
      <c r="AA308" s="23"/>
      <c r="AB308" s="24"/>
      <c r="AC308" s="24"/>
      <c r="AD308" s="24"/>
      <c r="AE308" s="24"/>
      <c r="AF308" s="23"/>
      <c r="AG308" s="24"/>
      <c r="AH308" s="24"/>
      <c r="AI308" s="24"/>
      <c r="AJ308" s="24"/>
      <c r="AK308" s="24"/>
      <c r="AL308" s="7"/>
      <c r="AM308" s="7"/>
      <c r="AN308" s="7"/>
      <c r="AO308" s="7"/>
      <c r="AP308" s="7"/>
      <c r="AQ308" s="7"/>
      <c r="AR308" s="7"/>
      <c r="AS308" s="7"/>
      <c r="AT308" s="7"/>
      <c r="AU308" s="7"/>
    </row>
    <row r="309" spans="1:47" ht="15.75" customHeight="1">
      <c r="A309" s="11"/>
      <c r="B309" s="11"/>
      <c r="C309" s="19"/>
      <c r="D309" s="19"/>
      <c r="E309" s="20"/>
      <c r="F309" s="19"/>
      <c r="G309" s="19"/>
      <c r="H309" s="21"/>
      <c r="I309" s="22"/>
      <c r="J309" s="23"/>
      <c r="K309" s="23"/>
      <c r="L309" s="23"/>
      <c r="M309" s="23"/>
      <c r="N309" s="23"/>
      <c r="O309" s="23"/>
      <c r="P309" s="23"/>
      <c r="Q309" s="23"/>
      <c r="R309" s="11"/>
      <c r="S309" s="11"/>
      <c r="T309" s="23"/>
      <c r="U309" s="23"/>
      <c r="V309" s="23"/>
      <c r="W309" s="23"/>
      <c r="X309" s="23"/>
      <c r="Y309" s="23"/>
      <c r="Z309" s="23"/>
      <c r="AA309" s="23"/>
      <c r="AB309" s="24"/>
      <c r="AC309" s="24"/>
      <c r="AD309" s="24"/>
      <c r="AE309" s="24"/>
      <c r="AF309" s="23"/>
      <c r="AG309" s="24"/>
      <c r="AH309" s="24"/>
      <c r="AI309" s="24"/>
      <c r="AJ309" s="24"/>
      <c r="AK309" s="24"/>
      <c r="AL309" s="7"/>
      <c r="AM309" s="7"/>
      <c r="AN309" s="7"/>
      <c r="AO309" s="7"/>
      <c r="AP309" s="7"/>
      <c r="AQ309" s="7"/>
      <c r="AR309" s="7"/>
      <c r="AS309" s="7"/>
      <c r="AT309" s="7"/>
      <c r="AU309" s="7"/>
    </row>
    <row r="310" spans="1:47" ht="15.75" customHeight="1">
      <c r="A310" s="11"/>
      <c r="B310" s="11"/>
      <c r="C310" s="19"/>
      <c r="D310" s="19"/>
      <c r="E310" s="20"/>
      <c r="F310" s="19"/>
      <c r="G310" s="19"/>
      <c r="H310" s="21"/>
      <c r="I310" s="22"/>
      <c r="J310" s="23"/>
      <c r="K310" s="23"/>
      <c r="L310" s="23"/>
      <c r="M310" s="23"/>
      <c r="N310" s="23"/>
      <c r="O310" s="23"/>
      <c r="P310" s="23"/>
      <c r="Q310" s="23"/>
      <c r="R310" s="11"/>
      <c r="S310" s="11"/>
      <c r="T310" s="23"/>
      <c r="U310" s="23"/>
      <c r="V310" s="23"/>
      <c r="W310" s="23"/>
      <c r="X310" s="23"/>
      <c r="Y310" s="23"/>
      <c r="Z310" s="23"/>
      <c r="AA310" s="23"/>
      <c r="AB310" s="24"/>
      <c r="AC310" s="24"/>
      <c r="AD310" s="24"/>
      <c r="AE310" s="24"/>
      <c r="AF310" s="23"/>
      <c r="AG310" s="24"/>
      <c r="AH310" s="24"/>
      <c r="AI310" s="24"/>
      <c r="AJ310" s="24"/>
      <c r="AK310" s="24"/>
      <c r="AL310" s="7"/>
      <c r="AM310" s="7"/>
      <c r="AN310" s="7"/>
      <c r="AO310" s="7"/>
      <c r="AP310" s="7"/>
      <c r="AQ310" s="7"/>
      <c r="AR310" s="7"/>
      <c r="AS310" s="7"/>
      <c r="AT310" s="7"/>
      <c r="AU310" s="7"/>
    </row>
    <row r="311" spans="1:47" ht="15.75" customHeight="1">
      <c r="A311" s="11"/>
      <c r="B311" s="11"/>
      <c r="C311" s="19"/>
      <c r="D311" s="19"/>
      <c r="E311" s="20"/>
      <c r="F311" s="19"/>
      <c r="G311" s="19"/>
      <c r="H311" s="21"/>
      <c r="I311" s="22"/>
      <c r="J311" s="23"/>
      <c r="K311" s="23"/>
      <c r="L311" s="23"/>
      <c r="M311" s="23"/>
      <c r="N311" s="23"/>
      <c r="O311" s="23"/>
      <c r="P311" s="23"/>
      <c r="Q311" s="23"/>
      <c r="R311" s="11"/>
      <c r="S311" s="11"/>
      <c r="T311" s="23"/>
      <c r="U311" s="23"/>
      <c r="V311" s="23"/>
      <c r="W311" s="23"/>
      <c r="X311" s="23"/>
      <c r="Y311" s="23"/>
      <c r="Z311" s="23"/>
      <c r="AA311" s="23"/>
      <c r="AB311" s="24"/>
      <c r="AC311" s="24"/>
      <c r="AD311" s="24"/>
      <c r="AE311" s="24"/>
      <c r="AF311" s="23"/>
      <c r="AG311" s="24"/>
      <c r="AH311" s="24"/>
      <c r="AI311" s="24"/>
      <c r="AJ311" s="24"/>
      <c r="AK311" s="24"/>
      <c r="AL311" s="7"/>
      <c r="AM311" s="7"/>
      <c r="AN311" s="7"/>
      <c r="AO311" s="7"/>
      <c r="AP311" s="7"/>
      <c r="AQ311" s="7"/>
      <c r="AR311" s="7"/>
      <c r="AS311" s="7"/>
      <c r="AT311" s="7"/>
      <c r="AU311" s="7"/>
    </row>
    <row r="312" spans="1:47" ht="15.75" customHeight="1">
      <c r="A312" s="11"/>
      <c r="B312" s="11"/>
      <c r="C312" s="19"/>
      <c r="D312" s="19"/>
      <c r="E312" s="20"/>
      <c r="F312" s="19"/>
      <c r="G312" s="19"/>
      <c r="H312" s="21"/>
      <c r="I312" s="22"/>
      <c r="J312" s="23"/>
      <c r="K312" s="23"/>
      <c r="L312" s="23"/>
      <c r="M312" s="23"/>
      <c r="N312" s="23"/>
      <c r="O312" s="23"/>
      <c r="P312" s="23"/>
      <c r="Q312" s="23"/>
      <c r="R312" s="11"/>
      <c r="S312" s="11"/>
      <c r="T312" s="23"/>
      <c r="U312" s="23"/>
      <c r="V312" s="23"/>
      <c r="W312" s="23"/>
      <c r="X312" s="23"/>
      <c r="Y312" s="23"/>
      <c r="Z312" s="23"/>
      <c r="AA312" s="23"/>
      <c r="AB312" s="24"/>
      <c r="AC312" s="24"/>
      <c r="AD312" s="24"/>
      <c r="AE312" s="24"/>
      <c r="AF312" s="23"/>
      <c r="AG312" s="24"/>
      <c r="AH312" s="24"/>
      <c r="AI312" s="24"/>
      <c r="AJ312" s="24"/>
      <c r="AK312" s="24"/>
      <c r="AL312" s="7"/>
      <c r="AM312" s="7"/>
      <c r="AN312" s="7"/>
      <c r="AO312" s="7"/>
      <c r="AP312" s="7"/>
      <c r="AQ312" s="7"/>
      <c r="AR312" s="7"/>
      <c r="AS312" s="7"/>
      <c r="AT312" s="7"/>
      <c r="AU312" s="7"/>
    </row>
    <row r="313" spans="1:47" ht="15.75" customHeight="1">
      <c r="A313" s="11"/>
      <c r="B313" s="11"/>
      <c r="C313" s="19"/>
      <c r="D313" s="19"/>
      <c r="E313" s="20"/>
      <c r="F313" s="19"/>
      <c r="G313" s="19"/>
      <c r="H313" s="21"/>
      <c r="I313" s="22"/>
      <c r="J313" s="23"/>
      <c r="K313" s="23"/>
      <c r="L313" s="23"/>
      <c r="M313" s="23"/>
      <c r="N313" s="23"/>
      <c r="O313" s="23"/>
      <c r="P313" s="23"/>
      <c r="Q313" s="23"/>
      <c r="R313" s="11"/>
      <c r="S313" s="11"/>
      <c r="T313" s="23"/>
      <c r="U313" s="23"/>
      <c r="V313" s="23"/>
      <c r="W313" s="23"/>
      <c r="X313" s="23"/>
      <c r="Y313" s="23"/>
      <c r="Z313" s="23"/>
      <c r="AA313" s="23"/>
      <c r="AB313" s="24"/>
      <c r="AC313" s="24"/>
      <c r="AD313" s="24"/>
      <c r="AE313" s="24"/>
      <c r="AF313" s="23"/>
      <c r="AG313" s="24"/>
      <c r="AH313" s="24"/>
      <c r="AI313" s="24"/>
      <c r="AJ313" s="24"/>
      <c r="AK313" s="24"/>
      <c r="AL313" s="7"/>
      <c r="AM313" s="7"/>
      <c r="AN313" s="7"/>
      <c r="AO313" s="7"/>
      <c r="AP313" s="7"/>
      <c r="AQ313" s="7"/>
      <c r="AR313" s="7"/>
      <c r="AS313" s="7"/>
      <c r="AT313" s="7"/>
      <c r="AU313" s="7"/>
    </row>
    <row r="314" spans="1:47" ht="15.75" customHeight="1">
      <c r="A314" s="11"/>
      <c r="B314" s="11"/>
      <c r="C314" s="19"/>
      <c r="D314" s="19"/>
      <c r="E314" s="20"/>
      <c r="F314" s="19"/>
      <c r="G314" s="19"/>
      <c r="H314" s="21"/>
      <c r="I314" s="22"/>
      <c r="J314" s="23"/>
      <c r="K314" s="23"/>
      <c r="L314" s="23"/>
      <c r="M314" s="23"/>
      <c r="N314" s="23"/>
      <c r="O314" s="23"/>
      <c r="P314" s="23"/>
      <c r="Q314" s="23"/>
      <c r="R314" s="11"/>
      <c r="S314" s="11"/>
      <c r="T314" s="23"/>
      <c r="U314" s="23"/>
      <c r="V314" s="23"/>
      <c r="W314" s="23"/>
      <c r="X314" s="23"/>
      <c r="Y314" s="23"/>
      <c r="Z314" s="23"/>
      <c r="AA314" s="23"/>
      <c r="AB314" s="24"/>
      <c r="AC314" s="24"/>
      <c r="AD314" s="24"/>
      <c r="AE314" s="24"/>
      <c r="AF314" s="23"/>
      <c r="AG314" s="24"/>
      <c r="AH314" s="24"/>
      <c r="AI314" s="24"/>
      <c r="AJ314" s="24"/>
      <c r="AK314" s="24"/>
      <c r="AL314" s="7"/>
      <c r="AM314" s="7"/>
      <c r="AN314" s="7"/>
      <c r="AO314" s="7"/>
      <c r="AP314" s="7"/>
      <c r="AQ314" s="7"/>
      <c r="AR314" s="7"/>
      <c r="AS314" s="7"/>
      <c r="AT314" s="7"/>
      <c r="AU314" s="7"/>
    </row>
    <row r="315" spans="1:47" ht="15.75" customHeight="1">
      <c r="A315" s="11"/>
      <c r="B315" s="11"/>
      <c r="C315" s="19"/>
      <c r="D315" s="19"/>
      <c r="E315" s="20"/>
      <c r="F315" s="19"/>
      <c r="G315" s="19"/>
      <c r="H315" s="21"/>
      <c r="I315" s="22"/>
      <c r="J315" s="23"/>
      <c r="K315" s="23"/>
      <c r="L315" s="23"/>
      <c r="M315" s="23"/>
      <c r="N315" s="23"/>
      <c r="O315" s="23"/>
      <c r="P315" s="23"/>
      <c r="Q315" s="23"/>
      <c r="R315" s="11"/>
      <c r="S315" s="11"/>
      <c r="T315" s="23"/>
      <c r="U315" s="23"/>
      <c r="V315" s="23"/>
      <c r="W315" s="23"/>
      <c r="X315" s="23"/>
      <c r="Y315" s="23"/>
      <c r="Z315" s="23"/>
      <c r="AA315" s="23"/>
      <c r="AB315" s="24"/>
      <c r="AC315" s="24"/>
      <c r="AD315" s="24"/>
      <c r="AE315" s="24"/>
      <c r="AF315" s="23"/>
      <c r="AG315" s="24"/>
      <c r="AH315" s="24"/>
      <c r="AI315" s="24"/>
      <c r="AJ315" s="24"/>
      <c r="AK315" s="24"/>
      <c r="AL315" s="7"/>
      <c r="AM315" s="7"/>
      <c r="AN315" s="7"/>
      <c r="AO315" s="7"/>
      <c r="AP315" s="7"/>
      <c r="AQ315" s="7"/>
      <c r="AR315" s="7"/>
      <c r="AS315" s="7"/>
      <c r="AT315" s="7"/>
      <c r="AU315" s="7"/>
    </row>
    <row r="316" spans="1:47" ht="15.75" customHeight="1">
      <c r="A316" s="11"/>
      <c r="B316" s="11"/>
      <c r="C316" s="19"/>
      <c r="D316" s="19"/>
      <c r="E316" s="20"/>
      <c r="F316" s="19"/>
      <c r="G316" s="19"/>
      <c r="H316" s="21"/>
      <c r="I316" s="22"/>
      <c r="J316" s="23"/>
      <c r="K316" s="23"/>
      <c r="L316" s="23"/>
      <c r="M316" s="23"/>
      <c r="N316" s="23"/>
      <c r="O316" s="23"/>
      <c r="P316" s="23"/>
      <c r="Q316" s="23"/>
      <c r="R316" s="11"/>
      <c r="S316" s="11"/>
      <c r="T316" s="23"/>
      <c r="U316" s="23"/>
      <c r="V316" s="23"/>
      <c r="W316" s="23"/>
      <c r="X316" s="23"/>
      <c r="Y316" s="23"/>
      <c r="Z316" s="23"/>
      <c r="AA316" s="23"/>
      <c r="AB316" s="24"/>
      <c r="AC316" s="24"/>
      <c r="AD316" s="24"/>
      <c r="AE316" s="24"/>
      <c r="AF316" s="23"/>
      <c r="AG316" s="24"/>
      <c r="AH316" s="24"/>
      <c r="AI316" s="24"/>
      <c r="AJ316" s="24"/>
      <c r="AK316" s="24"/>
      <c r="AL316" s="7"/>
      <c r="AM316" s="7"/>
      <c r="AN316" s="7"/>
      <c r="AO316" s="7"/>
      <c r="AP316" s="7"/>
      <c r="AQ316" s="7"/>
      <c r="AR316" s="7"/>
      <c r="AS316" s="7"/>
      <c r="AT316" s="7"/>
      <c r="AU316" s="7"/>
    </row>
    <row r="317" spans="1:47" ht="15.75" customHeight="1">
      <c r="A317" s="11"/>
      <c r="B317" s="11"/>
      <c r="C317" s="19"/>
      <c r="D317" s="19"/>
      <c r="E317" s="20"/>
      <c r="F317" s="19"/>
      <c r="G317" s="19"/>
      <c r="H317" s="21"/>
      <c r="I317" s="22"/>
      <c r="J317" s="23"/>
      <c r="K317" s="23"/>
      <c r="L317" s="23"/>
      <c r="M317" s="23"/>
      <c r="N317" s="23"/>
      <c r="O317" s="23"/>
      <c r="P317" s="23"/>
      <c r="Q317" s="23"/>
      <c r="R317" s="11"/>
      <c r="S317" s="11"/>
      <c r="T317" s="23"/>
      <c r="U317" s="23"/>
      <c r="V317" s="23"/>
      <c r="W317" s="23"/>
      <c r="X317" s="23"/>
      <c r="Y317" s="23"/>
      <c r="Z317" s="23"/>
      <c r="AA317" s="23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7"/>
      <c r="AM317" s="7"/>
      <c r="AN317" s="7"/>
      <c r="AO317" s="7"/>
      <c r="AP317" s="7"/>
      <c r="AQ317" s="7"/>
      <c r="AR317" s="7"/>
      <c r="AS317" s="7"/>
      <c r="AT317" s="7"/>
      <c r="AU317" s="7"/>
    </row>
    <row r="318" spans="1:47" ht="15.75" customHeight="1">
      <c r="A318" s="11"/>
      <c r="B318" s="11"/>
      <c r="C318" s="19"/>
      <c r="D318" s="19"/>
      <c r="E318" s="20"/>
      <c r="F318" s="19"/>
      <c r="G318" s="19"/>
      <c r="H318" s="21"/>
      <c r="I318" s="22"/>
      <c r="J318" s="23"/>
      <c r="K318" s="23"/>
      <c r="L318" s="23"/>
      <c r="M318" s="23"/>
      <c r="N318" s="23"/>
      <c r="O318" s="23"/>
      <c r="P318" s="23"/>
      <c r="Q318" s="23"/>
      <c r="R318" s="11"/>
      <c r="S318" s="11"/>
      <c r="T318" s="23"/>
      <c r="U318" s="23"/>
      <c r="V318" s="23"/>
      <c r="W318" s="23"/>
      <c r="X318" s="23"/>
      <c r="Y318" s="23"/>
      <c r="Z318" s="23"/>
      <c r="AA318" s="23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7"/>
      <c r="AM318" s="7"/>
      <c r="AN318" s="7"/>
      <c r="AO318" s="7"/>
      <c r="AP318" s="7"/>
      <c r="AQ318" s="7"/>
      <c r="AR318" s="7"/>
      <c r="AS318" s="7"/>
      <c r="AT318" s="7"/>
      <c r="AU318" s="7"/>
    </row>
    <row r="319" spans="1:47" ht="15.75" customHeight="1">
      <c r="A319" s="11"/>
      <c r="B319" s="11"/>
      <c r="C319" s="19"/>
      <c r="D319" s="19"/>
      <c r="E319" s="20"/>
      <c r="F319" s="19"/>
      <c r="G319" s="19"/>
      <c r="H319" s="21"/>
      <c r="I319" s="22"/>
      <c r="J319" s="23"/>
      <c r="K319" s="23"/>
      <c r="L319" s="23"/>
      <c r="M319" s="23"/>
      <c r="N319" s="23"/>
      <c r="O319" s="23"/>
      <c r="P319" s="23"/>
      <c r="Q319" s="23"/>
      <c r="R319" s="11"/>
      <c r="S319" s="11"/>
      <c r="T319" s="23"/>
      <c r="U319" s="23"/>
      <c r="V319" s="23"/>
      <c r="W319" s="23"/>
      <c r="X319" s="23"/>
      <c r="Y319" s="23"/>
      <c r="Z319" s="23"/>
      <c r="AA319" s="23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7"/>
      <c r="AM319" s="7"/>
      <c r="AN319" s="7"/>
      <c r="AO319" s="7"/>
      <c r="AP319" s="7"/>
      <c r="AQ319" s="7"/>
      <c r="AR319" s="7"/>
      <c r="AS319" s="7"/>
      <c r="AT319" s="7"/>
      <c r="AU319" s="7"/>
    </row>
    <row r="320" spans="1:47" ht="15.75" customHeight="1">
      <c r="A320" s="11"/>
      <c r="B320" s="11"/>
      <c r="C320" s="19"/>
      <c r="D320" s="19"/>
      <c r="E320" s="20"/>
      <c r="F320" s="19"/>
      <c r="G320" s="19"/>
      <c r="H320" s="21"/>
      <c r="I320" s="22"/>
      <c r="J320" s="23"/>
      <c r="K320" s="23"/>
      <c r="L320" s="23"/>
      <c r="M320" s="23"/>
      <c r="N320" s="23"/>
      <c r="O320" s="23"/>
      <c r="P320" s="23"/>
      <c r="Q320" s="23"/>
      <c r="R320" s="11"/>
      <c r="S320" s="11"/>
      <c r="T320" s="23"/>
      <c r="U320" s="23"/>
      <c r="V320" s="23"/>
      <c r="W320" s="23"/>
      <c r="X320" s="23"/>
      <c r="Y320" s="23"/>
      <c r="Z320" s="23"/>
      <c r="AA320" s="23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7"/>
      <c r="AM320" s="7"/>
      <c r="AN320" s="7"/>
      <c r="AO320" s="7"/>
      <c r="AP320" s="7"/>
      <c r="AQ320" s="7"/>
      <c r="AR320" s="7"/>
      <c r="AS320" s="7"/>
      <c r="AT320" s="7"/>
      <c r="AU320" s="7"/>
    </row>
    <row r="321" spans="1:47" ht="15.75" customHeight="1">
      <c r="A321" s="11"/>
      <c r="B321" s="11"/>
      <c r="C321" s="19"/>
      <c r="D321" s="19"/>
      <c r="E321" s="20"/>
      <c r="F321" s="19"/>
      <c r="G321" s="19"/>
      <c r="H321" s="21"/>
      <c r="I321" s="22"/>
      <c r="J321" s="23"/>
      <c r="K321" s="23"/>
      <c r="L321" s="23"/>
      <c r="M321" s="23"/>
      <c r="N321" s="23"/>
      <c r="O321" s="23"/>
      <c r="P321" s="23"/>
      <c r="Q321" s="23"/>
      <c r="R321" s="11"/>
      <c r="S321" s="11"/>
      <c r="T321" s="23"/>
      <c r="U321" s="23"/>
      <c r="V321" s="23"/>
      <c r="W321" s="23"/>
      <c r="X321" s="23"/>
      <c r="Y321" s="23"/>
      <c r="Z321" s="23"/>
      <c r="AA321" s="23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7"/>
      <c r="AM321" s="7"/>
      <c r="AN321" s="7"/>
      <c r="AO321" s="7"/>
      <c r="AP321" s="7"/>
      <c r="AQ321" s="7"/>
      <c r="AR321" s="7"/>
      <c r="AS321" s="7"/>
      <c r="AT321" s="7"/>
      <c r="AU321" s="7"/>
    </row>
    <row r="322" spans="1:47" ht="15.75" customHeight="1">
      <c r="A322" s="11"/>
      <c r="B322" s="11"/>
      <c r="C322" s="19"/>
      <c r="D322" s="19"/>
      <c r="E322" s="20"/>
      <c r="F322" s="19"/>
      <c r="G322" s="19"/>
      <c r="H322" s="21"/>
      <c r="I322" s="22"/>
      <c r="J322" s="23"/>
      <c r="K322" s="23"/>
      <c r="L322" s="23"/>
      <c r="M322" s="23"/>
      <c r="N322" s="23"/>
      <c r="O322" s="23"/>
      <c r="P322" s="23"/>
      <c r="Q322" s="23"/>
      <c r="R322" s="11"/>
      <c r="S322" s="11"/>
      <c r="T322" s="23"/>
      <c r="U322" s="23"/>
      <c r="V322" s="23"/>
      <c r="W322" s="23"/>
      <c r="X322" s="23"/>
      <c r="Y322" s="23"/>
      <c r="Z322" s="23"/>
      <c r="AA322" s="23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7"/>
      <c r="AM322" s="7"/>
      <c r="AN322" s="7"/>
      <c r="AO322" s="7"/>
      <c r="AP322" s="7"/>
      <c r="AQ322" s="7"/>
      <c r="AR322" s="7"/>
      <c r="AS322" s="7"/>
      <c r="AT322" s="7"/>
      <c r="AU322" s="7"/>
    </row>
    <row r="323" spans="1:47" ht="15.75" customHeight="1">
      <c r="A323" s="11"/>
      <c r="B323" s="11"/>
      <c r="C323" s="19"/>
      <c r="D323" s="19"/>
      <c r="E323" s="20"/>
      <c r="F323" s="19"/>
      <c r="G323" s="19"/>
      <c r="H323" s="21"/>
      <c r="I323" s="22"/>
      <c r="J323" s="23"/>
      <c r="K323" s="23"/>
      <c r="L323" s="23"/>
      <c r="M323" s="23"/>
      <c r="N323" s="23"/>
      <c r="O323" s="23"/>
      <c r="P323" s="23"/>
      <c r="Q323" s="23"/>
      <c r="R323" s="11"/>
      <c r="S323" s="11"/>
      <c r="T323" s="23"/>
      <c r="U323" s="23"/>
      <c r="V323" s="23"/>
      <c r="W323" s="23"/>
      <c r="X323" s="23"/>
      <c r="Y323" s="23"/>
      <c r="Z323" s="23"/>
      <c r="AA323" s="23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7"/>
      <c r="AM323" s="7"/>
      <c r="AN323" s="7"/>
      <c r="AO323" s="7"/>
      <c r="AP323" s="7"/>
      <c r="AQ323" s="7"/>
      <c r="AR323" s="7"/>
      <c r="AS323" s="7"/>
      <c r="AT323" s="7"/>
      <c r="AU323" s="7"/>
    </row>
    <row r="324" spans="1:47" ht="15.75" customHeight="1">
      <c r="A324" s="11"/>
      <c r="B324" s="11"/>
      <c r="C324" s="19"/>
      <c r="D324" s="19"/>
      <c r="E324" s="20"/>
      <c r="F324" s="19"/>
      <c r="G324" s="19"/>
      <c r="H324" s="21"/>
      <c r="I324" s="22"/>
      <c r="J324" s="23"/>
      <c r="K324" s="23"/>
      <c r="L324" s="23"/>
      <c r="M324" s="23"/>
      <c r="N324" s="23"/>
      <c r="O324" s="23"/>
      <c r="P324" s="23"/>
      <c r="Q324" s="23"/>
      <c r="R324" s="11"/>
      <c r="S324" s="11"/>
      <c r="T324" s="23"/>
      <c r="U324" s="23"/>
      <c r="V324" s="23"/>
      <c r="W324" s="23"/>
      <c r="X324" s="23"/>
      <c r="Y324" s="23"/>
      <c r="Z324" s="23"/>
      <c r="AA324" s="23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7"/>
      <c r="AM324" s="7"/>
      <c r="AN324" s="7"/>
      <c r="AO324" s="7"/>
      <c r="AP324" s="7"/>
      <c r="AQ324" s="7"/>
      <c r="AR324" s="7"/>
      <c r="AS324" s="7"/>
      <c r="AT324" s="7"/>
      <c r="AU324" s="7"/>
    </row>
    <row r="325" spans="1:47" ht="15.75" customHeight="1">
      <c r="A325" s="11"/>
      <c r="B325" s="11"/>
      <c r="C325" s="19"/>
      <c r="D325" s="19"/>
      <c r="E325" s="20"/>
      <c r="F325" s="19"/>
      <c r="G325" s="19"/>
      <c r="H325" s="21"/>
      <c r="I325" s="22"/>
      <c r="J325" s="23"/>
      <c r="K325" s="23"/>
      <c r="L325" s="23"/>
      <c r="M325" s="23"/>
      <c r="N325" s="23"/>
      <c r="O325" s="23"/>
      <c r="P325" s="23"/>
      <c r="Q325" s="23"/>
      <c r="R325" s="11"/>
      <c r="S325" s="11"/>
      <c r="T325" s="23"/>
      <c r="U325" s="23"/>
      <c r="V325" s="23"/>
      <c r="W325" s="23"/>
      <c r="X325" s="23"/>
      <c r="Y325" s="23"/>
      <c r="Z325" s="23"/>
      <c r="AA325" s="23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7"/>
      <c r="AM325" s="7"/>
      <c r="AN325" s="7"/>
      <c r="AO325" s="7"/>
      <c r="AP325" s="7"/>
      <c r="AQ325" s="7"/>
      <c r="AR325" s="7"/>
      <c r="AS325" s="7"/>
      <c r="AT325" s="7"/>
      <c r="AU325" s="7"/>
    </row>
    <row r="326" spans="1:47" ht="15.75" customHeight="1">
      <c r="A326" s="11"/>
      <c r="B326" s="11"/>
      <c r="C326" s="19"/>
      <c r="D326" s="19"/>
      <c r="E326" s="20"/>
      <c r="F326" s="19"/>
      <c r="G326" s="19"/>
      <c r="H326" s="21"/>
      <c r="I326" s="22"/>
      <c r="J326" s="23"/>
      <c r="K326" s="23"/>
      <c r="L326" s="23"/>
      <c r="M326" s="23"/>
      <c r="N326" s="23"/>
      <c r="O326" s="23"/>
      <c r="P326" s="23"/>
      <c r="Q326" s="23"/>
      <c r="R326" s="11"/>
      <c r="S326" s="11"/>
      <c r="T326" s="23"/>
      <c r="U326" s="23"/>
      <c r="V326" s="23"/>
      <c r="W326" s="23"/>
      <c r="X326" s="23"/>
      <c r="Y326" s="23"/>
      <c r="Z326" s="23"/>
      <c r="AA326" s="23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7"/>
      <c r="AM326" s="7"/>
      <c r="AN326" s="7"/>
      <c r="AO326" s="7"/>
      <c r="AP326" s="7"/>
      <c r="AQ326" s="7"/>
      <c r="AR326" s="7"/>
      <c r="AS326" s="7"/>
      <c r="AT326" s="7"/>
      <c r="AU326" s="7"/>
    </row>
    <row r="327" spans="1:47" ht="15.75" customHeight="1">
      <c r="A327" s="11"/>
      <c r="B327" s="11"/>
      <c r="C327" s="19"/>
      <c r="D327" s="19"/>
      <c r="E327" s="20"/>
      <c r="F327" s="19"/>
      <c r="G327" s="19"/>
      <c r="H327" s="21"/>
      <c r="I327" s="22"/>
      <c r="J327" s="23"/>
      <c r="K327" s="23"/>
      <c r="L327" s="23"/>
      <c r="M327" s="23"/>
      <c r="N327" s="23"/>
      <c r="O327" s="23"/>
      <c r="P327" s="23"/>
      <c r="Q327" s="23"/>
      <c r="R327" s="11"/>
      <c r="S327" s="11"/>
      <c r="T327" s="23"/>
      <c r="U327" s="23"/>
      <c r="V327" s="23"/>
      <c r="W327" s="23"/>
      <c r="X327" s="23"/>
      <c r="Y327" s="23"/>
      <c r="Z327" s="23"/>
      <c r="AA327" s="23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7"/>
      <c r="AM327" s="7"/>
      <c r="AN327" s="7"/>
      <c r="AO327" s="7"/>
      <c r="AP327" s="7"/>
      <c r="AQ327" s="7"/>
      <c r="AR327" s="7"/>
      <c r="AS327" s="7"/>
      <c r="AT327" s="7"/>
      <c r="AU327" s="7"/>
    </row>
    <row r="328" spans="1:47" ht="15.75" customHeight="1">
      <c r="A328" s="11"/>
      <c r="B328" s="11"/>
      <c r="C328" s="19"/>
      <c r="D328" s="19"/>
      <c r="E328" s="20"/>
      <c r="F328" s="19"/>
      <c r="G328" s="19"/>
      <c r="H328" s="21"/>
      <c r="I328" s="22"/>
      <c r="J328" s="23"/>
      <c r="K328" s="23"/>
      <c r="L328" s="23"/>
      <c r="M328" s="23"/>
      <c r="N328" s="23"/>
      <c r="O328" s="23"/>
      <c r="P328" s="23"/>
      <c r="Q328" s="23"/>
      <c r="R328" s="11"/>
      <c r="S328" s="11"/>
      <c r="T328" s="23"/>
      <c r="U328" s="23"/>
      <c r="V328" s="23"/>
      <c r="W328" s="23"/>
      <c r="X328" s="23"/>
      <c r="Y328" s="23"/>
      <c r="Z328" s="23"/>
      <c r="AA328" s="23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7"/>
      <c r="AM328" s="7"/>
      <c r="AN328" s="7"/>
      <c r="AO328" s="7"/>
      <c r="AP328" s="7"/>
      <c r="AQ328" s="7"/>
      <c r="AR328" s="7"/>
      <c r="AS328" s="7"/>
      <c r="AT328" s="7"/>
      <c r="AU328" s="7"/>
    </row>
    <row r="329" spans="1:47" ht="15.75" customHeight="1">
      <c r="A329" s="11"/>
      <c r="B329" s="11"/>
      <c r="C329" s="19"/>
      <c r="D329" s="19"/>
      <c r="E329" s="20"/>
      <c r="F329" s="19"/>
      <c r="G329" s="19"/>
      <c r="H329" s="21"/>
      <c r="I329" s="22"/>
      <c r="J329" s="23"/>
      <c r="K329" s="23"/>
      <c r="L329" s="23"/>
      <c r="M329" s="23"/>
      <c r="N329" s="23"/>
      <c r="O329" s="23"/>
      <c r="P329" s="23"/>
      <c r="Q329" s="23"/>
      <c r="R329" s="11"/>
      <c r="S329" s="11"/>
      <c r="T329" s="23"/>
      <c r="U329" s="23"/>
      <c r="V329" s="23"/>
      <c r="W329" s="23"/>
      <c r="X329" s="23"/>
      <c r="Y329" s="23"/>
      <c r="Z329" s="23"/>
      <c r="AA329" s="23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7"/>
      <c r="AM329" s="7"/>
      <c r="AN329" s="7"/>
      <c r="AO329" s="7"/>
      <c r="AP329" s="7"/>
      <c r="AQ329" s="7"/>
      <c r="AR329" s="7"/>
      <c r="AS329" s="7"/>
      <c r="AT329" s="7"/>
      <c r="AU329" s="7"/>
    </row>
    <row r="330" spans="1:47" ht="15.75" customHeight="1">
      <c r="A330" s="11"/>
      <c r="B330" s="11"/>
      <c r="C330" s="19"/>
      <c r="D330" s="19"/>
      <c r="E330" s="20"/>
      <c r="F330" s="19"/>
      <c r="G330" s="19"/>
      <c r="H330" s="21"/>
      <c r="I330" s="22"/>
      <c r="J330" s="23"/>
      <c r="K330" s="23"/>
      <c r="L330" s="23"/>
      <c r="M330" s="23"/>
      <c r="N330" s="23"/>
      <c r="O330" s="23"/>
      <c r="P330" s="23"/>
      <c r="Q330" s="23"/>
      <c r="R330" s="11"/>
      <c r="S330" s="11"/>
      <c r="T330" s="23"/>
      <c r="U330" s="23"/>
      <c r="V330" s="23"/>
      <c r="W330" s="23"/>
      <c r="X330" s="23"/>
      <c r="Y330" s="23"/>
      <c r="Z330" s="23"/>
      <c r="AA330" s="23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7"/>
      <c r="AM330" s="7"/>
      <c r="AN330" s="7"/>
      <c r="AO330" s="7"/>
      <c r="AP330" s="7"/>
      <c r="AQ330" s="7"/>
      <c r="AR330" s="7"/>
      <c r="AS330" s="7"/>
      <c r="AT330" s="7"/>
      <c r="AU330" s="7"/>
    </row>
    <row r="331" spans="1:47" ht="15.75" customHeight="1">
      <c r="A331" s="11"/>
      <c r="B331" s="11"/>
      <c r="C331" s="19"/>
      <c r="D331" s="19"/>
      <c r="E331" s="20"/>
      <c r="F331" s="19"/>
      <c r="G331" s="19"/>
      <c r="H331" s="21"/>
      <c r="I331" s="22"/>
      <c r="J331" s="23"/>
      <c r="K331" s="23"/>
      <c r="L331" s="23"/>
      <c r="M331" s="23"/>
      <c r="N331" s="23"/>
      <c r="O331" s="23"/>
      <c r="P331" s="23"/>
      <c r="Q331" s="23"/>
      <c r="R331" s="11"/>
      <c r="S331" s="11"/>
      <c r="T331" s="23"/>
      <c r="U331" s="23"/>
      <c r="V331" s="23"/>
      <c r="W331" s="23"/>
      <c r="X331" s="23"/>
      <c r="Y331" s="23"/>
      <c r="Z331" s="23"/>
      <c r="AA331" s="23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7"/>
      <c r="AM331" s="7"/>
      <c r="AN331" s="7"/>
      <c r="AO331" s="7"/>
      <c r="AP331" s="7"/>
      <c r="AQ331" s="7"/>
      <c r="AR331" s="7"/>
      <c r="AS331" s="7"/>
      <c r="AT331" s="7"/>
      <c r="AU331" s="7"/>
    </row>
    <row r="332" spans="1:47" ht="15.75" customHeight="1">
      <c r="A332" s="11"/>
      <c r="B332" s="11"/>
      <c r="C332" s="19"/>
      <c r="D332" s="19"/>
      <c r="E332" s="20"/>
      <c r="F332" s="19"/>
      <c r="G332" s="19"/>
      <c r="H332" s="21"/>
      <c r="I332" s="22"/>
      <c r="J332" s="23"/>
      <c r="K332" s="23"/>
      <c r="L332" s="23"/>
      <c r="M332" s="23"/>
      <c r="N332" s="23"/>
      <c r="O332" s="23"/>
      <c r="P332" s="23"/>
      <c r="Q332" s="23"/>
      <c r="R332" s="11"/>
      <c r="S332" s="11"/>
      <c r="T332" s="23"/>
      <c r="U332" s="23"/>
      <c r="V332" s="23"/>
      <c r="W332" s="23"/>
      <c r="X332" s="23"/>
      <c r="Y332" s="23"/>
      <c r="Z332" s="23"/>
      <c r="AA332" s="23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7"/>
      <c r="AM332" s="7"/>
      <c r="AN332" s="7"/>
      <c r="AO332" s="7"/>
      <c r="AP332" s="7"/>
      <c r="AQ332" s="7"/>
      <c r="AR332" s="7"/>
      <c r="AS332" s="7"/>
      <c r="AT332" s="7"/>
      <c r="AU332" s="7"/>
    </row>
    <row r="333" spans="1:47" ht="15.75" customHeight="1">
      <c r="A333" s="11"/>
      <c r="B333" s="11"/>
      <c r="C333" s="19"/>
      <c r="D333" s="19"/>
      <c r="E333" s="20"/>
      <c r="F333" s="19"/>
      <c r="G333" s="19"/>
      <c r="H333" s="21"/>
      <c r="I333" s="22"/>
      <c r="J333" s="23"/>
      <c r="K333" s="23"/>
      <c r="L333" s="23"/>
      <c r="M333" s="23"/>
      <c r="N333" s="23"/>
      <c r="O333" s="23"/>
      <c r="P333" s="23"/>
      <c r="Q333" s="23"/>
      <c r="R333" s="11"/>
      <c r="S333" s="11"/>
      <c r="T333" s="23"/>
      <c r="U333" s="23"/>
      <c r="V333" s="23"/>
      <c r="W333" s="23"/>
      <c r="X333" s="23"/>
      <c r="Y333" s="23"/>
      <c r="Z333" s="23"/>
      <c r="AA333" s="23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7"/>
      <c r="AM333" s="7"/>
      <c r="AN333" s="7"/>
      <c r="AO333" s="7"/>
      <c r="AP333" s="7"/>
      <c r="AQ333" s="7"/>
      <c r="AR333" s="7"/>
      <c r="AS333" s="7"/>
      <c r="AT333" s="7"/>
      <c r="AU333" s="7"/>
    </row>
    <row r="334" spans="1:47" ht="15.75" customHeight="1">
      <c r="A334" s="11"/>
      <c r="B334" s="11"/>
      <c r="C334" s="19"/>
      <c r="D334" s="19"/>
      <c r="E334" s="20"/>
      <c r="F334" s="19"/>
      <c r="G334" s="19"/>
      <c r="H334" s="21"/>
      <c r="I334" s="22"/>
      <c r="J334" s="23"/>
      <c r="K334" s="23"/>
      <c r="L334" s="23"/>
      <c r="M334" s="23"/>
      <c r="N334" s="23"/>
      <c r="O334" s="23"/>
      <c r="P334" s="23"/>
      <c r="Q334" s="23"/>
      <c r="R334" s="11"/>
      <c r="S334" s="11"/>
      <c r="T334" s="23"/>
      <c r="U334" s="23"/>
      <c r="V334" s="23"/>
      <c r="W334" s="23"/>
      <c r="X334" s="23"/>
      <c r="Y334" s="23"/>
      <c r="Z334" s="23"/>
      <c r="AA334" s="23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7"/>
      <c r="AM334" s="7"/>
      <c r="AN334" s="7"/>
      <c r="AO334" s="7"/>
      <c r="AP334" s="7"/>
      <c r="AQ334" s="7"/>
      <c r="AR334" s="7"/>
      <c r="AS334" s="7"/>
      <c r="AT334" s="7"/>
      <c r="AU334" s="7"/>
    </row>
    <row r="335" spans="1:47" ht="15.75" customHeight="1">
      <c r="A335" s="11"/>
      <c r="B335" s="11"/>
      <c r="C335" s="19"/>
      <c r="D335" s="19"/>
      <c r="E335" s="20"/>
      <c r="F335" s="19"/>
      <c r="G335" s="19"/>
      <c r="H335" s="21"/>
      <c r="I335" s="22"/>
      <c r="J335" s="23"/>
      <c r="K335" s="23"/>
      <c r="L335" s="23"/>
      <c r="M335" s="23"/>
      <c r="N335" s="23"/>
      <c r="O335" s="23"/>
      <c r="P335" s="23"/>
      <c r="Q335" s="23"/>
      <c r="R335" s="11"/>
      <c r="S335" s="11"/>
      <c r="T335" s="23"/>
      <c r="U335" s="23"/>
      <c r="V335" s="23"/>
      <c r="W335" s="23"/>
      <c r="X335" s="23"/>
      <c r="Y335" s="23"/>
      <c r="Z335" s="23"/>
      <c r="AA335" s="23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7"/>
      <c r="AM335" s="7"/>
      <c r="AN335" s="7"/>
      <c r="AO335" s="7"/>
      <c r="AP335" s="7"/>
      <c r="AQ335" s="7"/>
      <c r="AR335" s="7"/>
      <c r="AS335" s="7"/>
      <c r="AT335" s="7"/>
      <c r="AU335" s="7"/>
    </row>
    <row r="336" spans="1:47" ht="15.75" customHeight="1">
      <c r="A336" s="11"/>
      <c r="B336" s="11"/>
      <c r="C336" s="19"/>
      <c r="D336" s="19"/>
      <c r="E336" s="20"/>
      <c r="F336" s="19"/>
      <c r="G336" s="19"/>
      <c r="H336" s="21"/>
      <c r="I336" s="22"/>
      <c r="J336" s="23"/>
      <c r="K336" s="23"/>
      <c r="L336" s="23"/>
      <c r="M336" s="23"/>
      <c r="N336" s="23"/>
      <c r="O336" s="23"/>
      <c r="P336" s="23"/>
      <c r="Q336" s="23"/>
      <c r="R336" s="11"/>
      <c r="S336" s="11"/>
      <c r="T336" s="23"/>
      <c r="U336" s="23"/>
      <c r="V336" s="23"/>
      <c r="W336" s="23"/>
      <c r="X336" s="23"/>
      <c r="Y336" s="23"/>
      <c r="Z336" s="23"/>
      <c r="AA336" s="23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7"/>
      <c r="AM336" s="7"/>
      <c r="AN336" s="7"/>
      <c r="AO336" s="7"/>
      <c r="AP336" s="7"/>
      <c r="AQ336" s="7"/>
      <c r="AR336" s="7"/>
      <c r="AS336" s="7"/>
      <c r="AT336" s="7"/>
      <c r="AU336" s="7"/>
    </row>
    <row r="337" spans="1:47" ht="15.75" customHeight="1">
      <c r="A337" s="11"/>
      <c r="B337" s="11"/>
      <c r="C337" s="19"/>
      <c r="D337" s="19"/>
      <c r="E337" s="20"/>
      <c r="F337" s="19"/>
      <c r="G337" s="19"/>
      <c r="H337" s="21"/>
      <c r="I337" s="22"/>
      <c r="J337" s="23"/>
      <c r="K337" s="23"/>
      <c r="L337" s="23"/>
      <c r="M337" s="23"/>
      <c r="N337" s="23"/>
      <c r="O337" s="23"/>
      <c r="P337" s="23"/>
      <c r="Q337" s="23"/>
      <c r="R337" s="11"/>
      <c r="S337" s="11"/>
      <c r="T337" s="23"/>
      <c r="U337" s="23"/>
      <c r="V337" s="23"/>
      <c r="W337" s="23"/>
      <c r="X337" s="23"/>
      <c r="Y337" s="23"/>
      <c r="Z337" s="23"/>
      <c r="AA337" s="23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7"/>
      <c r="AM337" s="7"/>
      <c r="AN337" s="7"/>
      <c r="AO337" s="7"/>
      <c r="AP337" s="7"/>
      <c r="AQ337" s="7"/>
      <c r="AR337" s="7"/>
      <c r="AS337" s="7"/>
      <c r="AT337" s="7"/>
      <c r="AU337" s="7"/>
    </row>
    <row r="338" spans="1:47" ht="15.75" customHeight="1">
      <c r="A338" s="11"/>
      <c r="B338" s="11"/>
      <c r="C338" s="19"/>
      <c r="D338" s="19"/>
      <c r="E338" s="20"/>
      <c r="F338" s="19"/>
      <c r="G338" s="19"/>
      <c r="H338" s="21"/>
      <c r="I338" s="22"/>
      <c r="J338" s="23"/>
      <c r="K338" s="23"/>
      <c r="L338" s="23"/>
      <c r="M338" s="23"/>
      <c r="N338" s="23"/>
      <c r="O338" s="23"/>
      <c r="P338" s="23"/>
      <c r="Q338" s="23"/>
      <c r="R338" s="11"/>
      <c r="S338" s="11"/>
      <c r="T338" s="23"/>
      <c r="U338" s="23"/>
      <c r="V338" s="23"/>
      <c r="W338" s="23"/>
      <c r="X338" s="23"/>
      <c r="Y338" s="23"/>
      <c r="Z338" s="23"/>
      <c r="AA338" s="23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7"/>
      <c r="AM338" s="7"/>
      <c r="AN338" s="7"/>
      <c r="AO338" s="7"/>
      <c r="AP338" s="7"/>
      <c r="AQ338" s="7"/>
      <c r="AR338" s="7"/>
      <c r="AS338" s="7"/>
      <c r="AT338" s="7"/>
      <c r="AU338" s="7"/>
    </row>
    <row r="339" spans="1:47" ht="15.75" customHeight="1">
      <c r="A339" s="11"/>
      <c r="B339" s="11"/>
      <c r="C339" s="19"/>
      <c r="D339" s="19"/>
      <c r="E339" s="20"/>
      <c r="F339" s="19"/>
      <c r="G339" s="19"/>
      <c r="H339" s="21"/>
      <c r="I339" s="22"/>
      <c r="J339" s="23"/>
      <c r="K339" s="23"/>
      <c r="L339" s="23"/>
      <c r="M339" s="23"/>
      <c r="N339" s="23"/>
      <c r="O339" s="23"/>
      <c r="P339" s="23"/>
      <c r="Q339" s="23"/>
      <c r="R339" s="11"/>
      <c r="S339" s="11"/>
      <c r="T339" s="23"/>
      <c r="U339" s="23"/>
      <c r="V339" s="23"/>
      <c r="W339" s="23"/>
      <c r="X339" s="23"/>
      <c r="Y339" s="23"/>
      <c r="Z339" s="23"/>
      <c r="AA339" s="23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7"/>
      <c r="AM339" s="7"/>
      <c r="AN339" s="7"/>
      <c r="AO339" s="7"/>
      <c r="AP339" s="7"/>
      <c r="AQ339" s="7"/>
      <c r="AR339" s="7"/>
      <c r="AS339" s="7"/>
      <c r="AT339" s="7"/>
      <c r="AU339" s="7"/>
    </row>
    <row r="340" spans="1:47" ht="15.75" customHeight="1">
      <c r="A340" s="11"/>
      <c r="B340" s="11"/>
      <c r="C340" s="19"/>
      <c r="D340" s="19"/>
      <c r="E340" s="20"/>
      <c r="F340" s="19"/>
      <c r="G340" s="19"/>
      <c r="H340" s="21"/>
      <c r="I340" s="22"/>
      <c r="J340" s="23"/>
      <c r="K340" s="23"/>
      <c r="L340" s="23"/>
      <c r="M340" s="23"/>
      <c r="N340" s="23"/>
      <c r="O340" s="23"/>
      <c r="P340" s="23"/>
      <c r="Q340" s="23"/>
      <c r="R340" s="11"/>
      <c r="S340" s="11"/>
      <c r="T340" s="23"/>
      <c r="U340" s="23"/>
      <c r="V340" s="23"/>
      <c r="W340" s="23"/>
      <c r="X340" s="23"/>
      <c r="Y340" s="23"/>
      <c r="Z340" s="23"/>
      <c r="AA340" s="23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7"/>
      <c r="AM340" s="7"/>
      <c r="AN340" s="7"/>
      <c r="AO340" s="7"/>
      <c r="AP340" s="7"/>
      <c r="AQ340" s="7"/>
      <c r="AR340" s="7"/>
      <c r="AS340" s="7"/>
      <c r="AT340" s="7"/>
      <c r="AU340" s="7"/>
    </row>
    <row r="341" spans="1:47" ht="15.75" customHeight="1">
      <c r="A341" s="11"/>
      <c r="B341" s="11"/>
      <c r="C341" s="19"/>
      <c r="D341" s="19"/>
      <c r="E341" s="20"/>
      <c r="F341" s="19"/>
      <c r="G341" s="19"/>
      <c r="H341" s="21"/>
      <c r="I341" s="22"/>
      <c r="J341" s="23"/>
      <c r="K341" s="23"/>
      <c r="L341" s="23"/>
      <c r="M341" s="23"/>
      <c r="N341" s="23"/>
      <c r="O341" s="23"/>
      <c r="P341" s="23"/>
      <c r="Q341" s="23"/>
      <c r="R341" s="11"/>
      <c r="S341" s="11"/>
      <c r="T341" s="23"/>
      <c r="U341" s="23"/>
      <c r="V341" s="23"/>
      <c r="W341" s="23"/>
      <c r="X341" s="23"/>
      <c r="Y341" s="23"/>
      <c r="Z341" s="23"/>
      <c r="AA341" s="23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7"/>
      <c r="AM341" s="7"/>
      <c r="AN341" s="7"/>
      <c r="AO341" s="7"/>
      <c r="AP341" s="7"/>
      <c r="AQ341" s="7"/>
      <c r="AR341" s="7"/>
      <c r="AS341" s="7"/>
      <c r="AT341" s="7"/>
      <c r="AU341" s="7"/>
    </row>
    <row r="342" spans="1:47" ht="15.75" customHeight="1">
      <c r="A342" s="11"/>
      <c r="B342" s="11"/>
      <c r="C342" s="19"/>
      <c r="D342" s="19"/>
      <c r="E342" s="20"/>
      <c r="F342" s="19"/>
      <c r="G342" s="19"/>
      <c r="H342" s="21"/>
      <c r="I342" s="22"/>
      <c r="J342" s="23"/>
      <c r="K342" s="23"/>
      <c r="L342" s="23"/>
      <c r="M342" s="23"/>
      <c r="N342" s="23"/>
      <c r="O342" s="23"/>
      <c r="P342" s="23"/>
      <c r="Q342" s="23"/>
      <c r="R342" s="11"/>
      <c r="S342" s="11"/>
      <c r="T342" s="23"/>
      <c r="U342" s="23"/>
      <c r="V342" s="23"/>
      <c r="W342" s="23"/>
      <c r="X342" s="23"/>
      <c r="Y342" s="23"/>
      <c r="Z342" s="23"/>
      <c r="AA342" s="23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7"/>
      <c r="AM342" s="7"/>
      <c r="AN342" s="7"/>
      <c r="AO342" s="7"/>
      <c r="AP342" s="7"/>
      <c r="AQ342" s="7"/>
      <c r="AR342" s="7"/>
      <c r="AS342" s="7"/>
      <c r="AT342" s="7"/>
      <c r="AU342" s="7"/>
    </row>
    <row r="343" spans="1:47" ht="15.75" customHeight="1">
      <c r="A343" s="11"/>
      <c r="B343" s="11"/>
      <c r="C343" s="19"/>
      <c r="D343" s="19"/>
      <c r="E343" s="20"/>
      <c r="F343" s="19"/>
      <c r="G343" s="19"/>
      <c r="H343" s="21"/>
      <c r="I343" s="22"/>
      <c r="J343" s="23"/>
      <c r="K343" s="23"/>
      <c r="L343" s="23"/>
      <c r="M343" s="23"/>
      <c r="N343" s="23"/>
      <c r="O343" s="23"/>
      <c r="P343" s="23"/>
      <c r="Q343" s="23"/>
      <c r="R343" s="11"/>
      <c r="S343" s="11"/>
      <c r="T343" s="23"/>
      <c r="U343" s="23"/>
      <c r="V343" s="23"/>
      <c r="W343" s="23"/>
      <c r="X343" s="23"/>
      <c r="Y343" s="23"/>
      <c r="Z343" s="23"/>
      <c r="AA343" s="23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7"/>
      <c r="AM343" s="7"/>
      <c r="AN343" s="7"/>
      <c r="AO343" s="7"/>
      <c r="AP343" s="7"/>
      <c r="AQ343" s="7"/>
      <c r="AR343" s="7"/>
      <c r="AS343" s="7"/>
      <c r="AT343" s="7"/>
      <c r="AU343" s="7"/>
    </row>
    <row r="344" spans="1:47" ht="15.75" customHeight="1">
      <c r="A344" s="11"/>
      <c r="B344" s="11"/>
      <c r="C344" s="19"/>
      <c r="D344" s="19"/>
      <c r="E344" s="20"/>
      <c r="F344" s="19"/>
      <c r="G344" s="19"/>
      <c r="H344" s="21"/>
      <c r="I344" s="22"/>
      <c r="J344" s="23"/>
      <c r="K344" s="23"/>
      <c r="L344" s="23"/>
      <c r="M344" s="23"/>
      <c r="N344" s="23"/>
      <c r="O344" s="23"/>
      <c r="P344" s="23"/>
      <c r="Q344" s="23"/>
      <c r="R344" s="11"/>
      <c r="S344" s="11"/>
      <c r="T344" s="23"/>
      <c r="U344" s="23"/>
      <c r="V344" s="23"/>
      <c r="W344" s="23"/>
      <c r="X344" s="23"/>
      <c r="Y344" s="23"/>
      <c r="Z344" s="23"/>
      <c r="AA344" s="23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7"/>
      <c r="AM344" s="7"/>
      <c r="AN344" s="7"/>
      <c r="AO344" s="7"/>
      <c r="AP344" s="7"/>
      <c r="AQ344" s="7"/>
      <c r="AR344" s="7"/>
      <c r="AS344" s="7"/>
      <c r="AT344" s="7"/>
      <c r="AU344" s="7"/>
    </row>
    <row r="345" spans="1:47" ht="15.75" customHeight="1">
      <c r="A345" s="11"/>
      <c r="B345" s="11"/>
      <c r="C345" s="19"/>
      <c r="D345" s="19"/>
      <c r="E345" s="20"/>
      <c r="F345" s="19"/>
      <c r="G345" s="19"/>
      <c r="H345" s="21"/>
      <c r="I345" s="22"/>
      <c r="J345" s="23"/>
      <c r="K345" s="23"/>
      <c r="L345" s="23"/>
      <c r="M345" s="23"/>
      <c r="N345" s="23"/>
      <c r="O345" s="23"/>
      <c r="P345" s="23"/>
      <c r="Q345" s="23"/>
      <c r="R345" s="11"/>
      <c r="S345" s="11"/>
      <c r="T345" s="23"/>
      <c r="U345" s="23"/>
      <c r="V345" s="23"/>
      <c r="W345" s="23"/>
      <c r="X345" s="23"/>
      <c r="Y345" s="23"/>
      <c r="Z345" s="23"/>
      <c r="AA345" s="23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7"/>
      <c r="AM345" s="7"/>
      <c r="AN345" s="7"/>
      <c r="AO345" s="7"/>
      <c r="AP345" s="7"/>
      <c r="AQ345" s="7"/>
      <c r="AR345" s="7"/>
      <c r="AS345" s="7"/>
      <c r="AT345" s="7"/>
      <c r="AU345" s="7"/>
    </row>
    <row r="346" spans="1:47" ht="15.75" customHeight="1">
      <c r="A346" s="11"/>
      <c r="B346" s="11"/>
      <c r="C346" s="19"/>
      <c r="D346" s="19"/>
      <c r="E346" s="20"/>
      <c r="F346" s="19"/>
      <c r="G346" s="19"/>
      <c r="H346" s="21"/>
      <c r="I346" s="22"/>
      <c r="J346" s="23"/>
      <c r="K346" s="23"/>
      <c r="L346" s="23"/>
      <c r="M346" s="23"/>
      <c r="N346" s="23"/>
      <c r="O346" s="23"/>
      <c r="P346" s="23"/>
      <c r="Q346" s="23"/>
      <c r="R346" s="11"/>
      <c r="S346" s="11"/>
      <c r="T346" s="23"/>
      <c r="U346" s="23"/>
      <c r="V346" s="23"/>
      <c r="W346" s="23"/>
      <c r="X346" s="23"/>
      <c r="Y346" s="23"/>
      <c r="Z346" s="23"/>
      <c r="AA346" s="23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7"/>
      <c r="AM346" s="7"/>
      <c r="AN346" s="7"/>
      <c r="AO346" s="7"/>
      <c r="AP346" s="7"/>
      <c r="AQ346" s="7"/>
      <c r="AR346" s="7"/>
      <c r="AS346" s="7"/>
      <c r="AT346" s="7"/>
      <c r="AU346" s="7"/>
    </row>
    <row r="347" spans="1:47" ht="15.75" customHeight="1">
      <c r="A347" s="11"/>
      <c r="B347" s="11"/>
      <c r="C347" s="19"/>
      <c r="D347" s="19"/>
      <c r="E347" s="20"/>
      <c r="F347" s="19"/>
      <c r="G347" s="19"/>
      <c r="H347" s="21"/>
      <c r="I347" s="22"/>
      <c r="J347" s="23"/>
      <c r="K347" s="23"/>
      <c r="L347" s="23"/>
      <c r="M347" s="23"/>
      <c r="N347" s="23"/>
      <c r="O347" s="23"/>
      <c r="P347" s="23"/>
      <c r="Q347" s="23"/>
      <c r="R347" s="11"/>
      <c r="S347" s="11"/>
      <c r="T347" s="23"/>
      <c r="U347" s="23"/>
      <c r="V347" s="23"/>
      <c r="W347" s="23"/>
      <c r="X347" s="23"/>
      <c r="Y347" s="23"/>
      <c r="Z347" s="23"/>
      <c r="AA347" s="23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7"/>
      <c r="AM347" s="7"/>
      <c r="AN347" s="7"/>
      <c r="AO347" s="7"/>
      <c r="AP347" s="7"/>
      <c r="AQ347" s="7"/>
      <c r="AR347" s="7"/>
      <c r="AS347" s="7"/>
      <c r="AT347" s="7"/>
      <c r="AU347" s="7"/>
    </row>
    <row r="348" spans="1:47" ht="15.75" customHeight="1">
      <c r="A348" s="11"/>
      <c r="B348" s="11"/>
      <c r="C348" s="19"/>
      <c r="D348" s="19"/>
      <c r="E348" s="20"/>
      <c r="F348" s="19"/>
      <c r="G348" s="19"/>
      <c r="H348" s="21"/>
      <c r="I348" s="22"/>
      <c r="J348" s="23"/>
      <c r="K348" s="23"/>
      <c r="L348" s="23"/>
      <c r="M348" s="23"/>
      <c r="N348" s="23"/>
      <c r="O348" s="23"/>
      <c r="P348" s="23"/>
      <c r="Q348" s="23"/>
      <c r="R348" s="11"/>
      <c r="S348" s="11"/>
      <c r="T348" s="23"/>
      <c r="U348" s="23"/>
      <c r="V348" s="23"/>
      <c r="W348" s="23"/>
      <c r="X348" s="23"/>
      <c r="Y348" s="23"/>
      <c r="Z348" s="23"/>
      <c r="AA348" s="23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7"/>
      <c r="AM348" s="7"/>
      <c r="AN348" s="7"/>
      <c r="AO348" s="7"/>
      <c r="AP348" s="7"/>
      <c r="AQ348" s="7"/>
      <c r="AR348" s="7"/>
      <c r="AS348" s="7"/>
      <c r="AT348" s="7"/>
      <c r="AU348" s="7"/>
    </row>
    <row r="349" spans="1:47" ht="15.75" customHeight="1">
      <c r="A349" s="11"/>
      <c r="B349" s="11"/>
      <c r="C349" s="19"/>
      <c r="D349" s="19"/>
      <c r="E349" s="20"/>
      <c r="F349" s="19"/>
      <c r="G349" s="19"/>
      <c r="H349" s="21"/>
      <c r="I349" s="22"/>
      <c r="J349" s="23"/>
      <c r="K349" s="23"/>
      <c r="L349" s="23"/>
      <c r="M349" s="23"/>
      <c r="N349" s="23"/>
      <c r="O349" s="23"/>
      <c r="P349" s="23"/>
      <c r="Q349" s="23"/>
      <c r="R349" s="11"/>
      <c r="S349" s="11"/>
      <c r="T349" s="23"/>
      <c r="U349" s="23"/>
      <c r="V349" s="23"/>
      <c r="W349" s="23"/>
      <c r="X349" s="23"/>
      <c r="Y349" s="23"/>
      <c r="Z349" s="23"/>
      <c r="AA349" s="23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7"/>
      <c r="AM349" s="7"/>
      <c r="AN349" s="7"/>
      <c r="AO349" s="7"/>
      <c r="AP349" s="7"/>
      <c r="AQ349" s="7"/>
      <c r="AR349" s="7"/>
      <c r="AS349" s="7"/>
      <c r="AT349" s="7"/>
      <c r="AU349" s="7"/>
    </row>
    <row r="350" spans="1:47" ht="15.75" customHeight="1">
      <c r="A350" s="11"/>
      <c r="B350" s="11"/>
      <c r="C350" s="19"/>
      <c r="D350" s="19"/>
      <c r="E350" s="20"/>
      <c r="F350" s="19"/>
      <c r="G350" s="19"/>
      <c r="H350" s="21"/>
      <c r="I350" s="22"/>
      <c r="J350" s="23"/>
      <c r="K350" s="23"/>
      <c r="L350" s="23"/>
      <c r="M350" s="23"/>
      <c r="N350" s="23"/>
      <c r="O350" s="23"/>
      <c r="P350" s="23"/>
      <c r="Q350" s="23"/>
      <c r="R350" s="11"/>
      <c r="S350" s="11"/>
      <c r="T350" s="23"/>
      <c r="U350" s="23"/>
      <c r="V350" s="23"/>
      <c r="W350" s="23"/>
      <c r="X350" s="23"/>
      <c r="Y350" s="23"/>
      <c r="Z350" s="23"/>
      <c r="AA350" s="23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7"/>
      <c r="AM350" s="7"/>
      <c r="AN350" s="7"/>
      <c r="AO350" s="7"/>
      <c r="AP350" s="7"/>
      <c r="AQ350" s="7"/>
      <c r="AR350" s="7"/>
      <c r="AS350" s="7"/>
      <c r="AT350" s="7"/>
      <c r="AU350" s="7"/>
    </row>
    <row r="351" spans="1:47" ht="15.75" customHeight="1">
      <c r="A351" s="11"/>
      <c r="B351" s="11"/>
      <c r="C351" s="19"/>
      <c r="D351" s="19"/>
      <c r="E351" s="20"/>
      <c r="F351" s="19"/>
      <c r="G351" s="19"/>
      <c r="H351" s="21"/>
      <c r="I351" s="22"/>
      <c r="J351" s="23"/>
      <c r="K351" s="23"/>
      <c r="L351" s="23"/>
      <c r="M351" s="23"/>
      <c r="N351" s="23"/>
      <c r="O351" s="23"/>
      <c r="P351" s="23"/>
      <c r="Q351" s="23"/>
      <c r="R351" s="11"/>
      <c r="S351" s="11"/>
      <c r="T351" s="23"/>
      <c r="U351" s="23"/>
      <c r="V351" s="23"/>
      <c r="W351" s="23"/>
      <c r="X351" s="23"/>
      <c r="Y351" s="23"/>
      <c r="Z351" s="23"/>
      <c r="AA351" s="23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7"/>
      <c r="AM351" s="7"/>
      <c r="AN351" s="7"/>
      <c r="AO351" s="7"/>
      <c r="AP351" s="7"/>
      <c r="AQ351" s="7"/>
      <c r="AR351" s="7"/>
      <c r="AS351" s="7"/>
      <c r="AT351" s="7"/>
      <c r="AU351" s="7"/>
    </row>
    <row r="352" spans="1:47" ht="15.75" customHeight="1">
      <c r="A352" s="11"/>
      <c r="B352" s="11"/>
      <c r="C352" s="19"/>
      <c r="D352" s="19"/>
      <c r="E352" s="20"/>
      <c r="F352" s="19"/>
      <c r="G352" s="19"/>
      <c r="H352" s="21"/>
      <c r="I352" s="22"/>
      <c r="J352" s="23"/>
      <c r="K352" s="23"/>
      <c r="L352" s="23"/>
      <c r="M352" s="23"/>
      <c r="N352" s="23"/>
      <c r="O352" s="23"/>
      <c r="P352" s="23"/>
      <c r="Q352" s="23"/>
      <c r="R352" s="11"/>
      <c r="S352" s="11"/>
      <c r="T352" s="23"/>
      <c r="U352" s="23"/>
      <c r="V352" s="23"/>
      <c r="W352" s="23"/>
      <c r="X352" s="23"/>
      <c r="Y352" s="23"/>
      <c r="Z352" s="23"/>
      <c r="AA352" s="23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7"/>
      <c r="AM352" s="7"/>
      <c r="AN352" s="7"/>
      <c r="AO352" s="7"/>
      <c r="AP352" s="7"/>
      <c r="AQ352" s="7"/>
      <c r="AR352" s="7"/>
      <c r="AS352" s="7"/>
      <c r="AT352" s="7"/>
      <c r="AU352" s="7"/>
    </row>
    <row r="353" spans="1:47" ht="15.75" customHeight="1">
      <c r="A353" s="11"/>
      <c r="B353" s="11"/>
      <c r="C353" s="19"/>
      <c r="D353" s="19"/>
      <c r="E353" s="20"/>
      <c r="F353" s="19"/>
      <c r="G353" s="19"/>
      <c r="H353" s="21"/>
      <c r="I353" s="22"/>
      <c r="J353" s="23"/>
      <c r="K353" s="23"/>
      <c r="L353" s="23"/>
      <c r="M353" s="23"/>
      <c r="N353" s="23"/>
      <c r="O353" s="23"/>
      <c r="P353" s="23"/>
      <c r="Q353" s="23"/>
      <c r="R353" s="11"/>
      <c r="S353" s="11"/>
      <c r="T353" s="23"/>
      <c r="U353" s="23"/>
      <c r="V353" s="23"/>
      <c r="W353" s="23"/>
      <c r="X353" s="23"/>
      <c r="Y353" s="23"/>
      <c r="Z353" s="23"/>
      <c r="AA353" s="23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7"/>
      <c r="AM353" s="7"/>
      <c r="AN353" s="7"/>
      <c r="AO353" s="7"/>
      <c r="AP353" s="7"/>
      <c r="AQ353" s="7"/>
      <c r="AR353" s="7"/>
      <c r="AS353" s="7"/>
      <c r="AT353" s="7"/>
      <c r="AU353" s="7"/>
    </row>
    <row r="354" spans="1:47" ht="15.75" customHeight="1">
      <c r="A354" s="11"/>
      <c r="B354" s="11"/>
      <c r="C354" s="19"/>
      <c r="D354" s="19"/>
      <c r="E354" s="20"/>
      <c r="F354" s="19"/>
      <c r="G354" s="19"/>
      <c r="H354" s="21"/>
      <c r="I354" s="22"/>
      <c r="J354" s="23"/>
      <c r="K354" s="23"/>
      <c r="L354" s="23"/>
      <c r="M354" s="23"/>
      <c r="N354" s="23"/>
      <c r="O354" s="23"/>
      <c r="P354" s="23"/>
      <c r="Q354" s="23"/>
      <c r="R354" s="11"/>
      <c r="S354" s="11"/>
      <c r="T354" s="23"/>
      <c r="U354" s="23"/>
      <c r="V354" s="23"/>
      <c r="W354" s="23"/>
      <c r="X354" s="23"/>
      <c r="Y354" s="23"/>
      <c r="Z354" s="23"/>
      <c r="AA354" s="23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7"/>
      <c r="AM354" s="7"/>
      <c r="AN354" s="7"/>
      <c r="AO354" s="7"/>
      <c r="AP354" s="7"/>
      <c r="AQ354" s="7"/>
      <c r="AR354" s="7"/>
      <c r="AS354" s="7"/>
      <c r="AT354" s="7"/>
      <c r="AU354" s="7"/>
    </row>
    <row r="355" spans="1:47" ht="15.75" customHeight="1">
      <c r="A355" s="11"/>
      <c r="B355" s="11"/>
      <c r="C355" s="19"/>
      <c r="D355" s="19"/>
      <c r="E355" s="20"/>
      <c r="F355" s="19"/>
      <c r="G355" s="19"/>
      <c r="H355" s="21"/>
      <c r="I355" s="22"/>
      <c r="J355" s="23"/>
      <c r="K355" s="23"/>
      <c r="L355" s="23"/>
      <c r="M355" s="23"/>
      <c r="N355" s="23"/>
      <c r="O355" s="23"/>
      <c r="P355" s="23"/>
      <c r="Q355" s="23"/>
      <c r="R355" s="11"/>
      <c r="S355" s="11"/>
      <c r="T355" s="23"/>
      <c r="U355" s="23"/>
      <c r="V355" s="23"/>
      <c r="W355" s="23"/>
      <c r="X355" s="23"/>
      <c r="Y355" s="23"/>
      <c r="Z355" s="23"/>
      <c r="AA355" s="23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7"/>
      <c r="AM355" s="7"/>
      <c r="AN355" s="7"/>
      <c r="AO355" s="7"/>
      <c r="AP355" s="7"/>
      <c r="AQ355" s="7"/>
      <c r="AR355" s="7"/>
      <c r="AS355" s="7"/>
      <c r="AT355" s="7"/>
      <c r="AU355" s="7"/>
    </row>
    <row r="356" spans="1:47" ht="15.75" customHeight="1">
      <c r="A356" s="11"/>
      <c r="B356" s="11"/>
      <c r="C356" s="19"/>
      <c r="D356" s="19"/>
      <c r="E356" s="20"/>
      <c r="F356" s="19"/>
      <c r="G356" s="19"/>
      <c r="H356" s="21"/>
      <c r="I356" s="22"/>
      <c r="J356" s="23"/>
      <c r="K356" s="23"/>
      <c r="L356" s="23"/>
      <c r="M356" s="23"/>
      <c r="N356" s="23"/>
      <c r="O356" s="23"/>
      <c r="P356" s="23"/>
      <c r="Q356" s="23"/>
      <c r="R356" s="11"/>
      <c r="S356" s="11"/>
      <c r="T356" s="23"/>
      <c r="U356" s="23"/>
      <c r="V356" s="23"/>
      <c r="W356" s="23"/>
      <c r="X356" s="23"/>
      <c r="Y356" s="23"/>
      <c r="Z356" s="23"/>
      <c r="AA356" s="23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7"/>
      <c r="AM356" s="7"/>
      <c r="AN356" s="7"/>
      <c r="AO356" s="7"/>
      <c r="AP356" s="7"/>
      <c r="AQ356" s="7"/>
      <c r="AR356" s="7"/>
      <c r="AS356" s="7"/>
      <c r="AT356" s="7"/>
      <c r="AU356" s="7"/>
    </row>
    <row r="357" spans="1:47" ht="15.75" customHeight="1">
      <c r="A357" s="11"/>
      <c r="B357" s="11"/>
      <c r="C357" s="19"/>
      <c r="D357" s="19"/>
      <c r="E357" s="20"/>
      <c r="F357" s="19"/>
      <c r="G357" s="19"/>
      <c r="H357" s="21"/>
      <c r="I357" s="22"/>
      <c r="J357" s="23"/>
      <c r="K357" s="23"/>
      <c r="L357" s="23"/>
      <c r="M357" s="23"/>
      <c r="N357" s="23"/>
      <c r="O357" s="23"/>
      <c r="P357" s="23"/>
      <c r="Q357" s="23"/>
      <c r="R357" s="11"/>
      <c r="S357" s="11"/>
      <c r="T357" s="23"/>
      <c r="U357" s="23"/>
      <c r="V357" s="23"/>
      <c r="W357" s="23"/>
      <c r="X357" s="23"/>
      <c r="Y357" s="23"/>
      <c r="Z357" s="23"/>
      <c r="AA357" s="23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7"/>
      <c r="AM357" s="7"/>
      <c r="AN357" s="7"/>
      <c r="AO357" s="7"/>
      <c r="AP357" s="7"/>
      <c r="AQ357" s="7"/>
      <c r="AR357" s="7"/>
      <c r="AS357" s="7"/>
      <c r="AT357" s="7"/>
      <c r="AU357" s="7"/>
    </row>
    <row r="358" spans="1:47" ht="15.75" customHeight="1">
      <c r="A358" s="11"/>
      <c r="B358" s="11"/>
      <c r="C358" s="19"/>
      <c r="D358" s="19"/>
      <c r="E358" s="20"/>
      <c r="F358" s="19"/>
      <c r="G358" s="19"/>
      <c r="H358" s="21"/>
      <c r="I358" s="22"/>
      <c r="J358" s="23"/>
      <c r="K358" s="23"/>
      <c r="L358" s="23"/>
      <c r="M358" s="23"/>
      <c r="N358" s="23"/>
      <c r="O358" s="23"/>
      <c r="P358" s="23"/>
      <c r="Q358" s="23"/>
      <c r="R358" s="11"/>
      <c r="S358" s="11"/>
      <c r="T358" s="23"/>
      <c r="U358" s="23"/>
      <c r="V358" s="23"/>
      <c r="W358" s="23"/>
      <c r="X358" s="23"/>
      <c r="Y358" s="23"/>
      <c r="Z358" s="23"/>
      <c r="AA358" s="23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7"/>
      <c r="AM358" s="7"/>
      <c r="AN358" s="7"/>
      <c r="AO358" s="7"/>
      <c r="AP358" s="7"/>
      <c r="AQ358" s="7"/>
      <c r="AR358" s="7"/>
      <c r="AS358" s="7"/>
      <c r="AT358" s="7"/>
      <c r="AU358" s="7"/>
    </row>
    <row r="359" spans="1:47" ht="15.75" customHeight="1">
      <c r="A359" s="11"/>
      <c r="B359" s="11"/>
      <c r="C359" s="19"/>
      <c r="D359" s="19"/>
      <c r="E359" s="20"/>
      <c r="F359" s="19"/>
      <c r="G359" s="19"/>
      <c r="H359" s="21"/>
      <c r="I359" s="22"/>
      <c r="J359" s="23"/>
      <c r="K359" s="23"/>
      <c r="L359" s="23"/>
      <c r="M359" s="23"/>
      <c r="N359" s="23"/>
      <c r="O359" s="23"/>
      <c r="P359" s="23"/>
      <c r="Q359" s="23"/>
      <c r="R359" s="11"/>
      <c r="S359" s="11"/>
      <c r="T359" s="23"/>
      <c r="U359" s="23"/>
      <c r="V359" s="23"/>
      <c r="W359" s="23"/>
      <c r="X359" s="23"/>
      <c r="Y359" s="23"/>
      <c r="Z359" s="23"/>
      <c r="AA359" s="23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7"/>
      <c r="AM359" s="7"/>
      <c r="AN359" s="7"/>
      <c r="AO359" s="7"/>
      <c r="AP359" s="7"/>
      <c r="AQ359" s="7"/>
      <c r="AR359" s="7"/>
      <c r="AS359" s="7"/>
      <c r="AT359" s="7"/>
      <c r="AU359" s="7"/>
    </row>
    <row r="360" spans="1:47" ht="15.75" customHeight="1">
      <c r="A360" s="11"/>
      <c r="B360" s="11"/>
      <c r="C360" s="19"/>
      <c r="D360" s="19"/>
      <c r="E360" s="20"/>
      <c r="F360" s="19"/>
      <c r="G360" s="19"/>
      <c r="H360" s="21"/>
      <c r="I360" s="22"/>
      <c r="J360" s="23"/>
      <c r="K360" s="23"/>
      <c r="L360" s="23"/>
      <c r="M360" s="23"/>
      <c r="N360" s="23"/>
      <c r="O360" s="23"/>
      <c r="P360" s="23"/>
      <c r="Q360" s="23"/>
      <c r="R360" s="11"/>
      <c r="S360" s="11"/>
      <c r="T360" s="23"/>
      <c r="U360" s="23"/>
      <c r="V360" s="23"/>
      <c r="W360" s="23"/>
      <c r="X360" s="23"/>
      <c r="Y360" s="23"/>
      <c r="Z360" s="23"/>
      <c r="AA360" s="23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7"/>
      <c r="AM360" s="7"/>
      <c r="AN360" s="7"/>
      <c r="AO360" s="7"/>
      <c r="AP360" s="7"/>
      <c r="AQ360" s="7"/>
      <c r="AR360" s="7"/>
      <c r="AS360" s="7"/>
      <c r="AT360" s="7"/>
      <c r="AU360" s="7"/>
    </row>
    <row r="361" spans="1:47" ht="15.75" customHeight="1">
      <c r="A361" s="11"/>
      <c r="B361" s="11"/>
      <c r="C361" s="19"/>
      <c r="D361" s="19"/>
      <c r="E361" s="20"/>
      <c r="F361" s="19"/>
      <c r="G361" s="19"/>
      <c r="H361" s="21"/>
      <c r="I361" s="22"/>
      <c r="J361" s="23"/>
      <c r="K361" s="23"/>
      <c r="L361" s="23"/>
      <c r="M361" s="23"/>
      <c r="N361" s="23"/>
      <c r="O361" s="23"/>
      <c r="P361" s="23"/>
      <c r="Q361" s="23"/>
      <c r="R361" s="11"/>
      <c r="S361" s="11"/>
      <c r="T361" s="23"/>
      <c r="U361" s="23"/>
      <c r="V361" s="23"/>
      <c r="W361" s="23"/>
      <c r="X361" s="23"/>
      <c r="Y361" s="23"/>
      <c r="Z361" s="23"/>
      <c r="AA361" s="23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7"/>
      <c r="AM361" s="7"/>
      <c r="AN361" s="7"/>
      <c r="AO361" s="7"/>
      <c r="AP361" s="7"/>
      <c r="AQ361" s="7"/>
      <c r="AR361" s="7"/>
      <c r="AS361" s="7"/>
      <c r="AT361" s="7"/>
      <c r="AU361" s="7"/>
    </row>
    <row r="362" spans="1:47" ht="15.75" customHeight="1">
      <c r="A362" s="11"/>
      <c r="B362" s="11"/>
      <c r="C362" s="19"/>
      <c r="D362" s="19"/>
      <c r="E362" s="20"/>
      <c r="F362" s="19"/>
      <c r="G362" s="19"/>
      <c r="H362" s="21"/>
      <c r="I362" s="22"/>
      <c r="J362" s="23"/>
      <c r="K362" s="23"/>
      <c r="L362" s="23"/>
      <c r="M362" s="23"/>
      <c r="N362" s="23"/>
      <c r="O362" s="23"/>
      <c r="P362" s="23"/>
      <c r="Q362" s="23"/>
      <c r="R362" s="11"/>
      <c r="S362" s="11"/>
      <c r="T362" s="23"/>
      <c r="U362" s="23"/>
      <c r="V362" s="23"/>
      <c r="W362" s="23"/>
      <c r="X362" s="23"/>
      <c r="Y362" s="23"/>
      <c r="Z362" s="23"/>
      <c r="AA362" s="23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7"/>
      <c r="AM362" s="7"/>
      <c r="AN362" s="7"/>
      <c r="AO362" s="7"/>
      <c r="AP362" s="7"/>
      <c r="AQ362" s="7"/>
      <c r="AR362" s="7"/>
      <c r="AS362" s="7"/>
      <c r="AT362" s="7"/>
      <c r="AU362" s="7"/>
    </row>
    <row r="363" spans="1:47" ht="15.75" customHeight="1">
      <c r="A363" s="11"/>
      <c r="B363" s="11"/>
      <c r="C363" s="19"/>
      <c r="D363" s="19"/>
      <c r="E363" s="20"/>
      <c r="F363" s="19"/>
      <c r="G363" s="19"/>
      <c r="H363" s="21"/>
      <c r="I363" s="22"/>
      <c r="J363" s="23"/>
      <c r="K363" s="23"/>
      <c r="L363" s="23"/>
      <c r="M363" s="23"/>
      <c r="N363" s="23"/>
      <c r="O363" s="23"/>
      <c r="P363" s="23"/>
      <c r="Q363" s="23"/>
      <c r="R363" s="11"/>
      <c r="S363" s="11"/>
      <c r="T363" s="23"/>
      <c r="U363" s="23"/>
      <c r="V363" s="23"/>
      <c r="W363" s="23"/>
      <c r="X363" s="23"/>
      <c r="Y363" s="23"/>
      <c r="Z363" s="23"/>
      <c r="AA363" s="23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7"/>
      <c r="AM363" s="7"/>
      <c r="AN363" s="7"/>
      <c r="AO363" s="7"/>
      <c r="AP363" s="7"/>
      <c r="AQ363" s="7"/>
      <c r="AR363" s="7"/>
      <c r="AS363" s="7"/>
      <c r="AT363" s="7"/>
      <c r="AU363" s="7"/>
    </row>
    <row r="364" spans="1:47" ht="15.75" customHeight="1">
      <c r="A364" s="11"/>
      <c r="B364" s="11"/>
      <c r="C364" s="19"/>
      <c r="D364" s="19"/>
      <c r="E364" s="20"/>
      <c r="F364" s="19"/>
      <c r="G364" s="19"/>
      <c r="H364" s="21"/>
      <c r="I364" s="22"/>
      <c r="J364" s="23"/>
      <c r="K364" s="23"/>
      <c r="L364" s="23"/>
      <c r="M364" s="23"/>
      <c r="N364" s="23"/>
      <c r="O364" s="23"/>
      <c r="P364" s="23"/>
      <c r="Q364" s="23"/>
      <c r="R364" s="11"/>
      <c r="S364" s="11"/>
      <c r="T364" s="23"/>
      <c r="U364" s="23"/>
      <c r="V364" s="23"/>
      <c r="W364" s="23"/>
      <c r="X364" s="23"/>
      <c r="Y364" s="23"/>
      <c r="Z364" s="23"/>
      <c r="AA364" s="23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7"/>
      <c r="AM364" s="7"/>
      <c r="AN364" s="7"/>
      <c r="AO364" s="7"/>
      <c r="AP364" s="7"/>
      <c r="AQ364" s="7"/>
      <c r="AR364" s="7"/>
      <c r="AS364" s="7"/>
      <c r="AT364" s="7"/>
      <c r="AU364" s="7"/>
    </row>
    <row r="365" spans="1:47" ht="15.75" customHeight="1">
      <c r="A365" s="11"/>
      <c r="B365" s="11"/>
      <c r="C365" s="19"/>
      <c r="D365" s="19"/>
      <c r="E365" s="20"/>
      <c r="F365" s="19"/>
      <c r="G365" s="19"/>
      <c r="H365" s="21"/>
      <c r="I365" s="22"/>
      <c r="J365" s="23"/>
      <c r="K365" s="23"/>
      <c r="L365" s="23"/>
      <c r="M365" s="23"/>
      <c r="N365" s="23"/>
      <c r="O365" s="23"/>
      <c r="P365" s="23"/>
      <c r="Q365" s="23"/>
      <c r="R365" s="11"/>
      <c r="S365" s="11"/>
      <c r="T365" s="23"/>
      <c r="U365" s="23"/>
      <c r="V365" s="23"/>
      <c r="W365" s="23"/>
      <c r="X365" s="23"/>
      <c r="Y365" s="23"/>
      <c r="Z365" s="23"/>
      <c r="AA365" s="23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7"/>
      <c r="AM365" s="7"/>
      <c r="AN365" s="7"/>
      <c r="AO365" s="7"/>
      <c r="AP365" s="7"/>
      <c r="AQ365" s="7"/>
      <c r="AR365" s="7"/>
      <c r="AS365" s="7"/>
      <c r="AT365" s="7"/>
      <c r="AU365" s="7"/>
    </row>
    <row r="366" spans="1:47" ht="15.75" customHeight="1">
      <c r="A366" s="11"/>
      <c r="B366" s="11"/>
      <c r="C366" s="19"/>
      <c r="D366" s="19"/>
      <c r="E366" s="20"/>
      <c r="F366" s="19"/>
      <c r="G366" s="19"/>
      <c r="H366" s="21"/>
      <c r="I366" s="22"/>
      <c r="J366" s="23"/>
      <c r="K366" s="23"/>
      <c r="L366" s="23"/>
      <c r="M366" s="23"/>
      <c r="N366" s="23"/>
      <c r="O366" s="23"/>
      <c r="P366" s="23"/>
      <c r="Q366" s="23"/>
      <c r="R366" s="11"/>
      <c r="S366" s="11"/>
      <c r="T366" s="23"/>
      <c r="U366" s="23"/>
      <c r="V366" s="23"/>
      <c r="W366" s="23"/>
      <c r="X366" s="23"/>
      <c r="Y366" s="23"/>
      <c r="Z366" s="23"/>
      <c r="AA366" s="23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7"/>
      <c r="AM366" s="7"/>
      <c r="AN366" s="7"/>
      <c r="AO366" s="7"/>
      <c r="AP366" s="7"/>
      <c r="AQ366" s="7"/>
      <c r="AR366" s="7"/>
      <c r="AS366" s="7"/>
      <c r="AT366" s="7"/>
      <c r="AU366" s="7"/>
    </row>
    <row r="367" spans="1:47" ht="15.75" customHeight="1">
      <c r="A367" s="11"/>
      <c r="B367" s="11"/>
      <c r="C367" s="19"/>
      <c r="D367" s="19"/>
      <c r="E367" s="20"/>
      <c r="F367" s="19"/>
      <c r="G367" s="19"/>
      <c r="H367" s="21"/>
      <c r="I367" s="22"/>
      <c r="J367" s="23"/>
      <c r="K367" s="23"/>
      <c r="L367" s="23"/>
      <c r="M367" s="23"/>
      <c r="N367" s="23"/>
      <c r="O367" s="23"/>
      <c r="P367" s="23"/>
      <c r="Q367" s="23"/>
      <c r="R367" s="11"/>
      <c r="S367" s="11"/>
      <c r="T367" s="23"/>
      <c r="U367" s="23"/>
      <c r="V367" s="23"/>
      <c r="W367" s="23"/>
      <c r="X367" s="23"/>
      <c r="Y367" s="23"/>
      <c r="Z367" s="23"/>
      <c r="AA367" s="23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7"/>
      <c r="AM367" s="7"/>
      <c r="AN367" s="7"/>
      <c r="AO367" s="7"/>
      <c r="AP367" s="7"/>
      <c r="AQ367" s="7"/>
      <c r="AR367" s="7"/>
      <c r="AS367" s="7"/>
      <c r="AT367" s="7"/>
      <c r="AU367" s="7"/>
    </row>
    <row r="368" spans="1:47" ht="15.75" customHeight="1">
      <c r="A368" s="11"/>
      <c r="B368" s="11"/>
      <c r="C368" s="19"/>
      <c r="D368" s="19"/>
      <c r="E368" s="20"/>
      <c r="F368" s="19"/>
      <c r="G368" s="19"/>
      <c r="H368" s="21"/>
      <c r="I368" s="22"/>
      <c r="J368" s="23"/>
      <c r="K368" s="23"/>
      <c r="L368" s="23"/>
      <c r="M368" s="23"/>
      <c r="N368" s="23"/>
      <c r="O368" s="23"/>
      <c r="P368" s="23"/>
      <c r="Q368" s="23"/>
      <c r="R368" s="11"/>
      <c r="S368" s="11"/>
      <c r="T368" s="23"/>
      <c r="U368" s="23"/>
      <c r="V368" s="23"/>
      <c r="W368" s="23"/>
      <c r="X368" s="23"/>
      <c r="Y368" s="23"/>
      <c r="Z368" s="23"/>
      <c r="AA368" s="23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7"/>
      <c r="AM368" s="7"/>
      <c r="AN368" s="7"/>
      <c r="AO368" s="7"/>
      <c r="AP368" s="7"/>
      <c r="AQ368" s="7"/>
      <c r="AR368" s="7"/>
      <c r="AS368" s="7"/>
      <c r="AT368" s="7"/>
      <c r="AU368" s="7"/>
    </row>
    <row r="369" spans="1:47" ht="15.75" customHeight="1">
      <c r="A369" s="11"/>
      <c r="B369" s="11"/>
      <c r="C369" s="19"/>
      <c r="D369" s="19"/>
      <c r="E369" s="20"/>
      <c r="F369" s="19"/>
      <c r="G369" s="19"/>
      <c r="H369" s="21"/>
      <c r="I369" s="22"/>
      <c r="J369" s="23"/>
      <c r="K369" s="23"/>
      <c r="L369" s="23"/>
      <c r="M369" s="23"/>
      <c r="N369" s="23"/>
      <c r="O369" s="23"/>
      <c r="P369" s="23"/>
      <c r="Q369" s="23"/>
      <c r="R369" s="11"/>
      <c r="S369" s="11"/>
      <c r="T369" s="23"/>
      <c r="U369" s="23"/>
      <c r="V369" s="23"/>
      <c r="W369" s="23"/>
      <c r="X369" s="23"/>
      <c r="Y369" s="23"/>
      <c r="Z369" s="23"/>
      <c r="AA369" s="23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7"/>
      <c r="AM369" s="7"/>
      <c r="AN369" s="7"/>
      <c r="AO369" s="7"/>
      <c r="AP369" s="7"/>
      <c r="AQ369" s="7"/>
      <c r="AR369" s="7"/>
      <c r="AS369" s="7"/>
      <c r="AT369" s="7"/>
      <c r="AU369" s="7"/>
    </row>
    <row r="370" spans="1:47" ht="15.75" customHeight="1">
      <c r="A370" s="11"/>
      <c r="B370" s="11"/>
      <c r="C370" s="19"/>
      <c r="D370" s="19"/>
      <c r="E370" s="20"/>
      <c r="F370" s="19"/>
      <c r="G370" s="19"/>
      <c r="H370" s="21"/>
      <c r="I370" s="22"/>
      <c r="J370" s="23"/>
      <c r="K370" s="23"/>
      <c r="L370" s="23"/>
      <c r="M370" s="23"/>
      <c r="N370" s="23"/>
      <c r="O370" s="23"/>
      <c r="P370" s="23"/>
      <c r="Q370" s="23"/>
      <c r="R370" s="11"/>
      <c r="S370" s="11"/>
      <c r="T370" s="23"/>
      <c r="U370" s="23"/>
      <c r="V370" s="23"/>
      <c r="W370" s="23"/>
      <c r="X370" s="23"/>
      <c r="Y370" s="23"/>
      <c r="Z370" s="23"/>
      <c r="AA370" s="23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7"/>
      <c r="AM370" s="7"/>
      <c r="AN370" s="7"/>
      <c r="AO370" s="7"/>
      <c r="AP370" s="7"/>
      <c r="AQ370" s="7"/>
      <c r="AR370" s="7"/>
      <c r="AS370" s="7"/>
      <c r="AT370" s="7"/>
      <c r="AU370" s="7"/>
    </row>
    <row r="371" spans="1:47" ht="15.75" customHeight="1">
      <c r="A371" s="11"/>
      <c r="B371" s="11"/>
      <c r="C371" s="19"/>
      <c r="D371" s="19"/>
      <c r="E371" s="20"/>
      <c r="F371" s="19"/>
      <c r="G371" s="19"/>
      <c r="H371" s="21"/>
      <c r="I371" s="22"/>
      <c r="J371" s="23"/>
      <c r="K371" s="23"/>
      <c r="L371" s="23"/>
      <c r="M371" s="23"/>
      <c r="N371" s="23"/>
      <c r="O371" s="23"/>
      <c r="P371" s="23"/>
      <c r="Q371" s="23"/>
      <c r="R371" s="11"/>
      <c r="S371" s="11"/>
      <c r="T371" s="23"/>
      <c r="U371" s="23"/>
      <c r="V371" s="23"/>
      <c r="W371" s="23"/>
      <c r="X371" s="23"/>
      <c r="Y371" s="23"/>
      <c r="Z371" s="23"/>
      <c r="AA371" s="23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7"/>
      <c r="AM371" s="7"/>
      <c r="AN371" s="7"/>
      <c r="AO371" s="7"/>
      <c r="AP371" s="7"/>
      <c r="AQ371" s="7"/>
      <c r="AR371" s="7"/>
      <c r="AS371" s="7"/>
      <c r="AT371" s="7"/>
      <c r="AU371" s="7"/>
    </row>
    <row r="372" spans="1:47" ht="15.75" customHeight="1">
      <c r="A372" s="11"/>
      <c r="B372" s="11"/>
      <c r="C372" s="19"/>
      <c r="D372" s="19"/>
      <c r="E372" s="20"/>
      <c r="F372" s="19"/>
      <c r="G372" s="19"/>
      <c r="H372" s="21"/>
      <c r="I372" s="22"/>
      <c r="J372" s="23"/>
      <c r="K372" s="23"/>
      <c r="L372" s="23"/>
      <c r="M372" s="23"/>
      <c r="N372" s="23"/>
      <c r="O372" s="23"/>
      <c r="P372" s="23"/>
      <c r="Q372" s="23"/>
      <c r="R372" s="11"/>
      <c r="S372" s="11"/>
      <c r="T372" s="23"/>
      <c r="U372" s="23"/>
      <c r="V372" s="23"/>
      <c r="W372" s="23"/>
      <c r="X372" s="23"/>
      <c r="Y372" s="23"/>
      <c r="Z372" s="23"/>
      <c r="AA372" s="23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7"/>
      <c r="AM372" s="7"/>
      <c r="AN372" s="7"/>
      <c r="AO372" s="7"/>
      <c r="AP372" s="7"/>
      <c r="AQ372" s="7"/>
      <c r="AR372" s="7"/>
      <c r="AS372" s="7"/>
      <c r="AT372" s="7"/>
      <c r="AU372" s="7"/>
    </row>
    <row r="373" spans="1:47" ht="15.75" customHeight="1">
      <c r="A373" s="11"/>
      <c r="B373" s="11"/>
      <c r="C373" s="19"/>
      <c r="D373" s="19"/>
      <c r="E373" s="20"/>
      <c r="F373" s="19"/>
      <c r="G373" s="19"/>
      <c r="H373" s="21"/>
      <c r="I373" s="22"/>
      <c r="J373" s="23"/>
      <c r="K373" s="23"/>
      <c r="L373" s="23"/>
      <c r="M373" s="23"/>
      <c r="N373" s="23"/>
      <c r="O373" s="23"/>
      <c r="P373" s="23"/>
      <c r="Q373" s="23"/>
      <c r="R373" s="11"/>
      <c r="S373" s="11"/>
      <c r="T373" s="23"/>
      <c r="U373" s="23"/>
      <c r="V373" s="23"/>
      <c r="W373" s="23"/>
      <c r="X373" s="23"/>
      <c r="Y373" s="23"/>
      <c r="Z373" s="23"/>
      <c r="AA373" s="23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7"/>
      <c r="AM373" s="7"/>
      <c r="AN373" s="7"/>
      <c r="AO373" s="7"/>
      <c r="AP373" s="7"/>
      <c r="AQ373" s="7"/>
      <c r="AR373" s="7"/>
      <c r="AS373" s="7"/>
      <c r="AT373" s="7"/>
      <c r="AU373" s="7"/>
    </row>
    <row r="374" spans="1:47" ht="15.75" customHeight="1">
      <c r="A374" s="11"/>
      <c r="B374" s="11"/>
      <c r="C374" s="19"/>
      <c r="D374" s="19"/>
      <c r="E374" s="20"/>
      <c r="F374" s="19"/>
      <c r="G374" s="19"/>
      <c r="H374" s="21"/>
      <c r="I374" s="22"/>
      <c r="J374" s="23"/>
      <c r="K374" s="23"/>
      <c r="L374" s="23"/>
      <c r="M374" s="23"/>
      <c r="N374" s="23"/>
      <c r="O374" s="23"/>
      <c r="P374" s="23"/>
      <c r="Q374" s="23"/>
      <c r="R374" s="11"/>
      <c r="S374" s="11"/>
      <c r="T374" s="23"/>
      <c r="U374" s="23"/>
      <c r="V374" s="23"/>
      <c r="W374" s="23"/>
      <c r="X374" s="23"/>
      <c r="Y374" s="23"/>
      <c r="Z374" s="23"/>
      <c r="AA374" s="23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7"/>
      <c r="AM374" s="7"/>
      <c r="AN374" s="7"/>
      <c r="AO374" s="7"/>
      <c r="AP374" s="7"/>
      <c r="AQ374" s="7"/>
      <c r="AR374" s="7"/>
      <c r="AS374" s="7"/>
      <c r="AT374" s="7"/>
      <c r="AU374" s="7"/>
    </row>
    <row r="375" spans="1:47" ht="15.75" customHeight="1">
      <c r="A375" s="11"/>
      <c r="B375" s="11"/>
      <c r="C375" s="19"/>
      <c r="D375" s="19"/>
      <c r="E375" s="20"/>
      <c r="F375" s="19"/>
      <c r="G375" s="19"/>
      <c r="H375" s="21"/>
      <c r="I375" s="22"/>
      <c r="J375" s="23"/>
      <c r="K375" s="23"/>
      <c r="L375" s="23"/>
      <c r="M375" s="23"/>
      <c r="N375" s="23"/>
      <c r="O375" s="23"/>
      <c r="P375" s="23"/>
      <c r="Q375" s="23"/>
      <c r="R375" s="11"/>
      <c r="S375" s="11"/>
      <c r="T375" s="23"/>
      <c r="U375" s="23"/>
      <c r="V375" s="23"/>
      <c r="W375" s="23"/>
      <c r="X375" s="23"/>
      <c r="Y375" s="23"/>
      <c r="Z375" s="23"/>
      <c r="AA375" s="23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7"/>
      <c r="AM375" s="7"/>
      <c r="AN375" s="7"/>
      <c r="AO375" s="7"/>
      <c r="AP375" s="7"/>
      <c r="AQ375" s="7"/>
      <c r="AR375" s="7"/>
      <c r="AS375" s="7"/>
      <c r="AT375" s="7"/>
      <c r="AU375" s="7"/>
    </row>
    <row r="376" spans="1:47" ht="15.75" customHeight="1">
      <c r="A376" s="11"/>
      <c r="B376" s="11"/>
      <c r="C376" s="19"/>
      <c r="D376" s="19"/>
      <c r="E376" s="20"/>
      <c r="F376" s="19"/>
      <c r="G376" s="19"/>
      <c r="H376" s="21"/>
      <c r="I376" s="22"/>
      <c r="J376" s="23"/>
      <c r="K376" s="23"/>
      <c r="L376" s="23"/>
      <c r="M376" s="23"/>
      <c r="N376" s="23"/>
      <c r="O376" s="23"/>
      <c r="P376" s="23"/>
      <c r="Q376" s="23"/>
      <c r="R376" s="11"/>
      <c r="S376" s="11"/>
      <c r="T376" s="23"/>
      <c r="U376" s="23"/>
      <c r="V376" s="23"/>
      <c r="W376" s="23"/>
      <c r="X376" s="23"/>
      <c r="Y376" s="23"/>
      <c r="Z376" s="23"/>
      <c r="AA376" s="23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7"/>
      <c r="AM376" s="7"/>
      <c r="AN376" s="7"/>
      <c r="AO376" s="7"/>
      <c r="AP376" s="7"/>
      <c r="AQ376" s="7"/>
      <c r="AR376" s="7"/>
      <c r="AS376" s="7"/>
      <c r="AT376" s="7"/>
      <c r="AU376" s="7"/>
    </row>
    <row r="377" spans="1:47" ht="15.75" customHeight="1">
      <c r="A377" s="11"/>
      <c r="B377" s="11"/>
      <c r="C377" s="19"/>
      <c r="D377" s="19"/>
      <c r="E377" s="20"/>
      <c r="F377" s="19"/>
      <c r="G377" s="19"/>
      <c r="H377" s="21"/>
      <c r="I377" s="22"/>
      <c r="J377" s="23"/>
      <c r="K377" s="23"/>
      <c r="L377" s="23"/>
      <c r="M377" s="23"/>
      <c r="N377" s="23"/>
      <c r="O377" s="23"/>
      <c r="P377" s="23"/>
      <c r="Q377" s="23"/>
      <c r="R377" s="11"/>
      <c r="S377" s="11"/>
      <c r="T377" s="23"/>
      <c r="U377" s="23"/>
      <c r="V377" s="23"/>
      <c r="W377" s="23"/>
      <c r="X377" s="23"/>
      <c r="Y377" s="23"/>
      <c r="Z377" s="23"/>
      <c r="AA377" s="23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7"/>
      <c r="AM377" s="7"/>
      <c r="AN377" s="7"/>
      <c r="AO377" s="7"/>
      <c r="AP377" s="7"/>
      <c r="AQ377" s="7"/>
      <c r="AR377" s="7"/>
      <c r="AS377" s="7"/>
      <c r="AT377" s="7"/>
      <c r="AU377" s="7"/>
    </row>
    <row r="378" spans="1:47" ht="15.75" customHeight="1">
      <c r="A378" s="11"/>
      <c r="B378" s="11"/>
      <c r="C378" s="19"/>
      <c r="D378" s="19"/>
      <c r="E378" s="20"/>
      <c r="F378" s="19"/>
      <c r="G378" s="19"/>
      <c r="H378" s="21"/>
      <c r="I378" s="22"/>
      <c r="J378" s="23"/>
      <c r="K378" s="23"/>
      <c r="L378" s="23"/>
      <c r="M378" s="23"/>
      <c r="N378" s="23"/>
      <c r="O378" s="23"/>
      <c r="P378" s="23"/>
      <c r="Q378" s="23"/>
      <c r="R378" s="11"/>
      <c r="S378" s="11"/>
      <c r="T378" s="23"/>
      <c r="U378" s="23"/>
      <c r="V378" s="23"/>
      <c r="W378" s="23"/>
      <c r="X378" s="23"/>
      <c r="Y378" s="23"/>
      <c r="Z378" s="23"/>
      <c r="AA378" s="23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7"/>
      <c r="AM378" s="7"/>
      <c r="AN378" s="7"/>
      <c r="AO378" s="7"/>
      <c r="AP378" s="7"/>
      <c r="AQ378" s="7"/>
      <c r="AR378" s="7"/>
      <c r="AS378" s="7"/>
      <c r="AT378" s="7"/>
      <c r="AU378" s="7"/>
    </row>
    <row r="379" spans="1:47" ht="15.75" customHeight="1">
      <c r="A379" s="11"/>
      <c r="B379" s="11"/>
      <c r="C379" s="19"/>
      <c r="D379" s="19"/>
      <c r="E379" s="20"/>
      <c r="F379" s="19"/>
      <c r="G379" s="19"/>
      <c r="H379" s="21"/>
      <c r="I379" s="22"/>
      <c r="J379" s="23"/>
      <c r="K379" s="23"/>
      <c r="L379" s="23"/>
      <c r="M379" s="23"/>
      <c r="N379" s="23"/>
      <c r="O379" s="23"/>
      <c r="P379" s="23"/>
      <c r="Q379" s="23"/>
      <c r="R379" s="11"/>
      <c r="S379" s="11"/>
      <c r="T379" s="23"/>
      <c r="U379" s="23"/>
      <c r="V379" s="23"/>
      <c r="W379" s="23"/>
      <c r="X379" s="23"/>
      <c r="Y379" s="23"/>
      <c r="Z379" s="23"/>
      <c r="AA379" s="23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7"/>
      <c r="AM379" s="7"/>
      <c r="AN379" s="7"/>
      <c r="AO379" s="7"/>
      <c r="AP379" s="7"/>
      <c r="AQ379" s="7"/>
      <c r="AR379" s="7"/>
      <c r="AS379" s="7"/>
      <c r="AT379" s="7"/>
      <c r="AU379" s="7"/>
    </row>
    <row r="380" spans="1:47" ht="15.75" customHeight="1">
      <c r="A380" s="11"/>
      <c r="B380" s="11"/>
      <c r="C380" s="19"/>
      <c r="D380" s="19"/>
      <c r="E380" s="20"/>
      <c r="F380" s="19"/>
      <c r="G380" s="19"/>
      <c r="H380" s="21"/>
      <c r="I380" s="22"/>
      <c r="J380" s="23"/>
      <c r="K380" s="23"/>
      <c r="L380" s="23"/>
      <c r="M380" s="23"/>
      <c r="N380" s="23"/>
      <c r="O380" s="23"/>
      <c r="P380" s="23"/>
      <c r="Q380" s="23"/>
      <c r="R380" s="11"/>
      <c r="S380" s="11"/>
      <c r="T380" s="23"/>
      <c r="U380" s="23"/>
      <c r="V380" s="23"/>
      <c r="W380" s="23"/>
      <c r="X380" s="23"/>
      <c r="Y380" s="23"/>
      <c r="Z380" s="23"/>
      <c r="AA380" s="23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7"/>
      <c r="AM380" s="7"/>
      <c r="AN380" s="7"/>
      <c r="AO380" s="7"/>
      <c r="AP380" s="7"/>
      <c r="AQ380" s="7"/>
      <c r="AR380" s="7"/>
      <c r="AS380" s="7"/>
      <c r="AT380" s="7"/>
      <c r="AU380" s="7"/>
    </row>
    <row r="381" spans="1:47" ht="15.75" customHeight="1">
      <c r="A381" s="11"/>
      <c r="B381" s="11"/>
      <c r="C381" s="19"/>
      <c r="D381" s="19"/>
      <c r="E381" s="20"/>
      <c r="F381" s="19"/>
      <c r="G381" s="19"/>
      <c r="H381" s="21"/>
      <c r="I381" s="22"/>
      <c r="J381" s="23"/>
      <c r="K381" s="23"/>
      <c r="L381" s="23"/>
      <c r="M381" s="23"/>
      <c r="N381" s="23"/>
      <c r="O381" s="23"/>
      <c r="P381" s="23"/>
      <c r="Q381" s="23"/>
      <c r="R381" s="11"/>
      <c r="S381" s="11"/>
      <c r="T381" s="23"/>
      <c r="U381" s="23"/>
      <c r="V381" s="23"/>
      <c r="W381" s="23"/>
      <c r="X381" s="23"/>
      <c r="Y381" s="23"/>
      <c r="Z381" s="23"/>
      <c r="AA381" s="23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7"/>
      <c r="AM381" s="7"/>
      <c r="AN381" s="7"/>
      <c r="AO381" s="7"/>
      <c r="AP381" s="7"/>
      <c r="AQ381" s="7"/>
      <c r="AR381" s="7"/>
      <c r="AS381" s="7"/>
      <c r="AT381" s="7"/>
      <c r="AU381" s="7"/>
    </row>
    <row r="382" spans="1:47" ht="15.75" customHeight="1">
      <c r="A382" s="11"/>
      <c r="B382" s="11"/>
      <c r="C382" s="19"/>
      <c r="D382" s="19"/>
      <c r="E382" s="20"/>
      <c r="F382" s="19"/>
      <c r="G382" s="19"/>
      <c r="H382" s="21"/>
      <c r="I382" s="22"/>
      <c r="J382" s="23"/>
      <c r="K382" s="23"/>
      <c r="L382" s="23"/>
      <c r="M382" s="23"/>
      <c r="N382" s="23"/>
      <c r="O382" s="23"/>
      <c r="P382" s="23"/>
      <c r="Q382" s="23"/>
      <c r="R382" s="11"/>
      <c r="S382" s="11"/>
      <c r="T382" s="23"/>
      <c r="U382" s="23"/>
      <c r="V382" s="23"/>
      <c r="W382" s="23"/>
      <c r="X382" s="23"/>
      <c r="Y382" s="23"/>
      <c r="Z382" s="23"/>
      <c r="AA382" s="23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7"/>
      <c r="AM382" s="7"/>
      <c r="AN382" s="7"/>
      <c r="AO382" s="7"/>
      <c r="AP382" s="7"/>
      <c r="AQ382" s="7"/>
      <c r="AR382" s="7"/>
      <c r="AS382" s="7"/>
      <c r="AT382" s="7"/>
      <c r="AU382" s="7"/>
    </row>
    <row r="383" spans="1:47" ht="15.75" customHeight="1">
      <c r="A383" s="11"/>
      <c r="B383" s="11"/>
      <c r="C383" s="19"/>
      <c r="D383" s="19"/>
      <c r="E383" s="20"/>
      <c r="F383" s="19"/>
      <c r="G383" s="19"/>
      <c r="H383" s="21"/>
      <c r="I383" s="22"/>
      <c r="J383" s="23"/>
      <c r="K383" s="23"/>
      <c r="L383" s="23"/>
      <c r="M383" s="23"/>
      <c r="N383" s="23"/>
      <c r="O383" s="23"/>
      <c r="P383" s="23"/>
      <c r="Q383" s="23"/>
      <c r="R383" s="11"/>
      <c r="S383" s="11"/>
      <c r="T383" s="23"/>
      <c r="U383" s="23"/>
      <c r="V383" s="23"/>
      <c r="W383" s="23"/>
      <c r="X383" s="23"/>
      <c r="Y383" s="23"/>
      <c r="Z383" s="23"/>
      <c r="AA383" s="23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7"/>
      <c r="AM383" s="7"/>
      <c r="AN383" s="7"/>
      <c r="AO383" s="7"/>
      <c r="AP383" s="7"/>
      <c r="AQ383" s="7"/>
      <c r="AR383" s="7"/>
      <c r="AS383" s="7"/>
      <c r="AT383" s="7"/>
      <c r="AU383" s="7"/>
    </row>
    <row r="384" spans="1:47" ht="15.75" customHeight="1">
      <c r="A384" s="11"/>
      <c r="B384" s="11"/>
      <c r="C384" s="19"/>
      <c r="D384" s="19"/>
      <c r="E384" s="20"/>
      <c r="F384" s="19"/>
      <c r="G384" s="19"/>
      <c r="H384" s="21"/>
      <c r="I384" s="22"/>
      <c r="J384" s="23"/>
      <c r="K384" s="23"/>
      <c r="L384" s="23"/>
      <c r="M384" s="23"/>
      <c r="N384" s="23"/>
      <c r="O384" s="23"/>
      <c r="P384" s="23"/>
      <c r="Q384" s="23"/>
      <c r="R384" s="11"/>
      <c r="S384" s="11"/>
      <c r="T384" s="23"/>
      <c r="U384" s="23"/>
      <c r="V384" s="23"/>
      <c r="W384" s="23"/>
      <c r="X384" s="23"/>
      <c r="Y384" s="23"/>
      <c r="Z384" s="23"/>
      <c r="AA384" s="23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7"/>
      <c r="AM384" s="7"/>
      <c r="AN384" s="7"/>
      <c r="AO384" s="7"/>
      <c r="AP384" s="7"/>
      <c r="AQ384" s="7"/>
      <c r="AR384" s="7"/>
      <c r="AS384" s="7"/>
      <c r="AT384" s="7"/>
      <c r="AU384" s="7"/>
    </row>
    <row r="385" spans="1:47" ht="15.75" customHeight="1">
      <c r="A385" s="11"/>
      <c r="B385" s="11"/>
      <c r="C385" s="19"/>
      <c r="D385" s="19"/>
      <c r="E385" s="20"/>
      <c r="F385" s="19"/>
      <c r="G385" s="19"/>
      <c r="H385" s="21"/>
      <c r="I385" s="22"/>
      <c r="J385" s="23"/>
      <c r="K385" s="23"/>
      <c r="L385" s="23"/>
      <c r="M385" s="23"/>
      <c r="N385" s="23"/>
      <c r="O385" s="23"/>
      <c r="P385" s="23"/>
      <c r="Q385" s="23"/>
      <c r="R385" s="11"/>
      <c r="S385" s="11"/>
      <c r="T385" s="23"/>
      <c r="U385" s="23"/>
      <c r="V385" s="23"/>
      <c r="W385" s="23"/>
      <c r="X385" s="23"/>
      <c r="Y385" s="23"/>
      <c r="Z385" s="23"/>
      <c r="AA385" s="23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7"/>
      <c r="AM385" s="7"/>
      <c r="AN385" s="7"/>
      <c r="AO385" s="7"/>
      <c r="AP385" s="7"/>
      <c r="AQ385" s="7"/>
      <c r="AR385" s="7"/>
      <c r="AS385" s="7"/>
      <c r="AT385" s="7"/>
      <c r="AU385" s="7"/>
    </row>
    <row r="386" spans="1:47" ht="15.75" customHeight="1">
      <c r="A386" s="11"/>
      <c r="B386" s="11"/>
      <c r="C386" s="19"/>
      <c r="D386" s="19"/>
      <c r="E386" s="20"/>
      <c r="F386" s="19"/>
      <c r="G386" s="19"/>
      <c r="H386" s="21"/>
      <c r="I386" s="22"/>
      <c r="J386" s="23"/>
      <c r="K386" s="23"/>
      <c r="L386" s="23"/>
      <c r="M386" s="23"/>
      <c r="N386" s="23"/>
      <c r="O386" s="23"/>
      <c r="P386" s="23"/>
      <c r="Q386" s="23"/>
      <c r="R386" s="11"/>
      <c r="S386" s="11"/>
      <c r="T386" s="23"/>
      <c r="U386" s="23"/>
      <c r="V386" s="23"/>
      <c r="W386" s="23"/>
      <c r="X386" s="23"/>
      <c r="Y386" s="23"/>
      <c r="Z386" s="23"/>
      <c r="AA386" s="23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7"/>
      <c r="AM386" s="7"/>
      <c r="AN386" s="7"/>
      <c r="AO386" s="7"/>
      <c r="AP386" s="7"/>
      <c r="AQ386" s="7"/>
      <c r="AR386" s="7"/>
      <c r="AS386" s="7"/>
      <c r="AT386" s="7"/>
      <c r="AU386" s="7"/>
    </row>
    <row r="387" spans="1:47" ht="15.75" customHeight="1">
      <c r="A387" s="11"/>
      <c r="B387" s="11"/>
      <c r="C387" s="19"/>
      <c r="D387" s="19"/>
      <c r="E387" s="20"/>
      <c r="F387" s="19"/>
      <c r="G387" s="19"/>
      <c r="H387" s="21"/>
      <c r="I387" s="22"/>
      <c r="J387" s="23"/>
      <c r="K387" s="23"/>
      <c r="L387" s="23"/>
      <c r="M387" s="23"/>
      <c r="N387" s="23"/>
      <c r="O387" s="23"/>
      <c r="P387" s="23"/>
      <c r="Q387" s="23"/>
      <c r="R387" s="11"/>
      <c r="S387" s="11"/>
      <c r="T387" s="23"/>
      <c r="U387" s="23"/>
      <c r="V387" s="23"/>
      <c r="W387" s="23"/>
      <c r="X387" s="23"/>
      <c r="Y387" s="23"/>
      <c r="Z387" s="23"/>
      <c r="AA387" s="23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7"/>
      <c r="AM387" s="7"/>
      <c r="AN387" s="7"/>
      <c r="AO387" s="7"/>
      <c r="AP387" s="7"/>
      <c r="AQ387" s="7"/>
      <c r="AR387" s="7"/>
      <c r="AS387" s="7"/>
      <c r="AT387" s="7"/>
      <c r="AU387" s="7"/>
    </row>
    <row r="388" spans="1:47" ht="15.75" customHeight="1">
      <c r="A388" s="11"/>
      <c r="B388" s="11"/>
      <c r="C388" s="19"/>
      <c r="D388" s="19"/>
      <c r="E388" s="20"/>
      <c r="F388" s="19"/>
      <c r="G388" s="19"/>
      <c r="H388" s="21"/>
      <c r="I388" s="22"/>
      <c r="J388" s="23"/>
      <c r="K388" s="23"/>
      <c r="L388" s="23"/>
      <c r="M388" s="23"/>
      <c r="N388" s="23"/>
      <c r="O388" s="23"/>
      <c r="P388" s="23"/>
      <c r="Q388" s="23"/>
      <c r="R388" s="11"/>
      <c r="S388" s="11"/>
      <c r="T388" s="23"/>
      <c r="U388" s="23"/>
      <c r="V388" s="23"/>
      <c r="W388" s="23"/>
      <c r="X388" s="23"/>
      <c r="Y388" s="23"/>
      <c r="Z388" s="23"/>
      <c r="AA388" s="23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7"/>
      <c r="AM388" s="7"/>
      <c r="AN388" s="7"/>
      <c r="AO388" s="7"/>
      <c r="AP388" s="7"/>
      <c r="AQ388" s="7"/>
      <c r="AR388" s="7"/>
      <c r="AS388" s="7"/>
      <c r="AT388" s="7"/>
      <c r="AU388" s="7"/>
    </row>
    <row r="389" spans="1:47" ht="15.75" customHeight="1">
      <c r="A389" s="11"/>
      <c r="B389" s="11"/>
      <c r="C389" s="19"/>
      <c r="D389" s="19"/>
      <c r="E389" s="20"/>
      <c r="F389" s="19"/>
      <c r="G389" s="19"/>
      <c r="H389" s="21"/>
      <c r="I389" s="22"/>
      <c r="J389" s="23"/>
      <c r="K389" s="23"/>
      <c r="L389" s="23"/>
      <c r="M389" s="23"/>
      <c r="N389" s="23"/>
      <c r="O389" s="23"/>
      <c r="P389" s="23"/>
      <c r="Q389" s="23"/>
      <c r="R389" s="11"/>
      <c r="S389" s="11"/>
      <c r="T389" s="23"/>
      <c r="U389" s="23"/>
      <c r="V389" s="23"/>
      <c r="W389" s="23"/>
      <c r="X389" s="23"/>
      <c r="Y389" s="23"/>
      <c r="Z389" s="23"/>
      <c r="AA389" s="23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7"/>
      <c r="AM389" s="7"/>
      <c r="AN389" s="7"/>
      <c r="AO389" s="7"/>
      <c r="AP389" s="7"/>
      <c r="AQ389" s="7"/>
      <c r="AR389" s="7"/>
      <c r="AS389" s="7"/>
      <c r="AT389" s="7"/>
      <c r="AU389" s="7"/>
    </row>
    <row r="390" spans="1:47" ht="15.75" customHeight="1">
      <c r="A390" s="11"/>
      <c r="B390" s="11"/>
      <c r="C390" s="19"/>
      <c r="D390" s="19"/>
      <c r="E390" s="20"/>
      <c r="F390" s="19"/>
      <c r="G390" s="19"/>
      <c r="H390" s="21"/>
      <c r="I390" s="22"/>
      <c r="J390" s="23"/>
      <c r="K390" s="23"/>
      <c r="L390" s="23"/>
      <c r="M390" s="23"/>
      <c r="N390" s="23"/>
      <c r="O390" s="23"/>
      <c r="P390" s="23"/>
      <c r="Q390" s="23"/>
      <c r="R390" s="11"/>
      <c r="S390" s="11"/>
      <c r="T390" s="23"/>
      <c r="U390" s="23"/>
      <c r="V390" s="23"/>
      <c r="W390" s="23"/>
      <c r="X390" s="23"/>
      <c r="Y390" s="23"/>
      <c r="Z390" s="23"/>
      <c r="AA390" s="23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7"/>
      <c r="AM390" s="7"/>
      <c r="AN390" s="7"/>
      <c r="AO390" s="7"/>
      <c r="AP390" s="7"/>
      <c r="AQ390" s="7"/>
      <c r="AR390" s="7"/>
      <c r="AS390" s="7"/>
      <c r="AT390" s="7"/>
      <c r="AU390" s="7"/>
    </row>
    <row r="391" spans="1:47" ht="15.75" customHeight="1">
      <c r="A391" s="11"/>
      <c r="B391" s="11"/>
      <c r="C391" s="19"/>
      <c r="D391" s="19"/>
      <c r="E391" s="20"/>
      <c r="F391" s="19"/>
      <c r="G391" s="19"/>
      <c r="H391" s="21"/>
      <c r="I391" s="22"/>
      <c r="J391" s="23"/>
      <c r="K391" s="23"/>
      <c r="L391" s="23"/>
      <c r="M391" s="23"/>
      <c r="N391" s="23"/>
      <c r="O391" s="23"/>
      <c r="P391" s="23"/>
      <c r="Q391" s="23"/>
      <c r="R391" s="11"/>
      <c r="S391" s="11"/>
      <c r="T391" s="23"/>
      <c r="U391" s="23"/>
      <c r="V391" s="23"/>
      <c r="W391" s="23"/>
      <c r="X391" s="23"/>
      <c r="Y391" s="23"/>
      <c r="Z391" s="23"/>
      <c r="AA391" s="23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7"/>
      <c r="AM391" s="7"/>
      <c r="AN391" s="7"/>
      <c r="AO391" s="7"/>
      <c r="AP391" s="7"/>
      <c r="AQ391" s="7"/>
      <c r="AR391" s="7"/>
      <c r="AS391" s="7"/>
      <c r="AT391" s="7"/>
      <c r="AU391" s="7"/>
    </row>
    <row r="392" spans="1:47" ht="15.75" customHeight="1">
      <c r="A392" s="11"/>
      <c r="B392" s="11"/>
      <c r="C392" s="19"/>
      <c r="D392" s="19"/>
      <c r="E392" s="20"/>
      <c r="F392" s="19"/>
      <c r="G392" s="19"/>
      <c r="H392" s="21"/>
      <c r="I392" s="22"/>
      <c r="J392" s="23"/>
      <c r="K392" s="23"/>
      <c r="L392" s="23"/>
      <c r="M392" s="23"/>
      <c r="N392" s="23"/>
      <c r="O392" s="23"/>
      <c r="P392" s="23"/>
      <c r="Q392" s="23"/>
      <c r="R392" s="11"/>
      <c r="S392" s="11"/>
      <c r="T392" s="23"/>
      <c r="U392" s="23"/>
      <c r="V392" s="23"/>
      <c r="W392" s="23"/>
      <c r="X392" s="23"/>
      <c r="Y392" s="23"/>
      <c r="Z392" s="23"/>
      <c r="AA392" s="23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7"/>
      <c r="AM392" s="7"/>
      <c r="AN392" s="7"/>
      <c r="AO392" s="7"/>
      <c r="AP392" s="7"/>
      <c r="AQ392" s="7"/>
      <c r="AR392" s="7"/>
      <c r="AS392" s="7"/>
      <c r="AT392" s="7"/>
      <c r="AU392" s="7"/>
    </row>
    <row r="393" spans="1:47" ht="15.75" customHeight="1">
      <c r="A393" s="11"/>
      <c r="B393" s="11"/>
      <c r="C393" s="19"/>
      <c r="D393" s="19"/>
      <c r="E393" s="20"/>
      <c r="F393" s="19"/>
      <c r="G393" s="19"/>
      <c r="H393" s="21"/>
      <c r="I393" s="22"/>
      <c r="J393" s="23"/>
      <c r="K393" s="23"/>
      <c r="L393" s="23"/>
      <c r="M393" s="23"/>
      <c r="N393" s="23"/>
      <c r="O393" s="23"/>
      <c r="P393" s="23"/>
      <c r="Q393" s="23"/>
      <c r="R393" s="11"/>
      <c r="S393" s="11"/>
      <c r="T393" s="23"/>
      <c r="U393" s="23"/>
      <c r="V393" s="23"/>
      <c r="W393" s="23"/>
      <c r="X393" s="23"/>
      <c r="Y393" s="23"/>
      <c r="Z393" s="23"/>
      <c r="AA393" s="23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7"/>
      <c r="AM393" s="7"/>
      <c r="AN393" s="7"/>
      <c r="AO393" s="7"/>
      <c r="AP393" s="7"/>
      <c r="AQ393" s="7"/>
      <c r="AR393" s="7"/>
      <c r="AS393" s="7"/>
      <c r="AT393" s="7"/>
      <c r="AU393" s="7"/>
    </row>
    <row r="394" spans="1:47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</row>
    <row r="395" spans="1:47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</row>
    <row r="396" spans="1:47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</row>
    <row r="397" spans="1:4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</row>
    <row r="398" spans="1:47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</row>
    <row r="399" spans="1:47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</row>
    <row r="400" spans="1:47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</row>
    <row r="401" spans="1:47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</row>
    <row r="402" spans="1:47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</row>
    <row r="403" spans="1:47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</row>
    <row r="404" spans="1:47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</row>
    <row r="405" spans="1:47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</row>
    <row r="406" spans="1:47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</row>
    <row r="407" spans="1:4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</row>
    <row r="408" spans="1:47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</row>
    <row r="409" spans="1:47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</row>
    <row r="410" spans="1:47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</row>
    <row r="411" spans="1:47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</row>
    <row r="412" spans="1:47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</row>
    <row r="413" spans="1:47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</row>
    <row r="414" spans="1:47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</row>
    <row r="415" spans="1:47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</row>
    <row r="416" spans="1:47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</row>
    <row r="417" spans="1:4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</row>
    <row r="418" spans="1:47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</row>
    <row r="419" spans="1:47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</row>
    <row r="420" spans="1:47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</row>
    <row r="421" spans="1:47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</row>
    <row r="422" spans="1:47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</row>
    <row r="423" spans="1:47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</row>
    <row r="424" spans="1:47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</row>
    <row r="425" spans="1:4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</row>
    <row r="426" spans="1:4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</row>
    <row r="427" spans="1:4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</row>
    <row r="428" spans="1:4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</row>
    <row r="429" spans="1:4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</row>
    <row r="430" spans="1:4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</row>
    <row r="431" spans="1:4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</row>
    <row r="432" spans="1:4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</row>
    <row r="433" spans="1:4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</row>
    <row r="434" spans="1:4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</row>
    <row r="435" spans="1:4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</row>
    <row r="436" spans="1:4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</row>
    <row r="437" spans="1:4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</row>
    <row r="438" spans="1:4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</row>
    <row r="439" spans="1:4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</row>
    <row r="440" spans="1:4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</row>
    <row r="441" spans="1:4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</row>
    <row r="442" spans="1:4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</row>
    <row r="443" spans="1:4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</row>
    <row r="444" spans="1:4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</row>
    <row r="445" spans="1:4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</row>
    <row r="446" spans="1:4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</row>
    <row r="447" spans="1: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</row>
    <row r="448" spans="1:4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</row>
    <row r="449" spans="1:4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</row>
    <row r="450" spans="1:4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</row>
    <row r="451" spans="1:4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</row>
    <row r="452" spans="1:4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</row>
    <row r="453" spans="1:4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</row>
    <row r="454" spans="1:4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</row>
    <row r="455" spans="1:4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</row>
    <row r="456" spans="1:4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</row>
    <row r="457" spans="1:4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</row>
    <row r="458" spans="1:4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</row>
    <row r="459" spans="1:4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</row>
    <row r="460" spans="1:4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</row>
    <row r="461" spans="1:4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</row>
    <row r="462" spans="1:4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</row>
    <row r="463" spans="1:4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</row>
    <row r="464" spans="1:4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</row>
    <row r="465" spans="1:4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</row>
    <row r="466" spans="1:4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</row>
    <row r="467" spans="1:4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</row>
    <row r="468" spans="1:4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</row>
    <row r="469" spans="1:4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</row>
    <row r="470" spans="1:4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</row>
    <row r="471" spans="1:4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</row>
    <row r="472" spans="1:4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</row>
    <row r="473" spans="1:4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</row>
    <row r="474" spans="1:4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</row>
    <row r="475" spans="1:4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</row>
    <row r="476" spans="1:4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</row>
    <row r="477" spans="1:4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</row>
    <row r="478" spans="1:4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</row>
    <row r="479" spans="1:4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</row>
    <row r="480" spans="1:4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</row>
    <row r="481" spans="1:4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</row>
    <row r="482" spans="1:4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</row>
    <row r="483" spans="1:4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</row>
    <row r="484" spans="1:4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</row>
    <row r="485" spans="1:4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</row>
    <row r="486" spans="1:4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</row>
    <row r="487" spans="1:4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</row>
    <row r="488" spans="1:4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</row>
    <row r="489" spans="1:4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</row>
    <row r="490" spans="1:4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</row>
    <row r="491" spans="1:4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</row>
    <row r="492" spans="1:4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</row>
    <row r="493" spans="1:4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</row>
    <row r="494" spans="1:4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</row>
    <row r="495" spans="1:4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</row>
    <row r="496" spans="1:4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</row>
    <row r="497" spans="1:4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</row>
    <row r="498" spans="1:4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</row>
    <row r="499" spans="1:4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</row>
    <row r="500" spans="1:4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</row>
    <row r="501" spans="1:4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</row>
    <row r="502" spans="1:4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</row>
    <row r="503" spans="1:4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</row>
    <row r="504" spans="1:4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</row>
    <row r="505" spans="1:4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</row>
    <row r="506" spans="1:4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</row>
    <row r="507" spans="1:4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</row>
    <row r="508" spans="1:4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</row>
    <row r="509" spans="1:4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</row>
    <row r="510" spans="1:4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</row>
    <row r="511" spans="1:4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</row>
    <row r="512" spans="1:4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</row>
    <row r="513" spans="1:4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</row>
    <row r="514" spans="1:4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</row>
    <row r="515" spans="1:4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</row>
    <row r="516" spans="1:4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</row>
    <row r="517" spans="1:4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</row>
    <row r="518" spans="1:4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</row>
    <row r="519" spans="1:4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</row>
    <row r="520" spans="1:4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</row>
    <row r="521" spans="1:4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</row>
    <row r="522" spans="1:4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</row>
    <row r="523" spans="1:4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</row>
    <row r="524" spans="1:4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</row>
    <row r="525" spans="1:4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</row>
    <row r="526" spans="1:4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</row>
    <row r="527" spans="1:4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</row>
    <row r="528" spans="1:4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</row>
    <row r="529" spans="1:4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</row>
    <row r="530" spans="1:4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</row>
    <row r="531" spans="1:4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</row>
    <row r="532" spans="1:4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</row>
    <row r="533" spans="1:4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</row>
    <row r="534" spans="1:4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</row>
    <row r="535" spans="1:4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</row>
    <row r="536" spans="1:4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</row>
    <row r="537" spans="1:4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</row>
    <row r="538" spans="1:4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</row>
    <row r="539" spans="1:4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</row>
    <row r="540" spans="1:4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</row>
    <row r="541" spans="1:4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</row>
    <row r="542" spans="1:4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</row>
    <row r="543" spans="1:4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</row>
    <row r="544" spans="1:4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</row>
    <row r="545" spans="1:4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</row>
    <row r="546" spans="1:4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</row>
    <row r="547" spans="1: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</row>
    <row r="548" spans="1:4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</row>
    <row r="549" spans="1:4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</row>
    <row r="550" spans="1:4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</row>
    <row r="551" spans="1:4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</row>
    <row r="552" spans="1:4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</row>
    <row r="553" spans="1:4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</row>
    <row r="554" spans="1:4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</row>
    <row r="555" spans="1:4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</row>
    <row r="556" spans="1:4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</row>
    <row r="557" spans="1:4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</row>
    <row r="558" spans="1:4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</row>
    <row r="559" spans="1:4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</row>
    <row r="560" spans="1:4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</row>
    <row r="561" spans="1:4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</row>
    <row r="562" spans="1:4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</row>
    <row r="563" spans="1:4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</row>
    <row r="564" spans="1:4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</row>
    <row r="565" spans="1:4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</row>
    <row r="566" spans="1:4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</row>
    <row r="567" spans="1:4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</row>
    <row r="568" spans="1:4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</row>
    <row r="569" spans="1:4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</row>
    <row r="570" spans="1:4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</row>
    <row r="571" spans="1:4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</row>
    <row r="572" spans="1:4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</row>
    <row r="573" spans="1:4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</row>
    <row r="574" spans="1:4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</row>
    <row r="575" spans="1:4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</row>
    <row r="576" spans="1:4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</row>
    <row r="577" spans="1:4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</row>
    <row r="578" spans="1:4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</row>
    <row r="579" spans="1:4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</row>
    <row r="580" spans="1:4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</row>
    <row r="581" spans="1:4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</row>
    <row r="582" spans="1:4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</row>
    <row r="583" spans="1:4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</row>
    <row r="584" spans="1:4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</row>
    <row r="585" spans="1:4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</row>
    <row r="586" spans="1:4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</row>
    <row r="587" spans="1:4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</row>
    <row r="588" spans="1:4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</row>
    <row r="589" spans="1:4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</row>
    <row r="590" spans="1:4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</row>
    <row r="591" spans="1:4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</row>
    <row r="592" spans="1:4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</row>
    <row r="593" spans="1:4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</row>
    <row r="594" spans="1:4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</row>
    <row r="595" spans="1:4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</row>
    <row r="596" spans="1:4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</row>
    <row r="597" spans="1:4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</row>
    <row r="598" spans="1:4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</row>
    <row r="599" spans="1:4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</row>
    <row r="600" spans="1:4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</row>
    <row r="601" spans="1:4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</row>
    <row r="602" spans="1:4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</row>
    <row r="603" spans="1:4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</row>
    <row r="604" spans="1:4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</row>
    <row r="605" spans="1:4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</row>
    <row r="606" spans="1:4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</row>
    <row r="607" spans="1:4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</row>
    <row r="608" spans="1:4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</row>
    <row r="609" spans="1:4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</row>
    <row r="610" spans="1:4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</row>
    <row r="611" spans="1:4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</row>
    <row r="612" spans="1:4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</row>
    <row r="613" spans="1:4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</row>
    <row r="614" spans="1:4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</row>
    <row r="615" spans="1:4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</row>
    <row r="616" spans="1:4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</row>
    <row r="617" spans="1:4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</row>
    <row r="618" spans="1:4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</row>
    <row r="619" spans="1:4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</row>
    <row r="620" spans="1:4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</row>
    <row r="621" spans="1:4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</row>
    <row r="622" spans="1:4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</row>
    <row r="623" spans="1:4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</row>
    <row r="624" spans="1:4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</row>
    <row r="625" spans="1:4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</row>
    <row r="626" spans="1:4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</row>
    <row r="627" spans="1:4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</row>
    <row r="628" spans="1:4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</row>
    <row r="629" spans="1:4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</row>
    <row r="630" spans="1:4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</row>
    <row r="631" spans="1:4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</row>
    <row r="632" spans="1:4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</row>
    <row r="633" spans="1:4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</row>
    <row r="634" spans="1:4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</row>
    <row r="635" spans="1:4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</row>
    <row r="636" spans="1:4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</row>
    <row r="637" spans="1:4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</row>
    <row r="638" spans="1:4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</row>
    <row r="639" spans="1:4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</row>
    <row r="640" spans="1:4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</row>
    <row r="641" spans="1:4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 spans="1:4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 spans="1:4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 spans="1: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 spans="1:4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</row>
    <row r="649" spans="1:4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</row>
    <row r="650" spans="1:4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</row>
    <row r="651" spans="1:4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</row>
    <row r="652" spans="1:4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</row>
    <row r="653" spans="1:4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</row>
    <row r="654" spans="1:4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</row>
    <row r="655" spans="1:4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</row>
    <row r="656" spans="1:4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</row>
    <row r="657" spans="1:4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</row>
    <row r="658" spans="1:4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</row>
    <row r="659" spans="1:4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</row>
    <row r="660" spans="1:4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</row>
    <row r="661" spans="1:4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</row>
    <row r="662" spans="1:4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</row>
    <row r="663" spans="1:4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</row>
    <row r="664" spans="1:4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</row>
    <row r="665" spans="1:4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</row>
    <row r="666" spans="1:4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</row>
    <row r="667" spans="1:4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</row>
    <row r="668" spans="1:4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</row>
    <row r="669" spans="1:4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</row>
    <row r="670" spans="1:4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</row>
    <row r="671" spans="1:4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</row>
    <row r="672" spans="1:4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</row>
    <row r="673" spans="1:4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</row>
    <row r="674" spans="1:4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</row>
    <row r="675" spans="1:4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</row>
    <row r="676" spans="1:4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</row>
    <row r="677" spans="1:4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</row>
    <row r="678" spans="1:4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</row>
    <row r="679" spans="1:4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</row>
    <row r="680" spans="1:4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</row>
    <row r="681" spans="1:4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</row>
    <row r="682" spans="1:4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</row>
    <row r="683" spans="1:4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</row>
    <row r="684" spans="1:4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</row>
    <row r="685" spans="1:4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</row>
    <row r="686" spans="1:4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</row>
    <row r="687" spans="1:4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</row>
    <row r="688" spans="1:4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</row>
    <row r="689" spans="1:4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</row>
    <row r="690" spans="1:4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</row>
    <row r="691" spans="1:4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</row>
    <row r="692" spans="1:4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</row>
    <row r="693" spans="1:4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</row>
    <row r="694" spans="1:4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</row>
    <row r="695" spans="1:4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</row>
    <row r="696" spans="1:4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</row>
    <row r="697" spans="1:4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</row>
    <row r="698" spans="1:4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</row>
    <row r="699" spans="1:4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</row>
    <row r="700" spans="1:4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</row>
    <row r="701" spans="1:4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</row>
    <row r="702" spans="1:4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</row>
    <row r="703" spans="1:4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</row>
    <row r="704" spans="1:4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</row>
    <row r="705" spans="1:4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</row>
    <row r="706" spans="1:4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</row>
    <row r="707" spans="1:4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</row>
    <row r="708" spans="1:4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</row>
    <row r="709" spans="1:4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</row>
    <row r="710" spans="1:4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</row>
    <row r="711" spans="1:4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</row>
    <row r="712" spans="1:4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</row>
    <row r="713" spans="1:4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</row>
    <row r="714" spans="1:4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</row>
    <row r="715" spans="1:4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</row>
    <row r="716" spans="1:4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</row>
    <row r="717" spans="1:4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</row>
    <row r="718" spans="1:4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</row>
    <row r="719" spans="1:4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</row>
    <row r="720" spans="1:4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</row>
    <row r="721" spans="1:4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</row>
    <row r="722" spans="1:4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</row>
    <row r="723" spans="1:4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</row>
    <row r="724" spans="1:4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</row>
    <row r="725" spans="1:4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</row>
    <row r="726" spans="1:4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</row>
    <row r="727" spans="1:4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</row>
    <row r="728" spans="1:4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</row>
    <row r="729" spans="1:4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</row>
    <row r="730" spans="1:4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</row>
    <row r="731" spans="1:4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</row>
    <row r="732" spans="1:4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</row>
    <row r="733" spans="1:4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</row>
    <row r="734" spans="1:4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</row>
    <row r="735" spans="1:4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</row>
    <row r="736" spans="1:4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</row>
    <row r="737" spans="1:4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</row>
    <row r="738" spans="1:4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</row>
    <row r="739" spans="1:4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</row>
    <row r="740" spans="1:4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</row>
    <row r="741" spans="1:4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</row>
    <row r="742" spans="1:4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</row>
    <row r="743" spans="1:4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</row>
    <row r="744" spans="1:4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</row>
    <row r="745" spans="1:4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</row>
    <row r="746" spans="1:4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</row>
    <row r="747" spans="1: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</row>
    <row r="748" spans="1:4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</row>
    <row r="749" spans="1:4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</row>
    <row r="750" spans="1:4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</row>
    <row r="751" spans="1:4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</row>
    <row r="752" spans="1:4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</row>
    <row r="753" spans="1:4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</row>
    <row r="754" spans="1:4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</row>
    <row r="755" spans="1:4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</row>
    <row r="756" spans="1:4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</row>
    <row r="757" spans="1:4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</row>
    <row r="758" spans="1:4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</row>
    <row r="759" spans="1:4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</row>
    <row r="760" spans="1:4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</row>
    <row r="761" spans="1:4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</row>
    <row r="762" spans="1:4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</row>
    <row r="763" spans="1:4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</row>
    <row r="764" spans="1:4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</row>
    <row r="765" spans="1:4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</row>
    <row r="766" spans="1:4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</row>
    <row r="767" spans="1:4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</row>
    <row r="768" spans="1:4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</row>
    <row r="769" spans="1:4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</row>
    <row r="770" spans="1:4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</row>
    <row r="771" spans="1:4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</row>
    <row r="772" spans="1:4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</row>
    <row r="773" spans="1:4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</row>
    <row r="774" spans="1:4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</row>
    <row r="775" spans="1:4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</row>
    <row r="776" spans="1:4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</row>
    <row r="777" spans="1:4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</row>
    <row r="778" spans="1:4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</row>
    <row r="779" spans="1:4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</row>
    <row r="780" spans="1:4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</row>
    <row r="781" spans="1:4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</row>
    <row r="782" spans="1:4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</row>
    <row r="783" spans="1:4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</row>
    <row r="784" spans="1:4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</row>
    <row r="785" spans="1:4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</row>
    <row r="786" spans="1:4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</row>
    <row r="787" spans="1:4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</row>
    <row r="788" spans="1:4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</row>
    <row r="789" spans="1:4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</row>
    <row r="790" spans="1:4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</row>
    <row r="791" spans="1:4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</row>
    <row r="792" spans="1:4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</row>
    <row r="793" spans="1:4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</row>
    <row r="794" spans="1:4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</row>
    <row r="795" spans="1:4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</row>
    <row r="796" spans="1:4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</row>
    <row r="797" spans="1:4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</row>
    <row r="798" spans="1:4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</row>
    <row r="799" spans="1:4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</row>
    <row r="800" spans="1:4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</row>
    <row r="801" spans="1:4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</row>
    <row r="802" spans="1:4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</row>
    <row r="803" spans="1:4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</row>
    <row r="804" spans="1:4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</row>
    <row r="805" spans="1:4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</row>
    <row r="806" spans="1:4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</row>
    <row r="807" spans="1:4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</row>
    <row r="808" spans="1:4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</row>
    <row r="809" spans="1:4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</row>
    <row r="810" spans="1:4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</row>
    <row r="811" spans="1:4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</row>
    <row r="812" spans="1:4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</row>
    <row r="813" spans="1:4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</row>
    <row r="814" spans="1:4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</row>
    <row r="815" spans="1:4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</row>
    <row r="816" spans="1:4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</row>
    <row r="817" spans="1:4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</row>
    <row r="818" spans="1:4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</row>
    <row r="819" spans="1:4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</row>
    <row r="820" spans="1:4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</row>
    <row r="821" spans="1:4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</row>
    <row r="822" spans="1:4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</row>
    <row r="823" spans="1:4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</row>
    <row r="824" spans="1:4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</row>
    <row r="825" spans="1:4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</row>
    <row r="826" spans="1:4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</row>
    <row r="827" spans="1:4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</row>
    <row r="828" spans="1:4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</row>
    <row r="829" spans="1:4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</row>
    <row r="830" spans="1:4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</row>
    <row r="831" spans="1:4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</row>
    <row r="832" spans="1:4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</row>
    <row r="833" spans="1:4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</row>
    <row r="834" spans="1:4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</row>
    <row r="835" spans="1:4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</row>
    <row r="836" spans="1:4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</row>
    <row r="837" spans="1:4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</row>
    <row r="838" spans="1:4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</row>
    <row r="839" spans="1:4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</row>
    <row r="840" spans="1:4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</row>
    <row r="841" spans="1:4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</row>
    <row r="842" spans="1:4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</row>
    <row r="843" spans="1:4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</row>
    <row r="844" spans="1:4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</row>
    <row r="845" spans="1:4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</row>
    <row r="846" spans="1:4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</row>
    <row r="847" spans="1: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</row>
    <row r="848" spans="1:4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</row>
    <row r="849" spans="1:4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</row>
    <row r="850" spans="1:4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</row>
    <row r="851" spans="1:4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</row>
    <row r="852" spans="1:4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</row>
    <row r="853" spans="1:4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</row>
    <row r="854" spans="1:4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</row>
    <row r="855" spans="1:4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</row>
    <row r="856" spans="1:4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</row>
    <row r="857" spans="1:4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</row>
    <row r="858" spans="1:4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</row>
    <row r="859" spans="1:4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</row>
    <row r="860" spans="1:4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</row>
    <row r="861" spans="1:4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</row>
    <row r="862" spans="1:4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</row>
    <row r="863" spans="1:4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</row>
    <row r="864" spans="1:4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</row>
    <row r="865" spans="1:4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</row>
    <row r="866" spans="1:4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</row>
    <row r="867" spans="1:4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</row>
    <row r="868" spans="1:4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</row>
    <row r="869" spans="1:4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</row>
    <row r="870" spans="1:4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</row>
    <row r="871" spans="1:4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</row>
    <row r="872" spans="1:4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</row>
    <row r="873" spans="1:4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</row>
    <row r="874" spans="1:4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</row>
    <row r="875" spans="1:4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</row>
    <row r="876" spans="1:4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</row>
    <row r="877" spans="1:4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</row>
    <row r="878" spans="1:4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</row>
    <row r="879" spans="1:4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</row>
    <row r="880" spans="1:4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</row>
    <row r="881" spans="1:4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</row>
    <row r="882" spans="1:4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</row>
    <row r="883" spans="1:4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</row>
    <row r="884" spans="1:4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</row>
    <row r="885" spans="1:4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</row>
    <row r="886" spans="1:4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</row>
    <row r="887" spans="1:4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</row>
    <row r="888" spans="1:4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</row>
    <row r="889" spans="1:4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</row>
    <row r="890" spans="1:4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</row>
    <row r="891" spans="1:4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</row>
    <row r="892" spans="1:4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</row>
    <row r="893" spans="1:4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</row>
    <row r="894" spans="1:4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</row>
    <row r="895" spans="1:4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</row>
    <row r="896" spans="1:4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</row>
    <row r="897" spans="1:4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</row>
    <row r="898" spans="1:4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</row>
    <row r="899" spans="1:4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</row>
    <row r="900" spans="1:4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</row>
    <row r="901" spans="1:4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</row>
    <row r="902" spans="1:4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</row>
    <row r="903" spans="1:4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</row>
    <row r="904" spans="1:4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</row>
    <row r="905" spans="1:4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</row>
    <row r="906" spans="1:4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</row>
    <row r="907" spans="1:4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</row>
    <row r="908" spans="1:4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</row>
    <row r="909" spans="1:4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</row>
    <row r="910" spans="1:4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</row>
    <row r="911" spans="1:4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</row>
    <row r="912" spans="1:4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</row>
    <row r="913" spans="1:4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</row>
    <row r="914" spans="1:4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</row>
    <row r="915" spans="1:4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</row>
    <row r="916" spans="1:4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</row>
    <row r="917" spans="1:4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</row>
    <row r="918" spans="1:4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</row>
    <row r="919" spans="1:4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</row>
    <row r="920" spans="1:4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</row>
    <row r="921" spans="1:4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</row>
    <row r="922" spans="1:4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</row>
    <row r="923" spans="1:4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</row>
    <row r="924" spans="1:4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</row>
    <row r="925" spans="1:4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</row>
    <row r="926" spans="1:4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</row>
    <row r="927" spans="1:4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</row>
    <row r="928" spans="1:4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</row>
    <row r="929" spans="1:4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</row>
    <row r="930" spans="1:4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</row>
    <row r="931" spans="1:4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</row>
    <row r="932" spans="1:4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</row>
    <row r="933" spans="1:4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</row>
    <row r="934" spans="1:4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</row>
    <row r="935" spans="1:4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</row>
    <row r="936" spans="1:4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</row>
    <row r="937" spans="1:4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</row>
    <row r="938" spans="1:4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</row>
    <row r="939" spans="1:4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</row>
    <row r="940" spans="1:4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</row>
    <row r="941" spans="1:4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</row>
    <row r="942" spans="1:4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</row>
    <row r="943" spans="1:4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</row>
    <row r="944" spans="1:4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</row>
    <row r="945" spans="1:4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</row>
    <row r="946" spans="1:4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</row>
    <row r="947" spans="1: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</row>
    <row r="948" spans="1:4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</row>
    <row r="949" spans="1:4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</row>
    <row r="950" spans="1:4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</row>
    <row r="951" spans="1:4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</row>
    <row r="952" spans="1:4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</row>
    <row r="953" spans="1:4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</row>
    <row r="954" spans="1:4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</row>
    <row r="955" spans="1:4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</row>
    <row r="956" spans="1:4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</row>
    <row r="957" spans="1:4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</row>
    <row r="958" spans="1:4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</row>
    <row r="959" spans="1:4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</row>
    <row r="960" spans="1:4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</row>
    <row r="961" spans="1:4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</row>
    <row r="962" spans="1:4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</row>
    <row r="963" spans="1:4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</row>
    <row r="964" spans="1:4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</row>
    <row r="965" spans="1:4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</row>
    <row r="966" spans="1:4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</row>
    <row r="967" spans="1:4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</row>
    <row r="968" spans="1:4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</row>
    <row r="969" spans="1:4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</row>
    <row r="970" spans="1:4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</row>
    <row r="971" spans="1:4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</row>
    <row r="972" spans="1:4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</row>
    <row r="973" spans="1:4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</row>
    <row r="974" spans="1:4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</row>
    <row r="975" spans="1:4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</row>
    <row r="976" spans="1:4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</row>
    <row r="977" spans="1:4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</row>
    <row r="978" spans="1:4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</row>
    <row r="979" spans="1:4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</row>
    <row r="980" spans="1:4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</row>
    <row r="981" spans="1:4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</row>
    <row r="982" spans="1:4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</row>
    <row r="983" spans="1:4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</row>
    <row r="984" spans="1:4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</row>
    <row r="985" spans="1:4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</row>
    <row r="986" spans="1:4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</row>
    <row r="987" spans="1:4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</row>
    <row r="988" spans="1:4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</row>
    <row r="989" spans="1:4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</row>
    <row r="990" spans="1:4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</row>
    <row r="991" spans="1:4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</row>
  </sheetData>
  <mergeCells count="48">
    <mergeCell ref="A234:A239"/>
    <mergeCell ref="R234:R239"/>
    <mergeCell ref="A222:A233"/>
    <mergeCell ref="A88:A99"/>
    <mergeCell ref="A100:A111"/>
    <mergeCell ref="A112:A123"/>
    <mergeCell ref="A124:A135"/>
    <mergeCell ref="A136:A147"/>
    <mergeCell ref="A148:A159"/>
    <mergeCell ref="A160:A171"/>
    <mergeCell ref="A184:A192"/>
    <mergeCell ref="A196:B196"/>
    <mergeCell ref="A197:A208"/>
    <mergeCell ref="A209:B209"/>
    <mergeCell ref="A210:A221"/>
    <mergeCell ref="R184:R192"/>
    <mergeCell ref="R197:R208"/>
    <mergeCell ref="R210:R221"/>
    <mergeCell ref="R222:R233"/>
    <mergeCell ref="R16:R27"/>
    <mergeCell ref="R76:R87"/>
    <mergeCell ref="R88:R99"/>
    <mergeCell ref="R100:R111"/>
    <mergeCell ref="R112:R123"/>
    <mergeCell ref="R124:R135"/>
    <mergeCell ref="R136:R147"/>
    <mergeCell ref="A64:A75"/>
    <mergeCell ref="A76:A87"/>
    <mergeCell ref="R148:R159"/>
    <mergeCell ref="R160:R171"/>
    <mergeCell ref="R172:R183"/>
    <mergeCell ref="A172:A183"/>
    <mergeCell ref="A4:A15"/>
    <mergeCell ref="A16:A27"/>
    <mergeCell ref="A28:A39"/>
    <mergeCell ref="A40:A51"/>
    <mergeCell ref="A52:A63"/>
    <mergeCell ref="R4:R15"/>
    <mergeCell ref="R40:R51"/>
    <mergeCell ref="R52:R63"/>
    <mergeCell ref="R28:R39"/>
    <mergeCell ref="R64:R75"/>
    <mergeCell ref="A1:B1"/>
    <mergeCell ref="D1:G1"/>
    <mergeCell ref="AL1:AO1"/>
    <mergeCell ref="T2:Y2"/>
    <mergeCell ref="Z2:AE2"/>
    <mergeCell ref="AF2:AK2"/>
  </mergeCells>
  <phoneticPr fontId="42" type="noConversion"/>
  <pageMargins left="0.7" right="0.7" top="0.75" bottom="0.75" header="0" footer="0"/>
  <pageSetup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B1003"/>
  <sheetViews>
    <sheetView zoomScale="70" zoomScaleNormal="70" workbookViewId="0">
      <pane xSplit="2" ySplit="1" topLeftCell="C118" activePane="bottomRight" state="frozen"/>
      <selection pane="topRight" activeCell="C1" sqref="C1"/>
      <selection pane="bottomLeft" activeCell="A2" sqref="A2"/>
      <selection pane="bottomRight" activeCell="D170" sqref="D170:D171"/>
    </sheetView>
  </sheetViews>
  <sheetFormatPr defaultColWidth="14.42578125" defaultRowHeight="15" customHeight="1"/>
  <cols>
    <col min="1" max="2" width="9.140625" customWidth="1"/>
    <col min="3" max="3" width="27.7109375" bestFit="1" customWidth="1"/>
    <col min="4" max="4" width="23.85546875" bestFit="1" customWidth="1"/>
    <col min="5" max="5" width="25.28515625" bestFit="1" customWidth="1"/>
    <col min="6" max="6" width="24.28515625" bestFit="1" customWidth="1"/>
    <col min="7" max="7" width="23.42578125" bestFit="1" customWidth="1"/>
    <col min="8" max="8" width="18.28515625" bestFit="1" customWidth="1"/>
    <col min="9" max="9" width="20.5703125" bestFit="1" customWidth="1"/>
    <col min="10" max="10" width="21.5703125" bestFit="1" customWidth="1"/>
    <col min="11" max="11" width="21" bestFit="1" customWidth="1"/>
    <col min="12" max="12" width="23.42578125" bestFit="1" customWidth="1"/>
    <col min="13" max="13" width="14.85546875" bestFit="1" customWidth="1"/>
    <col min="14" max="14" width="20.140625" bestFit="1" customWidth="1"/>
    <col min="15" max="15" width="13.85546875" bestFit="1" customWidth="1"/>
    <col min="16" max="16" width="24.28515625" bestFit="1" customWidth="1"/>
    <col min="17" max="17" width="21" customWidth="1"/>
    <col min="18" max="18" width="25" bestFit="1" customWidth="1"/>
    <col min="19" max="19" width="14.140625" customWidth="1"/>
    <col min="20" max="20" width="18.140625" customWidth="1"/>
    <col min="21" max="21" width="9" customWidth="1"/>
    <col min="22" max="22" width="23.42578125" customWidth="1"/>
    <col min="23" max="23" width="15.42578125" customWidth="1"/>
    <col min="24" max="28" width="9.140625" customWidth="1"/>
  </cols>
  <sheetData>
    <row r="1" spans="1:28" ht="45">
      <c r="A1" s="25"/>
      <c r="B1" s="25"/>
      <c r="C1" s="26" t="s">
        <v>74</v>
      </c>
      <c r="D1" s="26" t="s">
        <v>75</v>
      </c>
      <c r="E1" s="26" t="s">
        <v>76</v>
      </c>
      <c r="F1" s="26" t="s">
        <v>77</v>
      </c>
      <c r="G1" s="26" t="s">
        <v>78</v>
      </c>
      <c r="H1" s="26" t="s">
        <v>79</v>
      </c>
      <c r="I1" s="26" t="s">
        <v>80</v>
      </c>
      <c r="J1" s="26" t="s">
        <v>81</v>
      </c>
      <c r="K1" s="27" t="s">
        <v>82</v>
      </c>
      <c r="L1" s="26" t="s">
        <v>83</v>
      </c>
      <c r="M1" s="26" t="s">
        <v>84</v>
      </c>
      <c r="N1" s="26" t="s">
        <v>85</v>
      </c>
      <c r="O1" s="26" t="s">
        <v>86</v>
      </c>
      <c r="P1" s="27" t="s">
        <v>87</v>
      </c>
      <c r="Q1" s="26" t="s">
        <v>88</v>
      </c>
      <c r="R1" s="26" t="s">
        <v>89</v>
      </c>
      <c r="S1" s="26" t="s">
        <v>90</v>
      </c>
      <c r="T1" s="26" t="s">
        <v>91</v>
      </c>
      <c r="U1" s="26" t="s">
        <v>92</v>
      </c>
      <c r="V1" s="28" t="s">
        <v>63</v>
      </c>
      <c r="W1" s="29"/>
      <c r="X1" s="29"/>
      <c r="Y1" s="29"/>
      <c r="Z1" s="29"/>
      <c r="AA1" s="29"/>
      <c r="AB1" s="29"/>
    </row>
    <row r="2" spans="1:28">
      <c r="A2" s="433">
        <v>2013</v>
      </c>
      <c r="B2" s="30">
        <v>4</v>
      </c>
      <c r="C2" s="31">
        <v>123571715000</v>
      </c>
      <c r="D2" s="32">
        <v>0</v>
      </c>
      <c r="E2" s="32">
        <v>0</v>
      </c>
      <c r="F2" s="32">
        <v>0</v>
      </c>
      <c r="G2" s="32"/>
      <c r="H2" s="32">
        <v>0</v>
      </c>
      <c r="I2" s="32"/>
      <c r="J2" s="33">
        <v>0</v>
      </c>
      <c r="K2" s="33">
        <f t="shared" ref="K2:K62" si="0">L2+M2+O2</f>
        <v>0</v>
      </c>
      <c r="L2" s="33">
        <v>0</v>
      </c>
      <c r="M2" s="33">
        <v>0</v>
      </c>
      <c r="N2" s="33"/>
      <c r="O2" s="33">
        <v>0</v>
      </c>
      <c r="P2" s="33">
        <f t="shared" ref="P2:P62" si="1">Q2+R2+S2+T2+U2</f>
        <v>0</v>
      </c>
      <c r="Q2" s="32">
        <v>0</v>
      </c>
      <c r="R2" s="32">
        <v>0</v>
      </c>
      <c r="S2" s="32">
        <v>0</v>
      </c>
      <c r="T2" s="32">
        <v>0</v>
      </c>
      <c r="U2" s="33">
        <v>0</v>
      </c>
      <c r="V2" s="33">
        <f t="shared" ref="V2:V10" si="2">SUM(C2+D2+F2+G2+H2+J2+K2+P2)</f>
        <v>123571715000</v>
      </c>
      <c r="W2" s="29"/>
      <c r="X2" s="29"/>
      <c r="Y2" s="29"/>
      <c r="Z2" s="29"/>
      <c r="AA2" s="29"/>
      <c r="AB2" s="29"/>
    </row>
    <row r="3" spans="1:28">
      <c r="A3" s="434"/>
      <c r="B3" s="30">
        <v>5</v>
      </c>
      <c r="C3" s="33">
        <v>129760898000</v>
      </c>
      <c r="D3" s="33">
        <v>0</v>
      </c>
      <c r="E3" s="32">
        <v>0</v>
      </c>
      <c r="F3" s="33">
        <v>0</v>
      </c>
      <c r="G3" s="33">
        <v>84000000</v>
      </c>
      <c r="H3" s="32">
        <v>0</v>
      </c>
      <c r="I3" s="32"/>
      <c r="J3" s="33">
        <v>0</v>
      </c>
      <c r="K3" s="33">
        <f t="shared" si="0"/>
        <v>0</v>
      </c>
      <c r="L3" s="33">
        <v>0</v>
      </c>
      <c r="M3" s="33">
        <v>0</v>
      </c>
      <c r="N3" s="33"/>
      <c r="O3" s="33">
        <v>0</v>
      </c>
      <c r="P3" s="33">
        <f t="shared" si="1"/>
        <v>0</v>
      </c>
      <c r="Q3" s="32">
        <v>0</v>
      </c>
      <c r="R3" s="32">
        <v>0</v>
      </c>
      <c r="S3" s="32">
        <v>0</v>
      </c>
      <c r="T3" s="32">
        <v>0</v>
      </c>
      <c r="U3" s="33">
        <v>0</v>
      </c>
      <c r="V3" s="33">
        <f t="shared" si="2"/>
        <v>129844898000</v>
      </c>
      <c r="W3" s="29"/>
      <c r="X3" s="29"/>
      <c r="Y3" s="29"/>
      <c r="Z3" s="29"/>
      <c r="AA3" s="29"/>
      <c r="AB3" s="29"/>
    </row>
    <row r="4" spans="1:28">
      <c r="A4" s="434"/>
      <c r="B4" s="30">
        <v>6</v>
      </c>
      <c r="C4" s="33">
        <v>58064600000</v>
      </c>
      <c r="D4" s="33">
        <v>64800000</v>
      </c>
      <c r="E4" s="32">
        <v>0</v>
      </c>
      <c r="F4" s="33">
        <v>0</v>
      </c>
      <c r="G4" s="33"/>
      <c r="H4" s="32">
        <v>0</v>
      </c>
      <c r="I4" s="32"/>
      <c r="J4" s="33">
        <v>0</v>
      </c>
      <c r="K4" s="33">
        <f t="shared" si="0"/>
        <v>0</v>
      </c>
      <c r="L4" s="33">
        <v>0</v>
      </c>
      <c r="M4" s="33">
        <v>0</v>
      </c>
      <c r="N4" s="33"/>
      <c r="O4" s="33">
        <v>0</v>
      </c>
      <c r="P4" s="33">
        <f t="shared" si="1"/>
        <v>0</v>
      </c>
      <c r="Q4" s="32">
        <v>0</v>
      </c>
      <c r="R4" s="32">
        <v>0</v>
      </c>
      <c r="S4" s="32">
        <v>0</v>
      </c>
      <c r="T4" s="32">
        <v>0</v>
      </c>
      <c r="U4" s="33">
        <v>0</v>
      </c>
      <c r="V4" s="33">
        <f t="shared" si="2"/>
        <v>58129400000</v>
      </c>
      <c r="W4" s="29"/>
      <c r="X4" s="29"/>
      <c r="Y4" s="29"/>
      <c r="Z4" s="29"/>
      <c r="AA4" s="29"/>
      <c r="AB4" s="29"/>
    </row>
    <row r="5" spans="1:28">
      <c r="A5" s="434"/>
      <c r="B5" s="30">
        <v>7</v>
      </c>
      <c r="C5" s="33">
        <v>42623800000</v>
      </c>
      <c r="D5" s="33">
        <v>138000000</v>
      </c>
      <c r="E5" s="32">
        <v>0</v>
      </c>
      <c r="F5" s="33">
        <v>0</v>
      </c>
      <c r="G5" s="33">
        <v>1723070000</v>
      </c>
      <c r="H5" s="32">
        <v>0</v>
      </c>
      <c r="I5" s="32"/>
      <c r="J5" s="33">
        <v>0</v>
      </c>
      <c r="K5" s="33">
        <f t="shared" si="0"/>
        <v>0</v>
      </c>
      <c r="L5" s="33">
        <v>0</v>
      </c>
      <c r="M5" s="33">
        <v>0</v>
      </c>
      <c r="N5" s="33"/>
      <c r="O5" s="33">
        <v>0</v>
      </c>
      <c r="P5" s="33">
        <f t="shared" si="1"/>
        <v>0</v>
      </c>
      <c r="Q5" s="32">
        <v>0</v>
      </c>
      <c r="R5" s="32">
        <v>0</v>
      </c>
      <c r="S5" s="32">
        <v>0</v>
      </c>
      <c r="T5" s="32">
        <v>0</v>
      </c>
      <c r="U5" s="33">
        <v>0</v>
      </c>
      <c r="V5" s="33">
        <f t="shared" si="2"/>
        <v>44484870000</v>
      </c>
      <c r="W5" s="29"/>
      <c r="X5" s="29"/>
      <c r="Y5" s="29"/>
      <c r="Z5" s="29"/>
      <c r="AA5" s="29"/>
      <c r="AB5" s="29"/>
    </row>
    <row r="6" spans="1:28">
      <c r="A6" s="434"/>
      <c r="B6" s="30">
        <v>8</v>
      </c>
      <c r="C6" s="33">
        <v>3838890000</v>
      </c>
      <c r="D6" s="33">
        <v>268200000</v>
      </c>
      <c r="E6" s="32">
        <v>0</v>
      </c>
      <c r="F6" s="33">
        <v>0</v>
      </c>
      <c r="G6" s="33">
        <v>1483420000</v>
      </c>
      <c r="H6" s="32">
        <v>0</v>
      </c>
      <c r="I6" s="32"/>
      <c r="J6" s="33">
        <v>0</v>
      </c>
      <c r="K6" s="33">
        <f t="shared" si="0"/>
        <v>0</v>
      </c>
      <c r="L6" s="33">
        <v>0</v>
      </c>
      <c r="M6" s="33">
        <v>0</v>
      </c>
      <c r="N6" s="33"/>
      <c r="O6" s="33">
        <v>0</v>
      </c>
      <c r="P6" s="33">
        <f t="shared" si="1"/>
        <v>0</v>
      </c>
      <c r="Q6" s="32">
        <v>0</v>
      </c>
      <c r="R6" s="32">
        <v>0</v>
      </c>
      <c r="S6" s="32">
        <v>0</v>
      </c>
      <c r="T6" s="32">
        <v>0</v>
      </c>
      <c r="U6" s="33">
        <v>0</v>
      </c>
      <c r="V6" s="33">
        <f t="shared" si="2"/>
        <v>5590510000</v>
      </c>
      <c r="W6" s="29"/>
      <c r="X6" s="29"/>
      <c r="Y6" s="29"/>
      <c r="Z6" s="29"/>
      <c r="AA6" s="29"/>
      <c r="AB6" s="29"/>
    </row>
    <row r="7" spans="1:28">
      <c r="A7" s="434"/>
      <c r="B7" s="30">
        <v>9</v>
      </c>
      <c r="C7" s="33">
        <v>8405574000</v>
      </c>
      <c r="D7" s="33">
        <v>763200000</v>
      </c>
      <c r="E7" s="32">
        <v>0</v>
      </c>
      <c r="F7" s="33">
        <v>0</v>
      </c>
      <c r="G7" s="33">
        <v>49000000</v>
      </c>
      <c r="H7" s="32">
        <v>0</v>
      </c>
      <c r="I7" s="32"/>
      <c r="J7" s="33">
        <v>0</v>
      </c>
      <c r="K7" s="33">
        <f t="shared" si="0"/>
        <v>0</v>
      </c>
      <c r="L7" s="33">
        <v>0</v>
      </c>
      <c r="M7" s="33">
        <v>0</v>
      </c>
      <c r="N7" s="33"/>
      <c r="O7" s="33">
        <v>0</v>
      </c>
      <c r="P7" s="33">
        <f t="shared" si="1"/>
        <v>0</v>
      </c>
      <c r="Q7" s="32">
        <v>0</v>
      </c>
      <c r="R7" s="32">
        <v>0</v>
      </c>
      <c r="S7" s="32">
        <v>0</v>
      </c>
      <c r="T7" s="32">
        <v>0</v>
      </c>
      <c r="U7" s="33">
        <v>0</v>
      </c>
      <c r="V7" s="33">
        <f t="shared" si="2"/>
        <v>9217774000</v>
      </c>
      <c r="W7" s="29"/>
      <c r="X7" s="29"/>
      <c r="Y7" s="29"/>
      <c r="Z7" s="29"/>
      <c r="AA7" s="29"/>
      <c r="AB7" s="29"/>
    </row>
    <row r="8" spans="1:28">
      <c r="A8" s="434"/>
      <c r="B8" s="30">
        <v>10</v>
      </c>
      <c r="C8" s="33">
        <v>9519160000</v>
      </c>
      <c r="D8" s="33">
        <v>23880000</v>
      </c>
      <c r="E8" s="32">
        <v>0</v>
      </c>
      <c r="F8" s="33">
        <v>0</v>
      </c>
      <c r="G8" s="33">
        <v>1256720000</v>
      </c>
      <c r="H8" s="32">
        <v>0</v>
      </c>
      <c r="I8" s="32"/>
      <c r="J8" s="33">
        <v>0</v>
      </c>
      <c r="K8" s="33">
        <f t="shared" si="0"/>
        <v>0</v>
      </c>
      <c r="L8" s="33">
        <v>0</v>
      </c>
      <c r="M8" s="33">
        <v>0</v>
      </c>
      <c r="N8" s="33"/>
      <c r="O8" s="33">
        <v>0</v>
      </c>
      <c r="P8" s="33">
        <f t="shared" si="1"/>
        <v>0</v>
      </c>
      <c r="Q8" s="32">
        <v>0</v>
      </c>
      <c r="R8" s="32">
        <v>0</v>
      </c>
      <c r="S8" s="32">
        <v>0</v>
      </c>
      <c r="T8" s="32">
        <v>0</v>
      </c>
      <c r="U8" s="33">
        <v>0</v>
      </c>
      <c r="V8" s="33">
        <f t="shared" si="2"/>
        <v>10799760000</v>
      </c>
      <c r="W8" s="29"/>
      <c r="X8" s="29"/>
      <c r="Y8" s="29"/>
      <c r="Z8" s="29"/>
      <c r="AA8" s="29"/>
      <c r="AB8" s="29"/>
    </row>
    <row r="9" spans="1:28">
      <c r="A9" s="434"/>
      <c r="B9" s="30">
        <v>11</v>
      </c>
      <c r="C9" s="33">
        <v>3067031000</v>
      </c>
      <c r="D9" s="33">
        <v>37800000</v>
      </c>
      <c r="E9" s="32">
        <v>0</v>
      </c>
      <c r="F9" s="33">
        <v>0</v>
      </c>
      <c r="G9" s="33">
        <v>289050000</v>
      </c>
      <c r="H9" s="32">
        <v>0</v>
      </c>
      <c r="I9" s="32"/>
      <c r="J9" s="33">
        <v>0</v>
      </c>
      <c r="K9" s="33">
        <f t="shared" si="0"/>
        <v>0</v>
      </c>
      <c r="L9" s="33">
        <v>0</v>
      </c>
      <c r="M9" s="33">
        <v>0</v>
      </c>
      <c r="N9" s="33"/>
      <c r="O9" s="33">
        <v>0</v>
      </c>
      <c r="P9" s="33">
        <f t="shared" si="1"/>
        <v>0</v>
      </c>
      <c r="Q9" s="32">
        <v>0</v>
      </c>
      <c r="R9" s="32">
        <v>0</v>
      </c>
      <c r="S9" s="32">
        <v>0</v>
      </c>
      <c r="T9" s="32">
        <v>0</v>
      </c>
      <c r="U9" s="33">
        <v>0</v>
      </c>
      <c r="V9" s="33">
        <f t="shared" si="2"/>
        <v>3393881000</v>
      </c>
      <c r="W9" s="29"/>
      <c r="X9" s="29"/>
      <c r="Y9" s="29"/>
      <c r="Z9" s="29"/>
      <c r="AA9" s="29"/>
      <c r="AB9" s="29"/>
    </row>
    <row r="10" spans="1:28">
      <c r="A10" s="434"/>
      <c r="B10" s="30">
        <v>12</v>
      </c>
      <c r="C10" s="34">
        <v>6353200000</v>
      </c>
      <c r="D10" s="35">
        <v>186840000</v>
      </c>
      <c r="E10" s="32">
        <v>0</v>
      </c>
      <c r="F10" s="33">
        <v>11853700000</v>
      </c>
      <c r="G10" s="33">
        <v>174100000</v>
      </c>
      <c r="H10" s="32">
        <v>0</v>
      </c>
      <c r="I10" s="32"/>
      <c r="J10" s="33">
        <v>0</v>
      </c>
      <c r="K10" s="33">
        <f t="shared" si="0"/>
        <v>0</v>
      </c>
      <c r="L10" s="33">
        <v>0</v>
      </c>
      <c r="M10" s="33">
        <v>0</v>
      </c>
      <c r="N10" s="33"/>
      <c r="O10" s="33">
        <v>0</v>
      </c>
      <c r="P10" s="33">
        <f t="shared" si="1"/>
        <v>0</v>
      </c>
      <c r="Q10" s="32">
        <v>0</v>
      </c>
      <c r="R10" s="32">
        <v>0</v>
      </c>
      <c r="S10" s="32">
        <v>0</v>
      </c>
      <c r="T10" s="32">
        <v>0</v>
      </c>
      <c r="U10" s="33">
        <v>0</v>
      </c>
      <c r="V10" s="33">
        <f t="shared" si="2"/>
        <v>18567840000</v>
      </c>
      <c r="W10" s="29"/>
      <c r="X10" s="29"/>
      <c r="Y10" s="29"/>
      <c r="Z10" s="29"/>
      <c r="AA10" s="29"/>
      <c r="AB10" s="29"/>
    </row>
    <row r="11" spans="1:28">
      <c r="A11" s="435"/>
      <c r="B11" s="36" t="s">
        <v>63</v>
      </c>
      <c r="C11" s="37">
        <f t="shared" ref="C11:D11" si="3">SUM(C2:C10)</f>
        <v>385204868000</v>
      </c>
      <c r="D11" s="37">
        <f t="shared" si="3"/>
        <v>1482720000</v>
      </c>
      <c r="E11" s="37">
        <v>0</v>
      </c>
      <c r="F11" s="37"/>
      <c r="G11" s="37">
        <f>SUM(G2:G10)</f>
        <v>5059360000</v>
      </c>
      <c r="H11" s="37">
        <v>0</v>
      </c>
      <c r="I11" s="37"/>
      <c r="J11" s="37">
        <v>0</v>
      </c>
      <c r="K11" s="38">
        <f t="shared" si="0"/>
        <v>0</v>
      </c>
      <c r="L11" s="37">
        <v>0</v>
      </c>
      <c r="M11" s="37">
        <v>0</v>
      </c>
      <c r="N11" s="37"/>
      <c r="O11" s="37">
        <v>0</v>
      </c>
      <c r="P11" s="38">
        <f t="shared" si="1"/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f>SUM(V2:V10)</f>
        <v>403600648000</v>
      </c>
      <c r="W11" s="29"/>
      <c r="X11" s="29"/>
      <c r="Y11" s="29"/>
      <c r="Z11" s="29"/>
      <c r="AA11" s="29"/>
      <c r="AB11" s="29"/>
    </row>
    <row r="12" spans="1:28">
      <c r="A12" s="433">
        <v>2014</v>
      </c>
      <c r="B12" s="39">
        <v>1</v>
      </c>
      <c r="C12" s="40">
        <v>13686530000</v>
      </c>
      <c r="D12" s="41"/>
      <c r="E12" s="42">
        <v>0</v>
      </c>
      <c r="F12" s="40">
        <v>6080200000</v>
      </c>
      <c r="G12" s="40">
        <v>611510000</v>
      </c>
      <c r="H12" s="41">
        <v>0</v>
      </c>
      <c r="I12" s="41"/>
      <c r="J12" s="41">
        <v>0</v>
      </c>
      <c r="K12" s="41">
        <f t="shared" si="0"/>
        <v>0</v>
      </c>
      <c r="L12" s="41">
        <v>0</v>
      </c>
      <c r="M12" s="41">
        <v>0</v>
      </c>
      <c r="N12" s="41"/>
      <c r="O12" s="41">
        <v>0</v>
      </c>
      <c r="P12" s="41">
        <f t="shared" si="1"/>
        <v>931738000</v>
      </c>
      <c r="Q12" s="41">
        <v>0</v>
      </c>
      <c r="R12" s="41">
        <v>931738000</v>
      </c>
      <c r="S12" s="41">
        <v>0</v>
      </c>
      <c r="T12" s="41">
        <v>0</v>
      </c>
      <c r="U12" s="41">
        <v>0</v>
      </c>
      <c r="V12" s="41">
        <f t="shared" ref="V12:V16" si="4">SUM(C12+D12+F12+G12+H12+J12+K12+P12)</f>
        <v>21309978000</v>
      </c>
      <c r="W12" s="29"/>
      <c r="X12" s="29"/>
      <c r="Y12" s="29"/>
      <c r="Z12" s="29"/>
      <c r="AA12" s="29"/>
      <c r="AB12" s="29"/>
    </row>
    <row r="13" spans="1:28">
      <c r="A13" s="434"/>
      <c r="B13" s="39">
        <v>2</v>
      </c>
      <c r="C13" s="41">
        <v>810000000</v>
      </c>
      <c r="D13" s="41">
        <v>952720000</v>
      </c>
      <c r="E13" s="41">
        <v>0</v>
      </c>
      <c r="F13" s="41">
        <v>2066750000</v>
      </c>
      <c r="G13" s="41">
        <v>0</v>
      </c>
      <c r="H13" s="41">
        <v>0</v>
      </c>
      <c r="I13" s="41"/>
      <c r="J13" s="41">
        <v>0</v>
      </c>
      <c r="K13" s="41">
        <f t="shared" si="0"/>
        <v>0</v>
      </c>
      <c r="L13" s="41">
        <v>0</v>
      </c>
      <c r="M13" s="41">
        <v>0</v>
      </c>
      <c r="N13" s="41"/>
      <c r="O13" s="41">
        <v>0</v>
      </c>
      <c r="P13" s="41">
        <f t="shared" si="1"/>
        <v>4781425000</v>
      </c>
      <c r="Q13" s="41">
        <v>0</v>
      </c>
      <c r="R13" s="41">
        <v>4781425000</v>
      </c>
      <c r="S13" s="41">
        <v>0</v>
      </c>
      <c r="T13" s="41">
        <v>0</v>
      </c>
      <c r="U13" s="41">
        <v>0</v>
      </c>
      <c r="V13" s="41">
        <f t="shared" si="4"/>
        <v>8610895000</v>
      </c>
      <c r="W13" s="29"/>
      <c r="X13" s="29"/>
      <c r="Y13" s="29"/>
      <c r="Z13" s="29"/>
      <c r="AA13" s="29"/>
      <c r="AB13" s="29"/>
    </row>
    <row r="14" spans="1:28">
      <c r="A14" s="434"/>
      <c r="B14" s="39">
        <v>3</v>
      </c>
      <c r="C14" s="41">
        <v>14510970000</v>
      </c>
      <c r="D14" s="41">
        <v>2811220000</v>
      </c>
      <c r="E14" s="41">
        <v>0</v>
      </c>
      <c r="F14" s="41">
        <v>48750000</v>
      </c>
      <c r="G14" s="41">
        <v>0</v>
      </c>
      <c r="H14" s="41">
        <v>0</v>
      </c>
      <c r="I14" s="41"/>
      <c r="J14" s="41">
        <v>0</v>
      </c>
      <c r="K14" s="41">
        <f t="shared" si="0"/>
        <v>0</v>
      </c>
      <c r="L14" s="41">
        <v>0</v>
      </c>
      <c r="M14" s="41">
        <v>0</v>
      </c>
      <c r="N14" s="41"/>
      <c r="O14" s="41">
        <v>0</v>
      </c>
      <c r="P14" s="41">
        <f t="shared" si="1"/>
        <v>6437530000</v>
      </c>
      <c r="Q14" s="41">
        <v>0</v>
      </c>
      <c r="R14" s="41">
        <v>6437530000</v>
      </c>
      <c r="S14" s="41">
        <v>0</v>
      </c>
      <c r="T14" s="41">
        <v>0</v>
      </c>
      <c r="U14" s="41">
        <v>0</v>
      </c>
      <c r="V14" s="41">
        <f t="shared" si="4"/>
        <v>23808470000</v>
      </c>
      <c r="W14" s="29"/>
      <c r="X14" s="29"/>
      <c r="Y14" s="29"/>
      <c r="Z14" s="29"/>
      <c r="AA14" s="29"/>
      <c r="AB14" s="29"/>
    </row>
    <row r="15" spans="1:28">
      <c r="A15" s="434"/>
      <c r="B15" s="39">
        <v>4</v>
      </c>
      <c r="C15" s="41">
        <v>165989720000</v>
      </c>
      <c r="D15" s="41">
        <v>571020000</v>
      </c>
      <c r="E15" s="41">
        <v>0</v>
      </c>
      <c r="F15" s="41">
        <v>0</v>
      </c>
      <c r="G15" s="41">
        <v>353710000</v>
      </c>
      <c r="H15" s="41">
        <v>0</v>
      </c>
      <c r="I15" s="41"/>
      <c r="J15" s="41">
        <v>0</v>
      </c>
      <c r="K15" s="41">
        <f t="shared" si="0"/>
        <v>0</v>
      </c>
      <c r="L15" s="41">
        <v>0</v>
      </c>
      <c r="M15" s="41">
        <v>0</v>
      </c>
      <c r="N15" s="41"/>
      <c r="O15" s="41">
        <v>0</v>
      </c>
      <c r="P15" s="41">
        <f t="shared" si="1"/>
        <v>1416340000</v>
      </c>
      <c r="Q15" s="41">
        <v>0</v>
      </c>
      <c r="R15" s="41">
        <v>1416340000</v>
      </c>
      <c r="S15" s="41">
        <v>0</v>
      </c>
      <c r="T15" s="41">
        <v>0</v>
      </c>
      <c r="U15" s="41">
        <v>0</v>
      </c>
      <c r="V15" s="41">
        <f t="shared" si="4"/>
        <v>168330790000</v>
      </c>
      <c r="W15" s="29"/>
      <c r="X15" s="29"/>
      <c r="Y15" s="29"/>
      <c r="Z15" s="29"/>
      <c r="AA15" s="29"/>
      <c r="AB15" s="29"/>
    </row>
    <row r="16" spans="1:28">
      <c r="A16" s="434"/>
      <c r="B16" s="39">
        <v>5</v>
      </c>
      <c r="C16" s="41">
        <v>125067340000</v>
      </c>
      <c r="D16" s="41">
        <v>2035300000</v>
      </c>
      <c r="E16" s="41">
        <v>0</v>
      </c>
      <c r="F16" s="41">
        <v>0</v>
      </c>
      <c r="G16" s="41">
        <v>16500000</v>
      </c>
      <c r="H16" s="41">
        <v>0</v>
      </c>
      <c r="I16" s="41"/>
      <c r="J16" s="41">
        <v>0</v>
      </c>
      <c r="K16" s="41">
        <f t="shared" si="0"/>
        <v>0</v>
      </c>
      <c r="L16" s="41">
        <v>0</v>
      </c>
      <c r="M16" s="41">
        <v>0</v>
      </c>
      <c r="N16" s="41"/>
      <c r="O16" s="41">
        <v>0</v>
      </c>
      <c r="P16" s="41">
        <f t="shared" si="1"/>
        <v>752720000</v>
      </c>
      <c r="Q16" s="43">
        <f>265800000+92640000</f>
        <v>358440000</v>
      </c>
      <c r="R16" s="43">
        <f>171600000+162680000</f>
        <v>334280000</v>
      </c>
      <c r="S16" s="41">
        <v>0</v>
      </c>
      <c r="T16" s="43">
        <v>60000000</v>
      </c>
      <c r="U16" s="41">
        <v>0</v>
      </c>
      <c r="V16" s="41">
        <f t="shared" si="4"/>
        <v>127871860000</v>
      </c>
      <c r="W16" s="29"/>
      <c r="X16" s="29"/>
      <c r="Y16" s="29"/>
      <c r="Z16" s="29"/>
      <c r="AA16" s="29"/>
      <c r="AB16" s="29"/>
    </row>
    <row r="17" spans="1:28">
      <c r="A17" s="434"/>
      <c r="B17" s="39">
        <v>6</v>
      </c>
      <c r="C17" s="41">
        <v>99735127000</v>
      </c>
      <c r="D17" s="41">
        <v>338960000</v>
      </c>
      <c r="E17" s="41">
        <v>0</v>
      </c>
      <c r="F17" s="41">
        <v>0</v>
      </c>
      <c r="G17" s="41">
        <v>36900000</v>
      </c>
      <c r="H17" s="41">
        <v>0</v>
      </c>
      <c r="I17" s="41"/>
      <c r="J17" s="41">
        <v>0</v>
      </c>
      <c r="K17" s="41">
        <f t="shared" si="0"/>
        <v>0</v>
      </c>
      <c r="L17" s="41">
        <v>0</v>
      </c>
      <c r="M17" s="41">
        <v>0</v>
      </c>
      <c r="N17" s="41"/>
      <c r="O17" s="41">
        <v>0</v>
      </c>
      <c r="P17" s="41">
        <f t="shared" si="1"/>
        <v>300000000</v>
      </c>
      <c r="Q17" s="41">
        <v>300000000</v>
      </c>
      <c r="R17" s="41">
        <v>0</v>
      </c>
      <c r="S17" s="41">
        <v>0</v>
      </c>
      <c r="T17" s="41">
        <v>0</v>
      </c>
      <c r="U17" s="41">
        <v>0</v>
      </c>
      <c r="V17" s="43">
        <v>100410987000</v>
      </c>
      <c r="W17" s="29"/>
      <c r="X17" s="29"/>
      <c r="Y17" s="29"/>
      <c r="Z17" s="29"/>
      <c r="AA17" s="29"/>
      <c r="AB17" s="29"/>
    </row>
    <row r="18" spans="1:28">
      <c r="A18" s="434"/>
      <c r="B18" s="39">
        <v>7</v>
      </c>
      <c r="C18" s="41">
        <v>28976860000</v>
      </c>
      <c r="D18" s="41">
        <v>273600000</v>
      </c>
      <c r="E18" s="41">
        <v>0</v>
      </c>
      <c r="F18" s="41">
        <v>0</v>
      </c>
      <c r="G18" s="41">
        <v>1342650000</v>
      </c>
      <c r="H18" s="41">
        <v>0</v>
      </c>
      <c r="I18" s="41"/>
      <c r="J18" s="41">
        <v>0</v>
      </c>
      <c r="K18" s="41">
        <f t="shared" si="0"/>
        <v>0</v>
      </c>
      <c r="L18" s="41">
        <v>0</v>
      </c>
      <c r="M18" s="41">
        <v>0</v>
      </c>
      <c r="N18" s="41"/>
      <c r="O18" s="41">
        <v>0</v>
      </c>
      <c r="P18" s="41">
        <f t="shared" si="1"/>
        <v>186360000</v>
      </c>
      <c r="Q18" s="41">
        <v>186360000</v>
      </c>
      <c r="R18" s="41">
        <v>0</v>
      </c>
      <c r="S18" s="41">
        <v>0</v>
      </c>
      <c r="T18" s="41">
        <v>0</v>
      </c>
      <c r="U18" s="41">
        <v>0</v>
      </c>
      <c r="V18" s="41">
        <f t="shared" ref="V18:V23" si="5">SUM(C18+D18+F18+G18+H18+J18+K18+P18)</f>
        <v>30779470000</v>
      </c>
      <c r="W18" s="29"/>
      <c r="X18" s="29"/>
      <c r="Y18" s="29"/>
      <c r="Z18" s="29"/>
      <c r="AA18" s="29"/>
      <c r="AB18" s="29"/>
    </row>
    <row r="19" spans="1:28">
      <c r="A19" s="434"/>
      <c r="B19" s="39">
        <v>8</v>
      </c>
      <c r="C19" s="41">
        <v>17094570000</v>
      </c>
      <c r="D19" s="41">
        <v>2381720000</v>
      </c>
      <c r="E19" s="41">
        <v>0</v>
      </c>
      <c r="F19" s="41">
        <v>0</v>
      </c>
      <c r="G19" s="41">
        <v>1835460000</v>
      </c>
      <c r="H19" s="41">
        <v>0</v>
      </c>
      <c r="I19" s="41"/>
      <c r="J19" s="41">
        <v>0</v>
      </c>
      <c r="K19" s="41">
        <f t="shared" si="0"/>
        <v>0</v>
      </c>
      <c r="L19" s="41">
        <v>0</v>
      </c>
      <c r="M19" s="41">
        <v>0</v>
      </c>
      <c r="N19" s="41"/>
      <c r="O19" s="41">
        <v>0</v>
      </c>
      <c r="P19" s="41">
        <f t="shared" si="1"/>
        <v>2880000</v>
      </c>
      <c r="Q19" s="41">
        <v>2880000</v>
      </c>
      <c r="R19" s="41">
        <v>0</v>
      </c>
      <c r="S19" s="41">
        <v>0</v>
      </c>
      <c r="T19" s="41">
        <v>0</v>
      </c>
      <c r="U19" s="41">
        <v>0</v>
      </c>
      <c r="V19" s="41">
        <f t="shared" si="5"/>
        <v>21314630000</v>
      </c>
      <c r="W19" s="29"/>
      <c r="X19" s="29"/>
      <c r="Y19" s="29"/>
      <c r="Z19" s="29"/>
      <c r="AA19" s="29"/>
      <c r="AB19" s="29"/>
    </row>
    <row r="20" spans="1:28">
      <c r="A20" s="434"/>
      <c r="B20" s="39">
        <v>9</v>
      </c>
      <c r="C20" s="41">
        <v>14066846000</v>
      </c>
      <c r="D20" s="41">
        <v>1098100000</v>
      </c>
      <c r="E20" s="41">
        <v>0</v>
      </c>
      <c r="F20" s="41">
        <v>0</v>
      </c>
      <c r="G20" s="41">
        <v>522980000</v>
      </c>
      <c r="H20" s="41">
        <v>0</v>
      </c>
      <c r="I20" s="41"/>
      <c r="J20" s="41">
        <v>0</v>
      </c>
      <c r="K20" s="41">
        <f t="shared" si="0"/>
        <v>0</v>
      </c>
      <c r="L20" s="41">
        <v>0</v>
      </c>
      <c r="M20" s="41">
        <v>0</v>
      </c>
      <c r="N20" s="41"/>
      <c r="O20" s="41">
        <v>0</v>
      </c>
      <c r="P20" s="41">
        <f t="shared" si="1"/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f t="shared" si="5"/>
        <v>15687926000</v>
      </c>
      <c r="W20" s="29"/>
      <c r="X20" s="29"/>
      <c r="Y20" s="29"/>
      <c r="Z20" s="29"/>
      <c r="AA20" s="29"/>
      <c r="AB20" s="29"/>
    </row>
    <row r="21" spans="1:28" ht="15.75" customHeight="1">
      <c r="A21" s="434"/>
      <c r="B21" s="39">
        <v>10</v>
      </c>
      <c r="C21" s="41">
        <v>6203244000</v>
      </c>
      <c r="D21" s="41">
        <v>1079040000</v>
      </c>
      <c r="E21" s="41">
        <v>0</v>
      </c>
      <c r="F21" s="41">
        <v>1800800000</v>
      </c>
      <c r="G21" s="41">
        <v>432630000</v>
      </c>
      <c r="H21" s="41">
        <v>0</v>
      </c>
      <c r="I21" s="41"/>
      <c r="J21" s="41">
        <v>0</v>
      </c>
      <c r="K21" s="41">
        <f t="shared" si="0"/>
        <v>0</v>
      </c>
      <c r="L21" s="41">
        <v>0</v>
      </c>
      <c r="M21" s="41">
        <v>0</v>
      </c>
      <c r="N21" s="41"/>
      <c r="O21" s="41">
        <v>0</v>
      </c>
      <c r="P21" s="41">
        <f t="shared" si="1"/>
        <v>290772000</v>
      </c>
      <c r="Q21" s="41">
        <v>60720000</v>
      </c>
      <c r="R21" s="41">
        <v>230052000</v>
      </c>
      <c r="S21" s="41">
        <v>0</v>
      </c>
      <c r="T21" s="41">
        <v>0</v>
      </c>
      <c r="U21" s="41">
        <v>0</v>
      </c>
      <c r="V21" s="41">
        <f t="shared" si="5"/>
        <v>9806486000</v>
      </c>
      <c r="W21" s="29"/>
      <c r="X21" s="29"/>
      <c r="Y21" s="29"/>
      <c r="Z21" s="29"/>
      <c r="AA21" s="29"/>
      <c r="AB21" s="29"/>
    </row>
    <row r="22" spans="1:28" ht="15.75" customHeight="1">
      <c r="A22" s="434"/>
      <c r="B22" s="39">
        <v>11</v>
      </c>
      <c r="C22" s="41">
        <v>10570717000</v>
      </c>
      <c r="D22" s="41">
        <v>335720000</v>
      </c>
      <c r="E22" s="41">
        <v>0</v>
      </c>
      <c r="F22" s="41">
        <v>0</v>
      </c>
      <c r="G22" s="41">
        <v>0</v>
      </c>
      <c r="H22" s="41">
        <v>1002700</v>
      </c>
      <c r="I22" s="41"/>
      <c r="J22" s="41">
        <v>0</v>
      </c>
      <c r="K22" s="41">
        <f t="shared" si="0"/>
        <v>0</v>
      </c>
      <c r="L22" s="41">
        <v>0</v>
      </c>
      <c r="M22" s="41">
        <v>0</v>
      </c>
      <c r="N22" s="41"/>
      <c r="O22" s="41">
        <v>0</v>
      </c>
      <c r="P22" s="41">
        <f t="shared" si="1"/>
        <v>2784144000</v>
      </c>
      <c r="Q22" s="41">
        <v>0</v>
      </c>
      <c r="R22" s="41">
        <v>2784144000</v>
      </c>
      <c r="S22" s="41">
        <v>0</v>
      </c>
      <c r="T22" s="41">
        <v>0</v>
      </c>
      <c r="U22" s="41">
        <v>0</v>
      </c>
      <c r="V22" s="41">
        <f t="shared" si="5"/>
        <v>13691583700</v>
      </c>
      <c r="W22" s="29"/>
      <c r="X22" s="29"/>
      <c r="Y22" s="29"/>
      <c r="Z22" s="29"/>
      <c r="AA22" s="29"/>
      <c r="AB22" s="29"/>
    </row>
    <row r="23" spans="1:28" ht="15.75" customHeight="1">
      <c r="A23" s="434"/>
      <c r="B23" s="39">
        <v>12</v>
      </c>
      <c r="C23" s="41">
        <v>3305406000</v>
      </c>
      <c r="D23" s="41">
        <v>1760162000</v>
      </c>
      <c r="E23" s="41">
        <v>0</v>
      </c>
      <c r="F23" s="41">
        <v>0</v>
      </c>
      <c r="G23" s="41">
        <v>0</v>
      </c>
      <c r="H23" s="41"/>
      <c r="I23" s="41"/>
      <c r="J23" s="41">
        <v>0</v>
      </c>
      <c r="K23" s="41">
        <f t="shared" si="0"/>
        <v>0</v>
      </c>
      <c r="L23" s="41">
        <v>0</v>
      </c>
      <c r="M23" s="41">
        <v>0</v>
      </c>
      <c r="N23" s="41"/>
      <c r="O23" s="41">
        <v>0</v>
      </c>
      <c r="P23" s="41">
        <f t="shared" si="1"/>
        <v>7400816000</v>
      </c>
      <c r="Q23" s="41">
        <v>0</v>
      </c>
      <c r="R23" s="41">
        <v>7400816000</v>
      </c>
      <c r="S23" s="41">
        <v>0</v>
      </c>
      <c r="T23" s="41">
        <v>0</v>
      </c>
      <c r="U23" s="41">
        <v>0</v>
      </c>
      <c r="V23" s="41">
        <f t="shared" si="5"/>
        <v>12466384000</v>
      </c>
      <c r="W23" s="29"/>
      <c r="X23" s="29"/>
      <c r="Y23" s="29"/>
      <c r="Z23" s="29"/>
      <c r="AA23" s="29"/>
      <c r="AB23" s="29"/>
    </row>
    <row r="24" spans="1:28" ht="15.75" customHeight="1">
      <c r="A24" s="435"/>
      <c r="B24" s="36" t="s">
        <v>63</v>
      </c>
      <c r="C24" s="44">
        <f t="shared" ref="C24:D24" si="6">SUM(C12:C23)</f>
        <v>500017330000</v>
      </c>
      <c r="D24" s="44">
        <f t="shared" si="6"/>
        <v>13637562000</v>
      </c>
      <c r="E24" s="44">
        <v>0</v>
      </c>
      <c r="F24" s="44">
        <f t="shared" ref="F24:H24" si="7">SUM(F12:F23)</f>
        <v>9996500000</v>
      </c>
      <c r="G24" s="44">
        <f t="shared" si="7"/>
        <v>5152340000</v>
      </c>
      <c r="H24" s="44">
        <f t="shared" si="7"/>
        <v>1002700</v>
      </c>
      <c r="I24" s="44"/>
      <c r="J24" s="44">
        <v>0</v>
      </c>
      <c r="K24" s="45">
        <f t="shared" si="0"/>
        <v>0</v>
      </c>
      <c r="L24" s="46">
        <v>0</v>
      </c>
      <c r="M24" s="46">
        <v>0</v>
      </c>
      <c r="N24" s="46"/>
      <c r="O24" s="46">
        <v>0</v>
      </c>
      <c r="P24" s="45">
        <f t="shared" si="1"/>
        <v>24352987000</v>
      </c>
      <c r="Q24" s="44">
        <f>SUM(Q12:Q23)</f>
        <v>908400000</v>
      </c>
      <c r="R24" s="44">
        <f t="shared" ref="R24:U24" si="8">SUM(R13:R23)</f>
        <v>23384587000</v>
      </c>
      <c r="S24" s="44">
        <f t="shared" si="8"/>
        <v>0</v>
      </c>
      <c r="T24" s="44">
        <f t="shared" si="8"/>
        <v>60000000</v>
      </c>
      <c r="U24" s="44">
        <f t="shared" si="8"/>
        <v>0</v>
      </c>
      <c r="V24" s="44">
        <f>SUM(V12:V23)</f>
        <v>554089459700</v>
      </c>
      <c r="W24" s="29"/>
      <c r="X24" s="29"/>
      <c r="Y24" s="29"/>
      <c r="Z24" s="29"/>
      <c r="AA24" s="29"/>
      <c r="AB24" s="29"/>
    </row>
    <row r="25" spans="1:28" ht="15.75" customHeight="1">
      <c r="A25" s="433">
        <v>2015</v>
      </c>
      <c r="B25" s="47">
        <v>1</v>
      </c>
      <c r="C25" s="48">
        <v>871200000</v>
      </c>
      <c r="D25" s="49">
        <v>1170006000</v>
      </c>
      <c r="E25" s="49">
        <v>0</v>
      </c>
      <c r="F25" s="49">
        <v>0</v>
      </c>
      <c r="G25" s="50">
        <v>176880000</v>
      </c>
      <c r="H25" s="49">
        <v>0</v>
      </c>
      <c r="I25" s="49"/>
      <c r="J25" s="49">
        <v>0</v>
      </c>
      <c r="K25" s="49">
        <f t="shared" si="0"/>
        <v>0</v>
      </c>
      <c r="L25" s="51">
        <v>0</v>
      </c>
      <c r="M25" s="51">
        <v>0</v>
      </c>
      <c r="N25" s="51"/>
      <c r="O25" s="51">
        <v>0</v>
      </c>
      <c r="P25" s="49">
        <f t="shared" si="1"/>
        <v>12870061000</v>
      </c>
      <c r="Q25" s="51"/>
      <c r="R25" s="51">
        <v>12870061000</v>
      </c>
      <c r="S25" s="51">
        <v>0</v>
      </c>
      <c r="T25" s="51">
        <v>0</v>
      </c>
      <c r="U25" s="51">
        <v>0</v>
      </c>
      <c r="V25" s="51">
        <f t="shared" ref="V25:V36" si="9">SUM(C25+D25+F25+G25+H25+J25+K25+P25)</f>
        <v>15088147000</v>
      </c>
      <c r="W25" s="29"/>
      <c r="X25" s="29"/>
      <c r="Y25" s="29"/>
      <c r="Z25" s="29"/>
      <c r="AA25" s="29"/>
      <c r="AB25" s="29"/>
    </row>
    <row r="26" spans="1:28" ht="15.75" customHeight="1">
      <c r="A26" s="434"/>
      <c r="B26" s="47">
        <v>2</v>
      </c>
      <c r="C26" s="49">
        <v>2399800000</v>
      </c>
      <c r="D26" s="49">
        <v>405956000</v>
      </c>
      <c r="E26" s="49">
        <v>0</v>
      </c>
      <c r="F26" s="49">
        <v>0</v>
      </c>
      <c r="G26" s="49">
        <v>0</v>
      </c>
      <c r="H26" s="49">
        <v>0</v>
      </c>
      <c r="I26" s="49"/>
      <c r="J26" s="49">
        <v>0</v>
      </c>
      <c r="K26" s="49">
        <f t="shared" si="0"/>
        <v>0</v>
      </c>
      <c r="L26" s="51">
        <v>0</v>
      </c>
      <c r="M26" s="51">
        <v>0</v>
      </c>
      <c r="N26" s="51"/>
      <c r="O26" s="51">
        <v>0</v>
      </c>
      <c r="P26" s="49">
        <f t="shared" si="1"/>
        <v>4131708000</v>
      </c>
      <c r="Q26" s="51"/>
      <c r="R26" s="51">
        <v>4131708000</v>
      </c>
      <c r="S26" s="51">
        <v>0</v>
      </c>
      <c r="T26" s="51">
        <v>0</v>
      </c>
      <c r="U26" s="51">
        <v>0</v>
      </c>
      <c r="V26" s="51">
        <f t="shared" si="9"/>
        <v>6937464000</v>
      </c>
      <c r="W26" s="29"/>
      <c r="X26" s="29"/>
      <c r="Y26" s="29"/>
      <c r="Z26" s="29"/>
      <c r="AA26" s="29"/>
      <c r="AB26" s="29"/>
    </row>
    <row r="27" spans="1:28" ht="15.75" customHeight="1">
      <c r="A27" s="434"/>
      <c r="B27" s="47">
        <v>3</v>
      </c>
      <c r="C27" s="48">
        <v>4500662875</v>
      </c>
      <c r="D27" s="49">
        <v>967222000</v>
      </c>
      <c r="E27" s="49">
        <v>0</v>
      </c>
      <c r="F27" s="49">
        <v>0</v>
      </c>
      <c r="G27" s="49">
        <v>176880000</v>
      </c>
      <c r="H27" s="49">
        <v>0</v>
      </c>
      <c r="I27" s="49"/>
      <c r="J27" s="49">
        <v>0</v>
      </c>
      <c r="K27" s="49">
        <f t="shared" si="0"/>
        <v>0</v>
      </c>
      <c r="L27" s="51">
        <v>0</v>
      </c>
      <c r="M27" s="51">
        <v>0</v>
      </c>
      <c r="N27" s="51"/>
      <c r="O27" s="51">
        <v>0</v>
      </c>
      <c r="P27" s="49">
        <f t="shared" si="1"/>
        <v>1088184000</v>
      </c>
      <c r="Q27" s="51"/>
      <c r="R27" s="51">
        <v>1088184000</v>
      </c>
      <c r="S27" s="51">
        <v>0</v>
      </c>
      <c r="T27" s="51">
        <v>0</v>
      </c>
      <c r="U27" s="51">
        <v>0</v>
      </c>
      <c r="V27" s="51">
        <f t="shared" si="9"/>
        <v>6732948875</v>
      </c>
      <c r="W27" s="29"/>
      <c r="X27" s="29"/>
      <c r="Y27" s="29"/>
      <c r="Z27" s="29"/>
      <c r="AA27" s="29"/>
      <c r="AB27" s="29"/>
    </row>
    <row r="28" spans="1:28" ht="15.75" customHeight="1">
      <c r="A28" s="434"/>
      <c r="B28" s="47">
        <v>4</v>
      </c>
      <c r="C28" s="49">
        <v>95946267000</v>
      </c>
      <c r="D28" s="49">
        <v>1829482000</v>
      </c>
      <c r="E28" s="49">
        <v>0</v>
      </c>
      <c r="F28" s="49">
        <v>0</v>
      </c>
      <c r="G28" s="49">
        <v>0</v>
      </c>
      <c r="H28" s="49">
        <v>0</v>
      </c>
      <c r="I28" s="49"/>
      <c r="J28" s="49">
        <v>276350000</v>
      </c>
      <c r="K28" s="49">
        <f t="shared" si="0"/>
        <v>0</v>
      </c>
      <c r="L28" s="51">
        <v>0</v>
      </c>
      <c r="M28" s="51">
        <v>0</v>
      </c>
      <c r="N28" s="51"/>
      <c r="O28" s="51">
        <v>0</v>
      </c>
      <c r="P28" s="49">
        <f t="shared" si="1"/>
        <v>414530000</v>
      </c>
      <c r="Q28" s="51">
        <v>93600000</v>
      </c>
      <c r="R28" s="51">
        <v>320930000</v>
      </c>
      <c r="S28" s="51">
        <v>0</v>
      </c>
      <c r="T28" s="51">
        <v>0</v>
      </c>
      <c r="U28" s="51">
        <v>0</v>
      </c>
      <c r="V28" s="51">
        <f t="shared" si="9"/>
        <v>98466629000</v>
      </c>
      <c r="W28" s="29"/>
      <c r="X28" s="29"/>
      <c r="Y28" s="29"/>
      <c r="Z28" s="29"/>
      <c r="AA28" s="29"/>
      <c r="AB28" s="29"/>
    </row>
    <row r="29" spans="1:28" ht="15.75" customHeight="1">
      <c r="A29" s="434"/>
      <c r="B29" s="47">
        <v>5</v>
      </c>
      <c r="C29" s="49">
        <v>103886253725</v>
      </c>
      <c r="D29" s="49">
        <v>1598273000</v>
      </c>
      <c r="E29" s="49">
        <v>0</v>
      </c>
      <c r="F29" s="49">
        <v>0</v>
      </c>
      <c r="G29" s="49">
        <v>0</v>
      </c>
      <c r="H29" s="49"/>
      <c r="I29" s="49"/>
      <c r="J29" s="49">
        <v>0</v>
      </c>
      <c r="K29" s="49">
        <f t="shared" si="0"/>
        <v>0</v>
      </c>
      <c r="L29" s="51">
        <v>0</v>
      </c>
      <c r="M29" s="51">
        <v>0</v>
      </c>
      <c r="N29" s="51"/>
      <c r="O29" s="51">
        <v>0</v>
      </c>
      <c r="P29" s="49">
        <f t="shared" si="1"/>
        <v>759340000</v>
      </c>
      <c r="Q29" s="51">
        <v>251520000</v>
      </c>
      <c r="R29" s="51">
        <v>460320000</v>
      </c>
      <c r="S29" s="51">
        <v>0</v>
      </c>
      <c r="T29" s="51">
        <v>47500000</v>
      </c>
      <c r="U29" s="51">
        <v>0</v>
      </c>
      <c r="V29" s="51">
        <f t="shared" si="9"/>
        <v>106243866725</v>
      </c>
      <c r="W29" s="29"/>
      <c r="X29" s="29"/>
      <c r="Y29" s="29"/>
      <c r="Z29" s="29"/>
      <c r="AA29" s="29"/>
      <c r="AB29" s="29"/>
    </row>
    <row r="30" spans="1:28" ht="15.75" customHeight="1">
      <c r="A30" s="434"/>
      <c r="B30" s="47">
        <v>6</v>
      </c>
      <c r="C30" s="49">
        <v>63705053000</v>
      </c>
      <c r="D30" s="49">
        <v>735660000</v>
      </c>
      <c r="E30" s="49">
        <v>0</v>
      </c>
      <c r="F30" s="49">
        <v>0</v>
      </c>
      <c r="G30" s="49">
        <v>0</v>
      </c>
      <c r="H30" s="49">
        <v>0</v>
      </c>
      <c r="I30" s="49"/>
      <c r="J30" s="49">
        <v>27540000</v>
      </c>
      <c r="K30" s="49">
        <f t="shared" si="0"/>
        <v>0</v>
      </c>
      <c r="L30" s="51">
        <v>0</v>
      </c>
      <c r="M30" s="51">
        <v>0</v>
      </c>
      <c r="N30" s="51"/>
      <c r="O30" s="51">
        <v>0</v>
      </c>
      <c r="P30" s="49">
        <f t="shared" si="1"/>
        <v>195000000</v>
      </c>
      <c r="Q30" s="51">
        <v>195000000</v>
      </c>
      <c r="R30" s="51"/>
      <c r="S30" s="51">
        <v>0</v>
      </c>
      <c r="T30" s="51">
        <v>0</v>
      </c>
      <c r="U30" s="51">
        <v>0</v>
      </c>
      <c r="V30" s="51">
        <f t="shared" si="9"/>
        <v>64663253000</v>
      </c>
      <c r="W30" s="29"/>
      <c r="X30" s="29"/>
      <c r="Y30" s="29"/>
      <c r="Z30" s="29"/>
      <c r="AA30" s="29"/>
      <c r="AB30" s="29"/>
    </row>
    <row r="31" spans="1:28" ht="15.75" customHeight="1">
      <c r="A31" s="434"/>
      <c r="B31" s="47">
        <v>7</v>
      </c>
      <c r="C31" s="49">
        <v>54325306000</v>
      </c>
      <c r="D31" s="49">
        <v>812498000</v>
      </c>
      <c r="E31" s="49">
        <v>0</v>
      </c>
      <c r="F31" s="49">
        <v>0</v>
      </c>
      <c r="G31" s="49">
        <v>196240000</v>
      </c>
      <c r="H31" s="49">
        <v>0</v>
      </c>
      <c r="I31" s="49"/>
      <c r="J31" s="49">
        <v>11220000</v>
      </c>
      <c r="K31" s="49">
        <f t="shared" si="0"/>
        <v>0</v>
      </c>
      <c r="L31" s="51">
        <v>0</v>
      </c>
      <c r="M31" s="51">
        <v>0</v>
      </c>
      <c r="N31" s="51"/>
      <c r="O31" s="51">
        <v>0</v>
      </c>
      <c r="P31" s="49">
        <f t="shared" si="1"/>
        <v>132000000</v>
      </c>
      <c r="Q31" s="51">
        <v>132000000</v>
      </c>
      <c r="R31" s="51"/>
      <c r="S31" s="51">
        <v>0</v>
      </c>
      <c r="T31" s="51">
        <v>0</v>
      </c>
      <c r="U31" s="51">
        <v>0</v>
      </c>
      <c r="V31" s="51">
        <f t="shared" si="9"/>
        <v>55477264000</v>
      </c>
      <c r="W31" s="29"/>
      <c r="X31" s="29"/>
      <c r="Y31" s="29"/>
      <c r="Z31" s="29"/>
      <c r="AA31" s="29"/>
      <c r="AB31" s="29"/>
    </row>
    <row r="32" spans="1:28" ht="15.75" customHeight="1">
      <c r="A32" s="434"/>
      <c r="B32" s="47">
        <v>8</v>
      </c>
      <c r="C32" s="49">
        <v>31632036000</v>
      </c>
      <c r="D32" s="49">
        <v>3096032000</v>
      </c>
      <c r="E32" s="49">
        <v>0</v>
      </c>
      <c r="F32" s="49">
        <v>0</v>
      </c>
      <c r="G32" s="49">
        <v>247960000</v>
      </c>
      <c r="H32" s="49">
        <v>0</v>
      </c>
      <c r="I32" s="49"/>
      <c r="J32" s="49">
        <v>557500000</v>
      </c>
      <c r="K32" s="49">
        <f t="shared" si="0"/>
        <v>0</v>
      </c>
      <c r="L32" s="51">
        <v>0</v>
      </c>
      <c r="M32" s="51">
        <v>0</v>
      </c>
      <c r="N32" s="51"/>
      <c r="O32" s="51">
        <v>0</v>
      </c>
      <c r="P32" s="49">
        <f t="shared" si="1"/>
        <v>46800000</v>
      </c>
      <c r="Q32" s="51">
        <v>46800000</v>
      </c>
      <c r="R32" s="51"/>
      <c r="S32" s="51">
        <v>0</v>
      </c>
      <c r="T32" s="51">
        <v>0</v>
      </c>
      <c r="U32" s="51">
        <v>0</v>
      </c>
      <c r="V32" s="51">
        <f t="shared" si="9"/>
        <v>35580328000</v>
      </c>
      <c r="W32" s="29"/>
      <c r="X32" s="29"/>
      <c r="Y32" s="29"/>
      <c r="Z32" s="29"/>
      <c r="AA32" s="29"/>
      <c r="AB32" s="29"/>
    </row>
    <row r="33" spans="1:28" ht="15.75" customHeight="1">
      <c r="A33" s="434"/>
      <c r="B33" s="47">
        <v>9</v>
      </c>
      <c r="C33" s="49">
        <v>10627650000</v>
      </c>
      <c r="D33" s="49">
        <v>2764040000</v>
      </c>
      <c r="E33" s="49">
        <v>0</v>
      </c>
      <c r="F33" s="49">
        <v>0</v>
      </c>
      <c r="G33" s="49">
        <v>1238790000</v>
      </c>
      <c r="H33" s="49">
        <v>0</v>
      </c>
      <c r="I33" s="49"/>
      <c r="J33" s="49">
        <v>0</v>
      </c>
      <c r="K33" s="49">
        <f t="shared" si="0"/>
        <v>0</v>
      </c>
      <c r="L33" s="51">
        <v>0</v>
      </c>
      <c r="M33" s="51">
        <v>0</v>
      </c>
      <c r="N33" s="51"/>
      <c r="O33" s="51">
        <v>0</v>
      </c>
      <c r="P33" s="49">
        <f t="shared" si="1"/>
        <v>120600000</v>
      </c>
      <c r="Q33" s="51">
        <v>120600000</v>
      </c>
      <c r="R33" s="51"/>
      <c r="S33" s="51">
        <v>0</v>
      </c>
      <c r="T33" s="51">
        <v>0</v>
      </c>
      <c r="U33" s="51">
        <v>0</v>
      </c>
      <c r="V33" s="51">
        <f t="shared" si="9"/>
        <v>14751080000</v>
      </c>
      <c r="W33" s="29"/>
      <c r="X33" s="29"/>
      <c r="Y33" s="29"/>
      <c r="Z33" s="29"/>
      <c r="AA33" s="29"/>
      <c r="AB33" s="29"/>
    </row>
    <row r="34" spans="1:28" ht="15.75" customHeight="1">
      <c r="A34" s="434"/>
      <c r="B34" s="47">
        <v>10</v>
      </c>
      <c r="C34" s="49">
        <v>7768250000</v>
      </c>
      <c r="D34" s="49">
        <v>1298615000</v>
      </c>
      <c r="E34" s="49">
        <v>0</v>
      </c>
      <c r="F34" s="49">
        <v>0</v>
      </c>
      <c r="G34" s="49">
        <v>0</v>
      </c>
      <c r="H34" s="49">
        <v>0</v>
      </c>
      <c r="I34" s="49"/>
      <c r="J34" s="49">
        <v>0</v>
      </c>
      <c r="K34" s="49">
        <f t="shared" si="0"/>
        <v>0</v>
      </c>
      <c r="L34" s="51">
        <v>0</v>
      </c>
      <c r="M34" s="51">
        <v>0</v>
      </c>
      <c r="N34" s="51"/>
      <c r="O34" s="51">
        <v>0</v>
      </c>
      <c r="P34" s="49">
        <f t="shared" si="1"/>
        <v>0</v>
      </c>
      <c r="Q34" s="51"/>
      <c r="R34" s="51"/>
      <c r="S34" s="51">
        <v>0</v>
      </c>
      <c r="T34" s="51">
        <v>0</v>
      </c>
      <c r="U34" s="51">
        <v>0</v>
      </c>
      <c r="V34" s="51">
        <f t="shared" si="9"/>
        <v>9066865000</v>
      </c>
      <c r="W34" s="29"/>
      <c r="X34" s="29"/>
      <c r="Y34" s="29"/>
      <c r="Z34" s="29"/>
      <c r="AA34" s="29"/>
      <c r="AB34" s="29"/>
    </row>
    <row r="35" spans="1:28" ht="15.75" customHeight="1">
      <c r="A35" s="434"/>
      <c r="B35" s="47">
        <v>11</v>
      </c>
      <c r="C35" s="49">
        <v>2415240000</v>
      </c>
      <c r="D35" s="49">
        <v>1184205000</v>
      </c>
      <c r="E35" s="49">
        <v>0</v>
      </c>
      <c r="F35" s="49">
        <v>0</v>
      </c>
      <c r="G35" s="49">
        <v>0</v>
      </c>
      <c r="H35" s="49">
        <v>0</v>
      </c>
      <c r="I35" s="49"/>
      <c r="J35" s="49">
        <v>0</v>
      </c>
      <c r="K35" s="49">
        <f t="shared" si="0"/>
        <v>0</v>
      </c>
      <c r="L35" s="51">
        <v>0</v>
      </c>
      <c r="M35" s="51">
        <v>0</v>
      </c>
      <c r="N35" s="51"/>
      <c r="O35" s="51">
        <v>0</v>
      </c>
      <c r="P35" s="49">
        <f t="shared" si="1"/>
        <v>2404696000</v>
      </c>
      <c r="Q35" s="51"/>
      <c r="R35" s="51">
        <v>2404696000</v>
      </c>
      <c r="S35" s="51">
        <v>0</v>
      </c>
      <c r="T35" s="51">
        <v>0</v>
      </c>
      <c r="U35" s="51">
        <v>0</v>
      </c>
      <c r="V35" s="51">
        <f t="shared" si="9"/>
        <v>6004141000</v>
      </c>
      <c r="W35" s="29"/>
      <c r="X35" s="29"/>
      <c r="Y35" s="29"/>
      <c r="Z35" s="29"/>
      <c r="AA35" s="29"/>
      <c r="AB35" s="29"/>
    </row>
    <row r="36" spans="1:28" ht="15.75" customHeight="1">
      <c r="A36" s="434"/>
      <c r="B36" s="47">
        <v>12</v>
      </c>
      <c r="C36" s="49">
        <v>5679010000</v>
      </c>
      <c r="D36" s="49">
        <v>1967904000</v>
      </c>
      <c r="E36" s="49">
        <v>0</v>
      </c>
      <c r="F36" s="49">
        <v>0</v>
      </c>
      <c r="G36" s="49">
        <v>315900000</v>
      </c>
      <c r="H36" s="49">
        <v>0</v>
      </c>
      <c r="I36" s="49"/>
      <c r="J36" s="49">
        <v>0</v>
      </c>
      <c r="K36" s="49">
        <f t="shared" si="0"/>
        <v>0</v>
      </c>
      <c r="L36" s="51">
        <v>0</v>
      </c>
      <c r="M36" s="51">
        <v>0</v>
      </c>
      <c r="N36" s="51"/>
      <c r="O36" s="51">
        <v>0</v>
      </c>
      <c r="P36" s="49">
        <f t="shared" si="1"/>
        <v>4717602000</v>
      </c>
      <c r="Q36" s="51"/>
      <c r="R36" s="51">
        <v>4717602000</v>
      </c>
      <c r="S36" s="51">
        <v>0</v>
      </c>
      <c r="T36" s="51">
        <v>0</v>
      </c>
      <c r="U36" s="51">
        <v>0</v>
      </c>
      <c r="V36" s="51">
        <f t="shared" si="9"/>
        <v>12680416000</v>
      </c>
      <c r="W36" s="29"/>
      <c r="X36" s="29"/>
      <c r="Y36" s="29"/>
      <c r="Z36" s="29"/>
      <c r="AA36" s="29"/>
      <c r="AB36" s="29"/>
    </row>
    <row r="37" spans="1:28" ht="15.75" customHeight="1">
      <c r="A37" s="435"/>
      <c r="B37" s="36" t="s">
        <v>63</v>
      </c>
      <c r="C37" s="44">
        <f t="shared" ref="C37:D37" si="10">SUM(C25:C36)</f>
        <v>383756728600</v>
      </c>
      <c r="D37" s="44">
        <f t="shared" si="10"/>
        <v>17829893000</v>
      </c>
      <c r="E37" s="44">
        <v>0</v>
      </c>
      <c r="F37" s="44">
        <v>0</v>
      </c>
      <c r="G37" s="44">
        <f>SUM(G25:G36)</f>
        <v>2352650000</v>
      </c>
      <c r="H37" s="44">
        <v>0</v>
      </c>
      <c r="I37" s="44"/>
      <c r="J37" s="44">
        <f>SUM(J28:J32)</f>
        <v>872610000</v>
      </c>
      <c r="K37" s="45">
        <f t="shared" si="0"/>
        <v>0</v>
      </c>
      <c r="L37" s="45">
        <v>0</v>
      </c>
      <c r="M37" s="45">
        <v>0</v>
      </c>
      <c r="N37" s="45"/>
      <c r="O37" s="45">
        <v>0</v>
      </c>
      <c r="P37" s="45">
        <f t="shared" si="1"/>
        <v>26880521000</v>
      </c>
      <c r="Q37" s="44">
        <f t="shared" ref="Q37:V37" si="11">SUM(Q25:Q36)</f>
        <v>839520000</v>
      </c>
      <c r="R37" s="44">
        <f t="shared" si="11"/>
        <v>25993501000</v>
      </c>
      <c r="S37" s="44">
        <f t="shared" si="11"/>
        <v>0</v>
      </c>
      <c r="T37" s="44">
        <f t="shared" si="11"/>
        <v>47500000</v>
      </c>
      <c r="U37" s="44">
        <f t="shared" si="11"/>
        <v>0</v>
      </c>
      <c r="V37" s="44">
        <f t="shared" si="11"/>
        <v>431692402600</v>
      </c>
      <c r="W37" s="29"/>
      <c r="X37" s="29"/>
      <c r="Y37" s="29"/>
      <c r="Z37" s="29"/>
      <c r="AA37" s="29"/>
      <c r="AB37" s="29"/>
    </row>
    <row r="38" spans="1:28" ht="15.75" customHeight="1">
      <c r="A38" s="433">
        <v>2016</v>
      </c>
      <c r="B38" s="52">
        <v>1</v>
      </c>
      <c r="C38" s="53">
        <v>1300000000</v>
      </c>
      <c r="D38" s="54">
        <v>1676230000</v>
      </c>
      <c r="E38" s="54">
        <v>0</v>
      </c>
      <c r="F38" s="54">
        <v>0</v>
      </c>
      <c r="G38" s="54">
        <v>0</v>
      </c>
      <c r="H38" s="54">
        <v>0</v>
      </c>
      <c r="I38" s="54"/>
      <c r="J38" s="54">
        <v>0</v>
      </c>
      <c r="K38" s="55">
        <f t="shared" si="0"/>
        <v>0</v>
      </c>
      <c r="L38" s="54">
        <v>0</v>
      </c>
      <c r="M38" s="54">
        <v>0</v>
      </c>
      <c r="N38" s="54"/>
      <c r="O38" s="54">
        <v>0</v>
      </c>
      <c r="P38" s="55">
        <f t="shared" si="1"/>
        <v>7437106000</v>
      </c>
      <c r="Q38" s="54">
        <v>0</v>
      </c>
      <c r="R38" s="54">
        <v>7437106000</v>
      </c>
      <c r="S38" s="54">
        <v>0</v>
      </c>
      <c r="T38" s="54">
        <v>0</v>
      </c>
      <c r="U38" s="54">
        <v>0</v>
      </c>
      <c r="V38" s="54">
        <f t="shared" ref="V38:V49" si="12">SUM(C38+D38+F38+G38+H38+J38+K38+P38)</f>
        <v>10413336000</v>
      </c>
      <c r="W38" s="29"/>
      <c r="X38" s="29"/>
      <c r="Y38" s="29"/>
      <c r="Z38" s="29"/>
      <c r="AA38" s="29"/>
      <c r="AB38" s="29"/>
    </row>
    <row r="39" spans="1:28" ht="15.75" customHeight="1">
      <c r="A39" s="434"/>
      <c r="B39" s="52">
        <v>2</v>
      </c>
      <c r="C39" s="54"/>
      <c r="D39" s="54">
        <v>554692000</v>
      </c>
      <c r="E39" s="54">
        <v>0</v>
      </c>
      <c r="F39" s="54">
        <v>0</v>
      </c>
      <c r="G39" s="54">
        <v>0</v>
      </c>
      <c r="H39" s="54">
        <v>0</v>
      </c>
      <c r="I39" s="54"/>
      <c r="J39" s="54">
        <v>0</v>
      </c>
      <c r="K39" s="55">
        <f t="shared" si="0"/>
        <v>0</v>
      </c>
      <c r="L39" s="54">
        <v>0</v>
      </c>
      <c r="M39" s="54">
        <v>0</v>
      </c>
      <c r="N39" s="54"/>
      <c r="O39" s="54">
        <v>0</v>
      </c>
      <c r="P39" s="55">
        <f t="shared" si="1"/>
        <v>872828000</v>
      </c>
      <c r="Q39" s="54">
        <v>0</v>
      </c>
      <c r="R39" s="54">
        <v>872828000</v>
      </c>
      <c r="S39" s="54">
        <v>0</v>
      </c>
      <c r="T39" s="54">
        <v>0</v>
      </c>
      <c r="U39" s="54">
        <v>0</v>
      </c>
      <c r="V39" s="54">
        <f t="shared" si="12"/>
        <v>1427520000</v>
      </c>
      <c r="W39" s="29"/>
      <c r="X39" s="29"/>
      <c r="Y39" s="29"/>
      <c r="Z39" s="29"/>
      <c r="AA39" s="29"/>
      <c r="AB39" s="29"/>
    </row>
    <row r="40" spans="1:28" ht="15.75" customHeight="1">
      <c r="A40" s="434"/>
      <c r="B40" s="52">
        <v>3</v>
      </c>
      <c r="C40" s="54">
        <v>1747360000</v>
      </c>
      <c r="D40" s="54">
        <v>2101804000</v>
      </c>
      <c r="E40" s="54">
        <v>0</v>
      </c>
      <c r="F40" s="54">
        <v>0</v>
      </c>
      <c r="G40" s="54">
        <v>353715000</v>
      </c>
      <c r="H40" s="54">
        <v>0</v>
      </c>
      <c r="I40" s="54"/>
      <c r="J40" s="54">
        <v>0</v>
      </c>
      <c r="K40" s="55">
        <f t="shared" si="0"/>
        <v>30400000</v>
      </c>
      <c r="L40" s="54">
        <v>30400000</v>
      </c>
      <c r="M40" s="54">
        <v>0</v>
      </c>
      <c r="N40" s="54"/>
      <c r="O40" s="54">
        <v>0</v>
      </c>
      <c r="P40" s="55">
        <f t="shared" si="1"/>
        <v>5200633000</v>
      </c>
      <c r="Q40" s="54">
        <v>0</v>
      </c>
      <c r="R40" s="54">
        <v>5197553000</v>
      </c>
      <c r="S40" s="54">
        <v>3080000</v>
      </c>
      <c r="T40" s="54">
        <v>0</v>
      </c>
      <c r="U40" s="54">
        <v>0</v>
      </c>
      <c r="V40" s="54">
        <f t="shared" si="12"/>
        <v>9433912000</v>
      </c>
      <c r="W40" s="29"/>
      <c r="X40" s="29"/>
      <c r="Y40" s="29"/>
      <c r="Z40" s="29"/>
      <c r="AA40" s="29"/>
      <c r="AB40" s="29"/>
    </row>
    <row r="41" spans="1:28" ht="15.75" customHeight="1">
      <c r="A41" s="434"/>
      <c r="B41" s="52">
        <v>4</v>
      </c>
      <c r="C41" s="54">
        <v>93344483000</v>
      </c>
      <c r="D41" s="54">
        <v>922588000</v>
      </c>
      <c r="E41" s="54">
        <v>0</v>
      </c>
      <c r="F41" s="54">
        <v>0</v>
      </c>
      <c r="G41" s="54">
        <v>135235000</v>
      </c>
      <c r="H41" s="54">
        <v>0</v>
      </c>
      <c r="I41" s="54"/>
      <c r="J41" s="54">
        <v>0</v>
      </c>
      <c r="K41" s="55">
        <f t="shared" si="0"/>
        <v>0</v>
      </c>
      <c r="L41" s="54">
        <v>0</v>
      </c>
      <c r="M41" s="54">
        <v>0</v>
      </c>
      <c r="N41" s="54"/>
      <c r="O41" s="54">
        <v>0</v>
      </c>
      <c r="P41" s="55">
        <f t="shared" si="1"/>
        <v>997861000</v>
      </c>
      <c r="Q41" s="54">
        <v>0</v>
      </c>
      <c r="R41" s="54">
        <v>997861000</v>
      </c>
      <c r="S41" s="54">
        <v>0</v>
      </c>
      <c r="T41" s="54">
        <v>0</v>
      </c>
      <c r="U41" s="54">
        <v>0</v>
      </c>
      <c r="V41" s="54">
        <f t="shared" si="12"/>
        <v>95400167000</v>
      </c>
      <c r="W41" s="29"/>
      <c r="X41" s="29"/>
      <c r="Y41" s="29"/>
      <c r="Z41" s="29"/>
      <c r="AA41" s="29"/>
      <c r="AB41" s="29"/>
    </row>
    <row r="42" spans="1:28" ht="15.75" customHeight="1">
      <c r="A42" s="434"/>
      <c r="B42" s="52">
        <v>5</v>
      </c>
      <c r="C42" s="54">
        <v>99047300000</v>
      </c>
      <c r="D42" s="54">
        <v>671452000</v>
      </c>
      <c r="E42" s="54">
        <v>0</v>
      </c>
      <c r="F42" s="54">
        <v>0</v>
      </c>
      <c r="G42" s="54">
        <v>159820000</v>
      </c>
      <c r="H42" s="54">
        <v>0</v>
      </c>
      <c r="I42" s="54"/>
      <c r="J42" s="54">
        <v>0</v>
      </c>
      <c r="K42" s="55">
        <f t="shared" si="0"/>
        <v>0</v>
      </c>
      <c r="L42" s="54">
        <v>0</v>
      </c>
      <c r="M42" s="54">
        <v>0</v>
      </c>
      <c r="N42" s="54"/>
      <c r="O42" s="54">
        <v>0</v>
      </c>
      <c r="P42" s="55">
        <f t="shared" si="1"/>
        <v>448474000</v>
      </c>
      <c r="Q42" s="54">
        <v>0</v>
      </c>
      <c r="R42" s="54">
        <v>448474000</v>
      </c>
      <c r="S42" s="54">
        <v>0</v>
      </c>
      <c r="T42" s="54">
        <v>0</v>
      </c>
      <c r="U42" s="54">
        <v>0</v>
      </c>
      <c r="V42" s="54">
        <f t="shared" si="12"/>
        <v>100327046000</v>
      </c>
      <c r="W42" s="29"/>
      <c r="X42" s="29"/>
      <c r="Y42" s="29"/>
      <c r="Z42" s="29"/>
      <c r="AA42" s="29"/>
      <c r="AB42" s="29"/>
    </row>
    <row r="43" spans="1:28" ht="15.75" customHeight="1">
      <c r="A43" s="434"/>
      <c r="B43" s="52">
        <v>6</v>
      </c>
      <c r="C43" s="56">
        <v>99529265000</v>
      </c>
      <c r="D43" s="54">
        <v>254172000</v>
      </c>
      <c r="E43" s="54">
        <v>0</v>
      </c>
      <c r="F43" s="54">
        <v>0</v>
      </c>
      <c r="G43" s="54">
        <v>294263000</v>
      </c>
      <c r="H43" s="54">
        <v>0</v>
      </c>
      <c r="I43" s="54"/>
      <c r="J43" s="54">
        <v>0</v>
      </c>
      <c r="K43" s="55">
        <f t="shared" si="0"/>
        <v>0</v>
      </c>
      <c r="L43" s="54">
        <v>0</v>
      </c>
      <c r="M43" s="54">
        <v>0</v>
      </c>
      <c r="N43" s="54"/>
      <c r="O43" s="54">
        <v>0</v>
      </c>
      <c r="P43" s="55">
        <f t="shared" si="1"/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f t="shared" si="12"/>
        <v>100077700000</v>
      </c>
      <c r="W43" s="29"/>
      <c r="X43" s="29"/>
      <c r="Y43" s="29"/>
      <c r="Z43" s="29"/>
      <c r="AA43" s="29"/>
      <c r="AB43" s="29"/>
    </row>
    <row r="44" spans="1:28" ht="15.75" customHeight="1">
      <c r="A44" s="434"/>
      <c r="B44" s="52">
        <v>7</v>
      </c>
      <c r="C44" s="54">
        <v>37778763000</v>
      </c>
      <c r="D44" s="54">
        <v>2487898000</v>
      </c>
      <c r="E44" s="54">
        <v>0</v>
      </c>
      <c r="F44" s="54">
        <v>0</v>
      </c>
      <c r="G44" s="54">
        <v>1243160000</v>
      </c>
      <c r="H44" s="54">
        <v>0</v>
      </c>
      <c r="I44" s="54"/>
      <c r="J44" s="54">
        <v>0</v>
      </c>
      <c r="K44" s="55">
        <f t="shared" si="0"/>
        <v>0</v>
      </c>
      <c r="L44" s="54">
        <v>0</v>
      </c>
      <c r="M44" s="54">
        <v>0</v>
      </c>
      <c r="N44" s="54"/>
      <c r="O44" s="54">
        <v>0</v>
      </c>
      <c r="P44" s="55">
        <f t="shared" si="1"/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f t="shared" si="12"/>
        <v>41509821000</v>
      </c>
      <c r="W44" s="29"/>
      <c r="X44" s="29"/>
      <c r="Y44" s="29"/>
      <c r="Z44" s="29"/>
      <c r="AA44" s="29"/>
      <c r="AB44" s="29"/>
    </row>
    <row r="45" spans="1:28" ht="15.75" customHeight="1">
      <c r="A45" s="434"/>
      <c r="B45" s="52">
        <v>8</v>
      </c>
      <c r="C45" s="54">
        <v>19848145000</v>
      </c>
      <c r="D45" s="54">
        <v>4984562000</v>
      </c>
      <c r="E45" s="54">
        <v>0</v>
      </c>
      <c r="F45" s="54">
        <v>0</v>
      </c>
      <c r="G45" s="57">
        <v>562750000</v>
      </c>
      <c r="H45" s="54">
        <v>0</v>
      </c>
      <c r="I45" s="54"/>
      <c r="J45" s="54">
        <v>0</v>
      </c>
      <c r="K45" s="55">
        <f t="shared" si="0"/>
        <v>0</v>
      </c>
      <c r="L45" s="54">
        <v>0</v>
      </c>
      <c r="M45" s="54">
        <v>0</v>
      </c>
      <c r="N45" s="54"/>
      <c r="O45" s="54">
        <v>0</v>
      </c>
      <c r="P45" s="55">
        <f t="shared" si="1"/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f t="shared" si="12"/>
        <v>25395457000</v>
      </c>
      <c r="W45" s="29"/>
      <c r="X45" s="29"/>
      <c r="Y45" s="29"/>
      <c r="Z45" s="29"/>
      <c r="AA45" s="29"/>
      <c r="AB45" s="29"/>
    </row>
    <row r="46" spans="1:28" ht="15.75" customHeight="1">
      <c r="A46" s="434"/>
      <c r="B46" s="52">
        <v>9</v>
      </c>
      <c r="C46" s="54">
        <v>25422198000</v>
      </c>
      <c r="D46" s="57">
        <v>4930866000</v>
      </c>
      <c r="E46" s="54">
        <v>0</v>
      </c>
      <c r="F46" s="54">
        <v>0</v>
      </c>
      <c r="G46" s="56">
        <v>526082000</v>
      </c>
      <c r="H46" s="54">
        <v>0</v>
      </c>
      <c r="I46" s="54"/>
      <c r="J46" s="54">
        <v>0</v>
      </c>
      <c r="K46" s="55">
        <f t="shared" si="0"/>
        <v>35000000</v>
      </c>
      <c r="L46" s="54">
        <v>35000000</v>
      </c>
      <c r="M46" s="54">
        <v>0</v>
      </c>
      <c r="N46" s="54"/>
      <c r="O46" s="54">
        <v>0</v>
      </c>
      <c r="P46" s="55">
        <f t="shared" si="1"/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f t="shared" si="12"/>
        <v>30914146000</v>
      </c>
      <c r="W46" s="29"/>
      <c r="X46" s="29"/>
      <c r="Y46" s="29"/>
      <c r="Z46" s="29"/>
      <c r="AA46" s="29"/>
      <c r="AB46" s="29"/>
    </row>
    <row r="47" spans="1:28" ht="15.75" customHeight="1">
      <c r="A47" s="434"/>
      <c r="B47" s="52">
        <v>10</v>
      </c>
      <c r="C47" s="54">
        <v>5713375000</v>
      </c>
      <c r="D47" s="54">
        <v>4793157000</v>
      </c>
      <c r="E47" s="54">
        <v>0</v>
      </c>
      <c r="F47" s="54">
        <v>0</v>
      </c>
      <c r="G47" s="54">
        <v>377325000</v>
      </c>
      <c r="H47" s="54">
        <v>0</v>
      </c>
      <c r="I47" s="54"/>
      <c r="J47" s="54">
        <v>0</v>
      </c>
      <c r="K47" s="55">
        <f t="shared" si="0"/>
        <v>0</v>
      </c>
      <c r="L47" s="54">
        <v>0</v>
      </c>
      <c r="M47" s="54">
        <v>0</v>
      </c>
      <c r="N47" s="54"/>
      <c r="O47" s="54">
        <v>0</v>
      </c>
      <c r="P47" s="55">
        <f t="shared" si="1"/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f t="shared" si="12"/>
        <v>10883857000</v>
      </c>
      <c r="W47" s="29"/>
      <c r="X47" s="29"/>
      <c r="Y47" s="29"/>
      <c r="Z47" s="29"/>
      <c r="AA47" s="29"/>
      <c r="AB47" s="29"/>
    </row>
    <row r="48" spans="1:28" ht="15.75" customHeight="1">
      <c r="A48" s="434"/>
      <c r="B48" s="52">
        <v>11</v>
      </c>
      <c r="C48" s="56">
        <v>6784775000</v>
      </c>
      <c r="D48" s="54">
        <v>1908515000</v>
      </c>
      <c r="E48" s="54">
        <v>0</v>
      </c>
      <c r="F48" s="54">
        <v>0</v>
      </c>
      <c r="G48" s="54">
        <v>252700000</v>
      </c>
      <c r="H48" s="54"/>
      <c r="I48" s="54"/>
      <c r="J48" s="54">
        <v>0</v>
      </c>
      <c r="K48" s="55">
        <f t="shared" si="0"/>
        <v>0</v>
      </c>
      <c r="L48" s="54">
        <v>0</v>
      </c>
      <c r="M48" s="54">
        <v>0</v>
      </c>
      <c r="N48" s="54"/>
      <c r="O48" s="54">
        <v>0</v>
      </c>
      <c r="P48" s="55">
        <f t="shared" si="1"/>
        <v>3775802000</v>
      </c>
      <c r="Q48" s="54">
        <v>0</v>
      </c>
      <c r="R48" s="54">
        <v>3775802000</v>
      </c>
      <c r="S48" s="54">
        <v>0</v>
      </c>
      <c r="T48" s="54">
        <v>0</v>
      </c>
      <c r="U48" s="54">
        <v>0</v>
      </c>
      <c r="V48" s="54">
        <f t="shared" si="12"/>
        <v>12721792000</v>
      </c>
      <c r="W48" s="29"/>
      <c r="X48" s="29"/>
      <c r="Y48" s="29"/>
      <c r="Z48" s="29"/>
      <c r="AA48" s="29"/>
      <c r="AB48" s="29"/>
    </row>
    <row r="49" spans="1:28" ht="15.75" customHeight="1">
      <c r="A49" s="434"/>
      <c r="B49" s="52">
        <v>12</v>
      </c>
      <c r="C49" s="54">
        <v>19120142000</v>
      </c>
      <c r="D49" s="54">
        <v>863210000</v>
      </c>
      <c r="E49" s="54">
        <v>0</v>
      </c>
      <c r="F49" s="54">
        <v>0</v>
      </c>
      <c r="G49" s="54">
        <v>0</v>
      </c>
      <c r="H49" s="54">
        <v>0</v>
      </c>
      <c r="I49" s="54"/>
      <c r="J49" s="54">
        <v>0</v>
      </c>
      <c r="K49" s="55">
        <f t="shared" si="0"/>
        <v>0</v>
      </c>
      <c r="L49" s="54">
        <v>0</v>
      </c>
      <c r="M49" s="54">
        <v>0</v>
      </c>
      <c r="N49" s="54"/>
      <c r="O49" s="54">
        <v>0</v>
      </c>
      <c r="P49" s="55">
        <f t="shared" si="1"/>
        <v>4511900000</v>
      </c>
      <c r="Q49" s="54">
        <v>0</v>
      </c>
      <c r="R49" s="54">
        <v>4511900000</v>
      </c>
      <c r="S49" s="54">
        <v>0</v>
      </c>
      <c r="T49" s="54">
        <v>0</v>
      </c>
      <c r="U49" s="54">
        <v>0</v>
      </c>
      <c r="V49" s="54">
        <f t="shared" si="12"/>
        <v>24495252000</v>
      </c>
      <c r="W49" s="29"/>
      <c r="X49" s="29"/>
      <c r="Y49" s="29"/>
      <c r="Z49" s="29"/>
      <c r="AA49" s="29"/>
      <c r="AB49" s="29"/>
    </row>
    <row r="50" spans="1:28" ht="15.75" customHeight="1">
      <c r="A50" s="435"/>
      <c r="B50" s="36" t="s">
        <v>63</v>
      </c>
      <c r="C50" s="37">
        <f t="shared" ref="C50:D50" si="13">SUM(C38:C49)</f>
        <v>409635806000</v>
      </c>
      <c r="D50" s="37">
        <f t="shared" si="13"/>
        <v>26149146000</v>
      </c>
      <c r="E50" s="37">
        <v>0</v>
      </c>
      <c r="F50" s="37">
        <f t="shared" ref="F50:H50" si="14">SUM(F38:F49)</f>
        <v>0</v>
      </c>
      <c r="G50" s="37">
        <f t="shared" si="14"/>
        <v>3905050000</v>
      </c>
      <c r="H50" s="37">
        <f t="shared" si="14"/>
        <v>0</v>
      </c>
      <c r="I50" s="37"/>
      <c r="J50" s="37">
        <f>SUM(J38:J49)</f>
        <v>0</v>
      </c>
      <c r="K50" s="58">
        <f t="shared" si="0"/>
        <v>65400000</v>
      </c>
      <c r="L50" s="37">
        <f t="shared" ref="L50:M50" si="15">SUM(L38:L49)</f>
        <v>65400000</v>
      </c>
      <c r="M50" s="37">
        <f t="shared" si="15"/>
        <v>0</v>
      </c>
      <c r="N50" s="37"/>
      <c r="O50" s="37">
        <f>SUM(O38:O49)</f>
        <v>0</v>
      </c>
      <c r="P50" s="55">
        <f t="shared" si="1"/>
        <v>23244604000</v>
      </c>
      <c r="Q50" s="37">
        <f t="shared" ref="Q50:V50" si="16">SUM(Q38:Q49)</f>
        <v>0</v>
      </c>
      <c r="R50" s="37">
        <f t="shared" si="16"/>
        <v>23241524000</v>
      </c>
      <c r="S50" s="37">
        <f t="shared" si="16"/>
        <v>3080000</v>
      </c>
      <c r="T50" s="37">
        <f t="shared" si="16"/>
        <v>0</v>
      </c>
      <c r="U50" s="37">
        <f t="shared" si="16"/>
        <v>0</v>
      </c>
      <c r="V50" s="37">
        <f t="shared" si="16"/>
        <v>463000006000</v>
      </c>
      <c r="W50" s="29"/>
      <c r="X50" s="29"/>
      <c r="Y50" s="29"/>
      <c r="Z50" s="29"/>
      <c r="AA50" s="29"/>
      <c r="AB50" s="29"/>
    </row>
    <row r="51" spans="1:28" ht="15.75" customHeight="1">
      <c r="A51" s="433">
        <v>2017</v>
      </c>
      <c r="B51" s="59">
        <v>1</v>
      </c>
      <c r="C51" s="60">
        <v>2668380000</v>
      </c>
      <c r="D51" s="60">
        <v>398368000</v>
      </c>
      <c r="E51" s="60">
        <v>0</v>
      </c>
      <c r="F51" s="60">
        <v>0</v>
      </c>
      <c r="G51" s="60">
        <v>97200000</v>
      </c>
      <c r="H51" s="60">
        <v>0</v>
      </c>
      <c r="I51" s="60"/>
      <c r="J51" s="60">
        <v>0</v>
      </c>
      <c r="K51" s="60">
        <f t="shared" si="0"/>
        <v>0</v>
      </c>
      <c r="L51" s="60">
        <v>0</v>
      </c>
      <c r="M51" s="60">
        <v>0</v>
      </c>
      <c r="N51" s="60"/>
      <c r="O51" s="60">
        <v>0</v>
      </c>
      <c r="P51" s="60">
        <f t="shared" si="1"/>
        <v>7473229000</v>
      </c>
      <c r="Q51" s="60">
        <v>0</v>
      </c>
      <c r="R51" s="60">
        <v>7473229000</v>
      </c>
      <c r="S51" s="60">
        <v>0</v>
      </c>
      <c r="T51" s="60">
        <v>0</v>
      </c>
      <c r="U51" s="60">
        <v>0</v>
      </c>
      <c r="V51" s="61">
        <f t="shared" ref="V51:V62" si="17">SUM(C51+D51+F51+G51+H51+J51+K51+P51)</f>
        <v>10637177000</v>
      </c>
      <c r="W51" s="29"/>
      <c r="X51" s="29"/>
      <c r="Y51" s="29"/>
      <c r="Z51" s="29"/>
      <c r="AA51" s="29"/>
      <c r="AB51" s="29"/>
    </row>
    <row r="52" spans="1:28" ht="15.75" customHeight="1">
      <c r="A52" s="434"/>
      <c r="B52" s="59">
        <v>2</v>
      </c>
      <c r="C52" s="60">
        <v>523730000</v>
      </c>
      <c r="D52" s="60">
        <v>506087000</v>
      </c>
      <c r="E52" s="60">
        <v>0</v>
      </c>
      <c r="F52" s="60">
        <v>0</v>
      </c>
      <c r="G52" s="60">
        <v>33480000</v>
      </c>
      <c r="H52" s="60">
        <v>0</v>
      </c>
      <c r="I52" s="60"/>
      <c r="J52" s="60">
        <v>0</v>
      </c>
      <c r="K52" s="60">
        <f t="shared" si="0"/>
        <v>0</v>
      </c>
      <c r="L52" s="60">
        <v>0</v>
      </c>
      <c r="M52" s="60">
        <v>0</v>
      </c>
      <c r="N52" s="60"/>
      <c r="O52" s="60">
        <v>0</v>
      </c>
      <c r="P52" s="60">
        <f t="shared" si="1"/>
        <v>6212627000</v>
      </c>
      <c r="Q52" s="60">
        <v>130000000</v>
      </c>
      <c r="R52" s="62">
        <v>6082627000</v>
      </c>
      <c r="S52" s="60">
        <v>0</v>
      </c>
      <c r="T52" s="60">
        <v>0</v>
      </c>
      <c r="U52" s="60">
        <v>0</v>
      </c>
      <c r="V52" s="61">
        <f t="shared" si="17"/>
        <v>7275924000</v>
      </c>
      <c r="W52" s="29"/>
      <c r="X52" s="29"/>
      <c r="Y52" s="29"/>
      <c r="Z52" s="29"/>
      <c r="AA52" s="29"/>
      <c r="AB52" s="29"/>
    </row>
    <row r="53" spans="1:28" ht="15.75" customHeight="1">
      <c r="A53" s="434"/>
      <c r="B53" s="59">
        <v>3</v>
      </c>
      <c r="C53" s="60">
        <v>10621797200</v>
      </c>
      <c r="D53" s="60">
        <v>422888000</v>
      </c>
      <c r="E53" s="60">
        <v>0</v>
      </c>
      <c r="F53" s="60">
        <v>0</v>
      </c>
      <c r="G53" s="60">
        <v>0</v>
      </c>
      <c r="H53" s="60">
        <v>0</v>
      </c>
      <c r="I53" s="60"/>
      <c r="J53" s="60">
        <v>0</v>
      </c>
      <c r="K53" s="60">
        <f t="shared" si="0"/>
        <v>0</v>
      </c>
      <c r="L53" s="60">
        <v>0</v>
      </c>
      <c r="M53" s="60">
        <v>0</v>
      </c>
      <c r="N53" s="60"/>
      <c r="O53" s="60">
        <v>0</v>
      </c>
      <c r="P53" s="60">
        <f t="shared" si="1"/>
        <v>1907211000</v>
      </c>
      <c r="Q53" s="60">
        <v>537030000</v>
      </c>
      <c r="R53" s="60">
        <v>1370181000</v>
      </c>
      <c r="S53" s="60">
        <v>0</v>
      </c>
      <c r="T53" s="60">
        <v>0</v>
      </c>
      <c r="U53" s="60">
        <v>0</v>
      </c>
      <c r="V53" s="61">
        <f t="shared" si="17"/>
        <v>12951896200</v>
      </c>
      <c r="W53" s="29"/>
      <c r="X53" s="29"/>
      <c r="Y53" s="29"/>
      <c r="Z53" s="29"/>
      <c r="AA53" s="29"/>
      <c r="AB53" s="29"/>
    </row>
    <row r="54" spans="1:28" ht="15.75" customHeight="1">
      <c r="A54" s="434"/>
      <c r="B54" s="59">
        <v>4</v>
      </c>
      <c r="C54" s="60">
        <v>143414128000</v>
      </c>
      <c r="D54" s="60">
        <v>329180000</v>
      </c>
      <c r="E54" s="60">
        <v>0</v>
      </c>
      <c r="F54" s="60">
        <v>0</v>
      </c>
      <c r="G54" s="60">
        <v>164085000</v>
      </c>
      <c r="H54" s="60">
        <v>0</v>
      </c>
      <c r="I54" s="60"/>
      <c r="J54" s="60">
        <v>0</v>
      </c>
      <c r="K54" s="60">
        <f t="shared" si="0"/>
        <v>0</v>
      </c>
      <c r="L54" s="60">
        <v>0</v>
      </c>
      <c r="M54" s="60">
        <v>0</v>
      </c>
      <c r="N54" s="60"/>
      <c r="O54" s="60">
        <v>0</v>
      </c>
      <c r="P54" s="60">
        <f t="shared" si="1"/>
        <v>2295163000</v>
      </c>
      <c r="Q54" s="60">
        <v>453700000</v>
      </c>
      <c r="R54" s="60">
        <v>1841463000</v>
      </c>
      <c r="S54" s="60">
        <v>0</v>
      </c>
      <c r="T54" s="60">
        <v>0</v>
      </c>
      <c r="U54" s="60">
        <v>0</v>
      </c>
      <c r="V54" s="61">
        <f t="shared" si="17"/>
        <v>146202556000</v>
      </c>
      <c r="W54" s="29"/>
      <c r="X54" s="29"/>
      <c r="Y54" s="29"/>
      <c r="Z54" s="29"/>
      <c r="AA54" s="29"/>
      <c r="AB54" s="29"/>
    </row>
    <row r="55" spans="1:28" ht="15.75" customHeight="1">
      <c r="A55" s="434"/>
      <c r="B55" s="59">
        <v>5</v>
      </c>
      <c r="C55" s="60">
        <v>160765979000</v>
      </c>
      <c r="D55" s="60">
        <v>215706000</v>
      </c>
      <c r="E55" s="60">
        <v>0</v>
      </c>
      <c r="F55" s="60">
        <v>0</v>
      </c>
      <c r="G55" s="60">
        <v>148070000</v>
      </c>
      <c r="H55" s="60">
        <v>0</v>
      </c>
      <c r="I55" s="60"/>
      <c r="J55" s="60">
        <v>0</v>
      </c>
      <c r="K55" s="60">
        <f t="shared" si="0"/>
        <v>0</v>
      </c>
      <c r="L55" s="60">
        <v>0</v>
      </c>
      <c r="M55" s="60">
        <v>0</v>
      </c>
      <c r="N55" s="60"/>
      <c r="O55" s="60">
        <v>0</v>
      </c>
      <c r="P55" s="60">
        <f t="shared" si="1"/>
        <v>732579000</v>
      </c>
      <c r="Q55" s="60">
        <v>309720000</v>
      </c>
      <c r="R55" s="60">
        <v>422859000</v>
      </c>
      <c r="S55" s="60">
        <v>0</v>
      </c>
      <c r="T55" s="60">
        <v>0</v>
      </c>
      <c r="U55" s="60">
        <v>0</v>
      </c>
      <c r="V55" s="61">
        <f t="shared" si="17"/>
        <v>161862334000</v>
      </c>
      <c r="W55" s="29"/>
      <c r="X55" s="29"/>
      <c r="Y55" s="29"/>
      <c r="Z55" s="29"/>
      <c r="AA55" s="29"/>
      <c r="AB55" s="29"/>
    </row>
    <row r="56" spans="1:28" ht="15.75" customHeight="1">
      <c r="A56" s="434"/>
      <c r="B56" s="59">
        <v>6</v>
      </c>
      <c r="C56" s="60">
        <v>85168564000</v>
      </c>
      <c r="D56" s="60">
        <v>95038000</v>
      </c>
      <c r="E56" s="60">
        <v>0</v>
      </c>
      <c r="F56" s="60">
        <v>0</v>
      </c>
      <c r="G56" s="60">
        <v>0</v>
      </c>
      <c r="H56" s="60">
        <v>0</v>
      </c>
      <c r="I56" s="60"/>
      <c r="J56" s="60">
        <v>0</v>
      </c>
      <c r="K56" s="60">
        <f t="shared" si="0"/>
        <v>0</v>
      </c>
      <c r="L56" s="60">
        <v>0</v>
      </c>
      <c r="M56" s="60">
        <v>0</v>
      </c>
      <c r="N56" s="60"/>
      <c r="O56" s="60">
        <v>0</v>
      </c>
      <c r="P56" s="60">
        <f t="shared" si="1"/>
        <v>30150000</v>
      </c>
      <c r="Q56" s="60">
        <v>28600000</v>
      </c>
      <c r="R56" s="60">
        <v>1550000</v>
      </c>
      <c r="S56" s="60">
        <v>0</v>
      </c>
      <c r="T56" s="60">
        <v>0</v>
      </c>
      <c r="U56" s="60">
        <v>0</v>
      </c>
      <c r="V56" s="61">
        <f t="shared" si="17"/>
        <v>85293752000</v>
      </c>
      <c r="W56" s="29"/>
      <c r="X56" s="29"/>
      <c r="Y56" s="29"/>
      <c r="Z56" s="29"/>
      <c r="AA56" s="29"/>
      <c r="AB56" s="29"/>
    </row>
    <row r="57" spans="1:28" ht="15.75" customHeight="1">
      <c r="A57" s="434"/>
      <c r="B57" s="59">
        <v>7</v>
      </c>
      <c r="C57" s="60">
        <v>11520689000</v>
      </c>
      <c r="D57" s="60">
        <v>4371029000</v>
      </c>
      <c r="E57" s="60">
        <v>0</v>
      </c>
      <c r="F57" s="60">
        <v>0</v>
      </c>
      <c r="G57" s="60">
        <v>0</v>
      </c>
      <c r="H57" s="60">
        <v>0</v>
      </c>
      <c r="I57" s="60"/>
      <c r="J57" s="60">
        <v>0</v>
      </c>
      <c r="K57" s="60">
        <f t="shared" si="0"/>
        <v>0</v>
      </c>
      <c r="L57" s="60">
        <v>0</v>
      </c>
      <c r="M57" s="60">
        <v>0</v>
      </c>
      <c r="N57" s="60"/>
      <c r="O57" s="60">
        <v>0</v>
      </c>
      <c r="P57" s="60">
        <f t="shared" si="1"/>
        <v>455416000</v>
      </c>
      <c r="Q57" s="60">
        <v>70460000</v>
      </c>
      <c r="R57" s="60">
        <v>384956000</v>
      </c>
      <c r="S57" s="60">
        <v>0</v>
      </c>
      <c r="T57" s="60">
        <v>0</v>
      </c>
      <c r="U57" s="60">
        <v>0</v>
      </c>
      <c r="V57" s="61">
        <f t="shared" si="17"/>
        <v>16347134000</v>
      </c>
      <c r="W57" s="29"/>
      <c r="X57" s="29"/>
      <c r="Y57" s="29"/>
      <c r="Z57" s="29"/>
      <c r="AA57" s="29"/>
      <c r="AB57" s="29"/>
    </row>
    <row r="58" spans="1:28" ht="15.75" customHeight="1">
      <c r="A58" s="434"/>
      <c r="B58" s="59">
        <v>8</v>
      </c>
      <c r="C58" s="60">
        <v>26704000</v>
      </c>
      <c r="D58" s="60">
        <v>4839000</v>
      </c>
      <c r="E58" s="60">
        <v>0</v>
      </c>
      <c r="F58" s="60">
        <v>0</v>
      </c>
      <c r="G58" s="60">
        <v>1928000</v>
      </c>
      <c r="H58" s="60">
        <v>0</v>
      </c>
      <c r="I58" s="60"/>
      <c r="J58" s="60">
        <v>0</v>
      </c>
      <c r="K58" s="60">
        <f t="shared" si="0"/>
        <v>0</v>
      </c>
      <c r="L58" s="60">
        <v>0</v>
      </c>
      <c r="M58" s="60">
        <v>0</v>
      </c>
      <c r="N58" s="60"/>
      <c r="O58" s="60">
        <v>0</v>
      </c>
      <c r="P58" s="60">
        <f t="shared" si="1"/>
        <v>0</v>
      </c>
      <c r="Q58" s="60">
        <v>0</v>
      </c>
      <c r="R58" s="60">
        <v>0</v>
      </c>
      <c r="S58" s="60">
        <v>0</v>
      </c>
      <c r="T58" s="60">
        <v>0</v>
      </c>
      <c r="U58" s="60">
        <v>0</v>
      </c>
      <c r="V58" s="61">
        <f t="shared" si="17"/>
        <v>33471000</v>
      </c>
      <c r="W58" s="29"/>
      <c r="X58" s="29"/>
      <c r="Y58" s="29"/>
      <c r="Z58" s="29"/>
      <c r="AA58" s="29"/>
      <c r="AB58" s="29"/>
    </row>
    <row r="59" spans="1:28" ht="15.75" customHeight="1">
      <c r="A59" s="434"/>
      <c r="B59" s="59">
        <v>9</v>
      </c>
      <c r="C59" s="60">
        <v>22672124000</v>
      </c>
      <c r="D59" s="60">
        <v>3532407000</v>
      </c>
      <c r="E59" s="60">
        <v>0</v>
      </c>
      <c r="F59" s="60">
        <v>0</v>
      </c>
      <c r="G59" s="60">
        <v>245220000</v>
      </c>
      <c r="H59" s="60">
        <v>0</v>
      </c>
      <c r="I59" s="60"/>
      <c r="J59" s="60">
        <v>0</v>
      </c>
      <c r="K59" s="60">
        <f t="shared" si="0"/>
        <v>0</v>
      </c>
      <c r="L59" s="60">
        <v>0</v>
      </c>
      <c r="M59" s="60">
        <v>0</v>
      </c>
      <c r="N59" s="60"/>
      <c r="O59" s="60">
        <v>0</v>
      </c>
      <c r="P59" s="60">
        <f t="shared" si="1"/>
        <v>0</v>
      </c>
      <c r="Q59" s="60">
        <v>0</v>
      </c>
      <c r="R59" s="60">
        <v>0</v>
      </c>
      <c r="S59" s="60">
        <v>0</v>
      </c>
      <c r="T59" s="60">
        <v>0</v>
      </c>
      <c r="U59" s="60">
        <v>0</v>
      </c>
      <c r="V59" s="61">
        <f t="shared" si="17"/>
        <v>26449751000</v>
      </c>
      <c r="W59" s="29"/>
      <c r="X59" s="29"/>
      <c r="Y59" s="29"/>
      <c r="Z59" s="29"/>
      <c r="AA59" s="29"/>
      <c r="AB59" s="29"/>
    </row>
    <row r="60" spans="1:28" ht="15.75" customHeight="1">
      <c r="A60" s="434"/>
      <c r="B60" s="59">
        <v>10</v>
      </c>
      <c r="C60" s="60">
        <v>15270796000</v>
      </c>
      <c r="D60" s="60">
        <v>3244300000</v>
      </c>
      <c r="E60" s="60">
        <v>0</v>
      </c>
      <c r="F60" s="60">
        <v>0</v>
      </c>
      <c r="G60" s="60">
        <v>170459000</v>
      </c>
      <c r="H60" s="60">
        <v>0</v>
      </c>
      <c r="I60" s="60"/>
      <c r="J60" s="60">
        <v>0</v>
      </c>
      <c r="K60" s="60">
        <f t="shared" si="0"/>
        <v>1398000</v>
      </c>
      <c r="L60" s="60">
        <v>1398000</v>
      </c>
      <c r="M60" s="60">
        <v>0</v>
      </c>
      <c r="N60" s="60"/>
      <c r="O60" s="60">
        <v>0</v>
      </c>
      <c r="P60" s="60">
        <f t="shared" si="1"/>
        <v>0</v>
      </c>
      <c r="Q60" s="60">
        <v>0</v>
      </c>
      <c r="R60" s="60">
        <v>0</v>
      </c>
      <c r="S60" s="60">
        <v>0</v>
      </c>
      <c r="T60" s="60">
        <v>0</v>
      </c>
      <c r="U60" s="60">
        <v>0</v>
      </c>
      <c r="V60" s="61">
        <f t="shared" si="17"/>
        <v>18686953000</v>
      </c>
      <c r="W60" s="29"/>
      <c r="X60" s="29"/>
      <c r="Y60" s="29"/>
      <c r="Z60" s="29"/>
      <c r="AA60" s="29"/>
      <c r="AB60" s="29"/>
    </row>
    <row r="61" spans="1:28" ht="15.75" customHeight="1">
      <c r="A61" s="434"/>
      <c r="B61" s="59">
        <v>11</v>
      </c>
      <c r="C61" s="60">
        <v>23002453000</v>
      </c>
      <c r="D61" s="60">
        <v>3593192000</v>
      </c>
      <c r="E61" s="60">
        <v>0</v>
      </c>
      <c r="F61" s="60">
        <v>0</v>
      </c>
      <c r="G61" s="60">
        <v>1013051000</v>
      </c>
      <c r="H61" s="60">
        <v>0</v>
      </c>
      <c r="I61" s="60"/>
      <c r="J61" s="60">
        <v>0</v>
      </c>
      <c r="K61" s="60">
        <f t="shared" si="0"/>
        <v>0</v>
      </c>
      <c r="L61" s="60">
        <v>0</v>
      </c>
      <c r="M61" s="60">
        <v>0</v>
      </c>
      <c r="N61" s="60"/>
      <c r="O61" s="60">
        <v>0</v>
      </c>
      <c r="P61" s="60">
        <f t="shared" si="1"/>
        <v>119240000</v>
      </c>
      <c r="Q61" s="60">
        <v>0</v>
      </c>
      <c r="R61" s="60">
        <v>119240000</v>
      </c>
      <c r="S61" s="60">
        <v>0</v>
      </c>
      <c r="T61" s="60">
        <v>0</v>
      </c>
      <c r="U61" s="60">
        <v>0</v>
      </c>
      <c r="V61" s="61">
        <f t="shared" si="17"/>
        <v>27727936000</v>
      </c>
      <c r="W61" s="29"/>
      <c r="X61" s="29"/>
      <c r="Y61" s="29"/>
      <c r="Z61" s="29"/>
      <c r="AA61" s="29"/>
      <c r="AB61" s="29"/>
    </row>
    <row r="62" spans="1:28" ht="15.75" customHeight="1">
      <c r="A62" s="434"/>
      <c r="B62" s="59">
        <v>12</v>
      </c>
      <c r="C62" s="60">
        <v>24241253000</v>
      </c>
      <c r="D62" s="60">
        <v>2398352000</v>
      </c>
      <c r="E62" s="60">
        <v>0</v>
      </c>
      <c r="F62" s="60">
        <v>0</v>
      </c>
      <c r="G62" s="60">
        <v>0</v>
      </c>
      <c r="H62" s="60">
        <v>0</v>
      </c>
      <c r="I62" s="60"/>
      <c r="J62" s="60">
        <v>0</v>
      </c>
      <c r="K62" s="60">
        <f t="shared" si="0"/>
        <v>0</v>
      </c>
      <c r="L62" s="60">
        <v>0</v>
      </c>
      <c r="M62" s="60">
        <v>0</v>
      </c>
      <c r="N62" s="60"/>
      <c r="O62" s="60">
        <v>0</v>
      </c>
      <c r="P62" s="60">
        <f t="shared" si="1"/>
        <v>7123017000</v>
      </c>
      <c r="Q62" s="60">
        <v>31440000</v>
      </c>
      <c r="R62" s="60">
        <v>7091577000</v>
      </c>
      <c r="S62" s="60">
        <v>0</v>
      </c>
      <c r="T62" s="60">
        <v>0</v>
      </c>
      <c r="U62" s="60">
        <v>0</v>
      </c>
      <c r="V62" s="61">
        <f t="shared" si="17"/>
        <v>33762622000</v>
      </c>
      <c r="W62" s="29"/>
      <c r="X62" s="29"/>
      <c r="Y62" s="29"/>
      <c r="Z62" s="29"/>
      <c r="AA62" s="29"/>
      <c r="AB62" s="29"/>
    </row>
    <row r="63" spans="1:28" ht="15.75" customHeight="1">
      <c r="A63" s="435"/>
      <c r="B63" s="36" t="s">
        <v>63</v>
      </c>
      <c r="C63" s="63">
        <f t="shared" ref="C63:H63" si="18">SUM(C51:C62)</f>
        <v>499896597200</v>
      </c>
      <c r="D63" s="63">
        <f t="shared" si="18"/>
        <v>19111386000</v>
      </c>
      <c r="E63" s="63">
        <f t="shared" si="18"/>
        <v>0</v>
      </c>
      <c r="F63" s="63">
        <f t="shared" si="18"/>
        <v>0</v>
      </c>
      <c r="G63" s="63">
        <f t="shared" si="18"/>
        <v>1873493000</v>
      </c>
      <c r="H63" s="63">
        <f t="shared" si="18"/>
        <v>0</v>
      </c>
      <c r="I63" s="63"/>
      <c r="J63" s="63">
        <f t="shared" ref="J63:M63" si="19">SUM(J51:J62)</f>
        <v>0</v>
      </c>
      <c r="K63" s="63">
        <f t="shared" si="19"/>
        <v>1398000</v>
      </c>
      <c r="L63" s="63">
        <f t="shared" si="19"/>
        <v>1398000</v>
      </c>
      <c r="M63" s="63">
        <f t="shared" si="19"/>
        <v>0</v>
      </c>
      <c r="N63" s="63"/>
      <c r="O63" s="63">
        <f t="shared" ref="O63:V63" si="20">SUM(O51:O62)</f>
        <v>0</v>
      </c>
      <c r="P63" s="63">
        <f t="shared" si="20"/>
        <v>26348632000</v>
      </c>
      <c r="Q63" s="63">
        <f t="shared" si="20"/>
        <v>1560950000</v>
      </c>
      <c r="R63" s="63">
        <f t="shared" si="20"/>
        <v>24787682000</v>
      </c>
      <c r="S63" s="63">
        <f t="shared" si="20"/>
        <v>0</v>
      </c>
      <c r="T63" s="63">
        <f t="shared" si="20"/>
        <v>0</v>
      </c>
      <c r="U63" s="63">
        <f t="shared" si="20"/>
        <v>0</v>
      </c>
      <c r="V63" s="63">
        <f t="shared" si="20"/>
        <v>547231506200</v>
      </c>
      <c r="W63" s="29"/>
      <c r="X63" s="29"/>
      <c r="Y63" s="29"/>
      <c r="Z63" s="29"/>
      <c r="AA63" s="29"/>
      <c r="AB63" s="29"/>
    </row>
    <row r="64" spans="1:28" ht="15.75" customHeight="1">
      <c r="A64" s="433">
        <v>2018</v>
      </c>
      <c r="B64" s="64">
        <v>1</v>
      </c>
      <c r="C64" s="65">
        <v>2600429000</v>
      </c>
      <c r="D64" s="65">
        <v>1479227000</v>
      </c>
      <c r="E64" s="65">
        <v>0</v>
      </c>
      <c r="F64" s="65">
        <v>0</v>
      </c>
      <c r="G64" s="65">
        <v>0</v>
      </c>
      <c r="H64" s="65">
        <v>0</v>
      </c>
      <c r="I64" s="65"/>
      <c r="J64" s="65">
        <v>0</v>
      </c>
      <c r="K64" s="65">
        <f t="shared" ref="K64:K75" si="21">L64+M64+O64</f>
        <v>0</v>
      </c>
      <c r="L64" s="65">
        <v>0</v>
      </c>
      <c r="M64" s="65">
        <v>0</v>
      </c>
      <c r="N64" s="65"/>
      <c r="O64" s="65">
        <v>0</v>
      </c>
      <c r="P64" s="65">
        <f t="shared" ref="P64:P75" si="22">Q64+R64+S64+T64+U64</f>
        <v>15627483000</v>
      </c>
      <c r="Q64" s="65">
        <v>0</v>
      </c>
      <c r="R64" s="65">
        <v>15627483000</v>
      </c>
      <c r="S64" s="65">
        <v>0</v>
      </c>
      <c r="T64" s="65">
        <v>0</v>
      </c>
      <c r="U64" s="65">
        <v>0</v>
      </c>
      <c r="V64" s="66">
        <f t="shared" ref="V64:V75" si="23">SUM(C64+D64+F64+G64+H64+J64+K64+P64)</f>
        <v>19707139000</v>
      </c>
      <c r="W64" s="29"/>
      <c r="X64" s="29"/>
      <c r="Y64" s="29"/>
      <c r="Z64" s="29"/>
      <c r="AA64" s="29"/>
      <c r="AB64" s="29"/>
    </row>
    <row r="65" spans="1:28" ht="15.75" customHeight="1">
      <c r="A65" s="434"/>
      <c r="B65" s="64">
        <v>2</v>
      </c>
      <c r="C65" s="67"/>
      <c r="D65" s="65">
        <v>889160000</v>
      </c>
      <c r="E65" s="65">
        <v>0</v>
      </c>
      <c r="F65" s="65">
        <v>0</v>
      </c>
      <c r="G65" s="65">
        <v>43260000</v>
      </c>
      <c r="H65" s="65">
        <v>0</v>
      </c>
      <c r="I65" s="65"/>
      <c r="J65" s="65">
        <v>0</v>
      </c>
      <c r="K65" s="65">
        <f t="shared" si="21"/>
        <v>0</v>
      </c>
      <c r="L65" s="65">
        <v>0</v>
      </c>
      <c r="M65" s="65">
        <v>0</v>
      </c>
      <c r="N65" s="65"/>
      <c r="O65" s="65">
        <v>0</v>
      </c>
      <c r="P65" s="65">
        <f t="shared" si="22"/>
        <v>5047020000</v>
      </c>
      <c r="Q65" s="65">
        <v>0</v>
      </c>
      <c r="R65" s="65">
        <v>5047020000</v>
      </c>
      <c r="S65" s="65">
        <v>0</v>
      </c>
      <c r="T65" s="65">
        <v>0</v>
      </c>
      <c r="U65" s="65">
        <v>0</v>
      </c>
      <c r="V65" s="66">
        <f t="shared" si="23"/>
        <v>5979440000</v>
      </c>
      <c r="W65" s="29"/>
      <c r="X65" s="29"/>
      <c r="Y65" s="29"/>
      <c r="Z65" s="29"/>
      <c r="AA65" s="29"/>
      <c r="AB65" s="29"/>
    </row>
    <row r="66" spans="1:28" ht="15.75" customHeight="1">
      <c r="A66" s="434"/>
      <c r="B66" s="64">
        <v>3</v>
      </c>
      <c r="C66" s="65">
        <v>2978770000</v>
      </c>
      <c r="D66" s="65">
        <v>506272000</v>
      </c>
      <c r="E66" s="65">
        <v>0</v>
      </c>
      <c r="F66" s="65">
        <v>0</v>
      </c>
      <c r="G66" s="65">
        <v>0</v>
      </c>
      <c r="H66" s="65">
        <v>0</v>
      </c>
      <c r="I66" s="65"/>
      <c r="J66" s="65">
        <v>0</v>
      </c>
      <c r="K66" s="65">
        <f t="shared" si="21"/>
        <v>0</v>
      </c>
      <c r="L66" s="65">
        <v>0</v>
      </c>
      <c r="M66" s="65">
        <v>0</v>
      </c>
      <c r="N66" s="65"/>
      <c r="O66" s="65">
        <v>0</v>
      </c>
      <c r="P66" s="65">
        <f t="shared" si="22"/>
        <v>13197186000</v>
      </c>
      <c r="Q66" s="65">
        <v>83480000</v>
      </c>
      <c r="R66" s="65">
        <v>13077456000</v>
      </c>
      <c r="S66" s="65">
        <v>0</v>
      </c>
      <c r="T66" s="65">
        <v>36250000</v>
      </c>
      <c r="U66" s="65">
        <v>0</v>
      </c>
      <c r="V66" s="66">
        <f t="shared" si="23"/>
        <v>16682228000</v>
      </c>
      <c r="W66" s="29"/>
      <c r="X66" s="29"/>
      <c r="Y66" s="29"/>
      <c r="Z66" s="29"/>
      <c r="AA66" s="29"/>
      <c r="AB66" s="29"/>
    </row>
    <row r="67" spans="1:28" ht="15.75" customHeight="1">
      <c r="A67" s="434"/>
      <c r="B67" s="64">
        <v>4</v>
      </c>
      <c r="C67" s="65">
        <v>139816830000</v>
      </c>
      <c r="D67" s="65">
        <v>117152000</v>
      </c>
      <c r="E67" s="65">
        <v>0</v>
      </c>
      <c r="F67" s="65">
        <v>0</v>
      </c>
      <c r="G67" s="65">
        <v>0</v>
      </c>
      <c r="H67" s="65">
        <v>0</v>
      </c>
      <c r="I67" s="65"/>
      <c r="J67" s="65">
        <v>0</v>
      </c>
      <c r="K67" s="65">
        <f t="shared" si="21"/>
        <v>0</v>
      </c>
      <c r="L67" s="65">
        <v>0</v>
      </c>
      <c r="M67" s="65">
        <v>0</v>
      </c>
      <c r="N67" s="65"/>
      <c r="O67" s="65">
        <v>0</v>
      </c>
      <c r="P67" s="65">
        <f t="shared" si="22"/>
        <v>4525492000</v>
      </c>
      <c r="Q67" s="65">
        <v>158080000</v>
      </c>
      <c r="R67" s="65">
        <v>4367412000</v>
      </c>
      <c r="S67" s="65">
        <v>0</v>
      </c>
      <c r="T67" s="65">
        <v>0</v>
      </c>
      <c r="U67" s="65">
        <v>0</v>
      </c>
      <c r="V67" s="66">
        <f t="shared" si="23"/>
        <v>144459474000</v>
      </c>
      <c r="W67" s="29"/>
      <c r="X67" s="29"/>
      <c r="Y67" s="29"/>
      <c r="Z67" s="29"/>
      <c r="AA67" s="29"/>
      <c r="AB67" s="29"/>
    </row>
    <row r="68" spans="1:28" ht="15.75" customHeight="1">
      <c r="A68" s="434"/>
      <c r="B68" s="64">
        <v>5</v>
      </c>
      <c r="C68" s="65">
        <v>131360960000</v>
      </c>
      <c r="D68" s="65">
        <v>368008000</v>
      </c>
      <c r="E68" s="65">
        <v>0</v>
      </c>
      <c r="F68" s="65">
        <v>0</v>
      </c>
      <c r="G68" s="65">
        <v>188235000</v>
      </c>
      <c r="H68" s="65">
        <v>0</v>
      </c>
      <c r="I68" s="65"/>
      <c r="J68" s="65">
        <v>0</v>
      </c>
      <c r="K68" s="65">
        <f t="shared" si="21"/>
        <v>0</v>
      </c>
      <c r="L68" s="65">
        <v>0</v>
      </c>
      <c r="M68" s="65">
        <v>0</v>
      </c>
      <c r="N68" s="65"/>
      <c r="O68" s="65">
        <v>0</v>
      </c>
      <c r="P68" s="65">
        <f t="shared" si="22"/>
        <v>2238370000</v>
      </c>
      <c r="Q68" s="65">
        <v>337330000</v>
      </c>
      <c r="R68" s="65">
        <v>1901040000</v>
      </c>
      <c r="S68" s="65">
        <v>0</v>
      </c>
      <c r="T68" s="65">
        <v>0</v>
      </c>
      <c r="U68" s="65">
        <v>0</v>
      </c>
      <c r="V68" s="66">
        <f t="shared" si="23"/>
        <v>134155573000</v>
      </c>
      <c r="W68" s="29"/>
      <c r="X68" s="29"/>
      <c r="Y68" s="29"/>
      <c r="Z68" s="29"/>
      <c r="AA68" s="29"/>
      <c r="AB68" s="29"/>
    </row>
    <row r="69" spans="1:28" ht="15.75" customHeight="1">
      <c r="A69" s="434"/>
      <c r="B69" s="64">
        <v>6</v>
      </c>
      <c r="C69" s="65">
        <v>119664814000</v>
      </c>
      <c r="D69" s="65">
        <v>507686000</v>
      </c>
      <c r="E69" s="65">
        <v>0</v>
      </c>
      <c r="F69" s="65">
        <v>0</v>
      </c>
      <c r="G69" s="65">
        <v>0</v>
      </c>
      <c r="H69" s="65">
        <v>0</v>
      </c>
      <c r="I69" s="65"/>
      <c r="J69" s="65">
        <v>0</v>
      </c>
      <c r="K69" s="65">
        <f t="shared" si="21"/>
        <v>0</v>
      </c>
      <c r="L69" s="65">
        <v>0</v>
      </c>
      <c r="M69" s="65">
        <v>0</v>
      </c>
      <c r="N69" s="65"/>
      <c r="O69" s="65">
        <v>0</v>
      </c>
      <c r="P69" s="65">
        <f t="shared" si="22"/>
        <v>2301368000</v>
      </c>
      <c r="Q69" s="65">
        <v>636740000</v>
      </c>
      <c r="R69" s="65">
        <v>1664628000</v>
      </c>
      <c r="S69" s="65">
        <v>0</v>
      </c>
      <c r="T69" s="65">
        <v>0</v>
      </c>
      <c r="U69" s="65">
        <v>0</v>
      </c>
      <c r="V69" s="66">
        <f t="shared" si="23"/>
        <v>122473868000</v>
      </c>
      <c r="W69" s="29"/>
      <c r="X69" s="29"/>
      <c r="Y69" s="29"/>
      <c r="Z69" s="29"/>
      <c r="AA69" s="29"/>
      <c r="AB69" s="29"/>
    </row>
    <row r="70" spans="1:28" ht="15.75" customHeight="1">
      <c r="A70" s="434"/>
      <c r="B70" s="64">
        <v>7</v>
      </c>
      <c r="C70" s="65">
        <v>140197320000</v>
      </c>
      <c r="D70" s="65">
        <v>52101582000</v>
      </c>
      <c r="E70" s="65">
        <v>0</v>
      </c>
      <c r="F70" s="65">
        <v>0</v>
      </c>
      <c r="G70" s="65">
        <v>1692350000</v>
      </c>
      <c r="H70" s="65">
        <v>0</v>
      </c>
      <c r="I70" s="65"/>
      <c r="J70" s="65">
        <v>0</v>
      </c>
      <c r="K70" s="65">
        <f t="shared" si="21"/>
        <v>526400000</v>
      </c>
      <c r="L70" s="65">
        <v>526400000</v>
      </c>
      <c r="M70" s="65">
        <v>0</v>
      </c>
      <c r="N70" s="65"/>
      <c r="O70" s="65">
        <v>0</v>
      </c>
      <c r="P70" s="65">
        <f t="shared" si="22"/>
        <v>703243000</v>
      </c>
      <c r="Q70" s="65">
        <v>476840000</v>
      </c>
      <c r="R70" s="65">
        <v>226403000</v>
      </c>
      <c r="S70" s="65">
        <v>0</v>
      </c>
      <c r="T70" s="65">
        <v>0</v>
      </c>
      <c r="U70" s="65">
        <v>0</v>
      </c>
      <c r="V70" s="66">
        <f t="shared" si="23"/>
        <v>195220895000</v>
      </c>
      <c r="W70" s="29"/>
      <c r="X70" s="29"/>
      <c r="Y70" s="29"/>
      <c r="Z70" s="29"/>
      <c r="AA70" s="29"/>
      <c r="AB70" s="29"/>
    </row>
    <row r="71" spans="1:28" ht="15.75" customHeight="1">
      <c r="A71" s="434"/>
      <c r="B71" s="64">
        <v>8</v>
      </c>
      <c r="C71" s="65">
        <v>9698140000</v>
      </c>
      <c r="D71" s="65"/>
      <c r="E71" s="65">
        <v>0</v>
      </c>
      <c r="F71" s="65">
        <v>0</v>
      </c>
      <c r="G71" s="65">
        <v>80390000</v>
      </c>
      <c r="H71" s="65">
        <v>0</v>
      </c>
      <c r="I71" s="65"/>
      <c r="J71" s="65">
        <v>0</v>
      </c>
      <c r="K71" s="65">
        <f t="shared" si="21"/>
        <v>33600000</v>
      </c>
      <c r="L71" s="65">
        <v>33600000</v>
      </c>
      <c r="M71" s="65">
        <v>0</v>
      </c>
      <c r="N71" s="65"/>
      <c r="O71" s="65">
        <v>0</v>
      </c>
      <c r="P71" s="65">
        <f t="shared" si="22"/>
        <v>265630000</v>
      </c>
      <c r="Q71" s="65">
        <v>0</v>
      </c>
      <c r="R71" s="65">
        <v>265630000</v>
      </c>
      <c r="S71" s="65">
        <v>0</v>
      </c>
      <c r="T71" s="65">
        <v>0</v>
      </c>
      <c r="U71" s="65">
        <v>0</v>
      </c>
      <c r="V71" s="66">
        <f t="shared" si="23"/>
        <v>10077760000</v>
      </c>
      <c r="W71" s="29"/>
      <c r="X71" s="29"/>
      <c r="Y71" s="29"/>
      <c r="Z71" s="29"/>
      <c r="AA71" s="29"/>
      <c r="AB71" s="29"/>
    </row>
    <row r="72" spans="1:28" ht="15.75" customHeight="1">
      <c r="A72" s="434"/>
      <c r="B72" s="64">
        <v>9</v>
      </c>
      <c r="C72" s="65">
        <v>7840510000</v>
      </c>
      <c r="D72" s="65"/>
      <c r="E72" s="65">
        <v>0</v>
      </c>
      <c r="F72" s="65">
        <v>0</v>
      </c>
      <c r="G72" s="65">
        <v>782810000</v>
      </c>
      <c r="H72" s="65">
        <v>0</v>
      </c>
      <c r="I72" s="65"/>
      <c r="J72" s="65">
        <v>0</v>
      </c>
      <c r="K72" s="65">
        <f t="shared" si="21"/>
        <v>0</v>
      </c>
      <c r="L72" s="65">
        <v>0</v>
      </c>
      <c r="M72" s="65">
        <v>0</v>
      </c>
      <c r="N72" s="65"/>
      <c r="O72" s="65">
        <v>0</v>
      </c>
      <c r="P72" s="65">
        <f t="shared" si="22"/>
        <v>105890000</v>
      </c>
      <c r="Q72" s="65">
        <v>105890000</v>
      </c>
      <c r="R72" s="65">
        <v>0</v>
      </c>
      <c r="S72" s="65">
        <v>0</v>
      </c>
      <c r="T72" s="65">
        <v>0</v>
      </c>
      <c r="U72" s="65">
        <v>0</v>
      </c>
      <c r="V72" s="66">
        <f t="shared" si="23"/>
        <v>8729210000</v>
      </c>
      <c r="W72" s="29"/>
      <c r="X72" s="29"/>
      <c r="Y72" s="29"/>
      <c r="Z72" s="29"/>
      <c r="AA72" s="29"/>
      <c r="AB72" s="29"/>
    </row>
    <row r="73" spans="1:28" ht="15.75" customHeight="1">
      <c r="A73" s="434"/>
      <c r="B73" s="64">
        <v>10</v>
      </c>
      <c r="C73" s="65">
        <v>18649130000</v>
      </c>
      <c r="D73" s="65"/>
      <c r="E73" s="65">
        <v>0</v>
      </c>
      <c r="F73" s="65">
        <v>0</v>
      </c>
      <c r="G73" s="65">
        <v>0</v>
      </c>
      <c r="H73" s="65">
        <v>0</v>
      </c>
      <c r="I73" s="65"/>
      <c r="J73" s="65">
        <v>0</v>
      </c>
      <c r="K73" s="65">
        <f t="shared" si="21"/>
        <v>0</v>
      </c>
      <c r="L73" s="65">
        <v>0</v>
      </c>
      <c r="M73" s="65">
        <v>0</v>
      </c>
      <c r="N73" s="65"/>
      <c r="O73" s="65">
        <v>0</v>
      </c>
      <c r="P73" s="65">
        <f t="shared" si="22"/>
        <v>0</v>
      </c>
      <c r="Q73" s="65">
        <v>0</v>
      </c>
      <c r="R73" s="65">
        <v>0</v>
      </c>
      <c r="S73" s="65">
        <v>0</v>
      </c>
      <c r="T73" s="65">
        <v>0</v>
      </c>
      <c r="U73" s="65">
        <v>0</v>
      </c>
      <c r="V73" s="66">
        <f t="shared" si="23"/>
        <v>18649130000</v>
      </c>
      <c r="W73" s="29"/>
      <c r="X73" s="29"/>
      <c r="Y73" s="29"/>
      <c r="Z73" s="29"/>
      <c r="AA73" s="29"/>
      <c r="AB73" s="29"/>
    </row>
    <row r="74" spans="1:28" ht="15.75" customHeight="1">
      <c r="A74" s="434"/>
      <c r="B74" s="64">
        <v>11</v>
      </c>
      <c r="C74" s="65">
        <v>13379540000</v>
      </c>
      <c r="D74" s="65"/>
      <c r="E74" s="65">
        <v>0</v>
      </c>
      <c r="F74" s="65">
        <v>0</v>
      </c>
      <c r="G74" s="65">
        <v>0</v>
      </c>
      <c r="H74" s="65">
        <v>0</v>
      </c>
      <c r="I74" s="65"/>
      <c r="J74" s="65">
        <v>0</v>
      </c>
      <c r="K74" s="65">
        <f t="shared" si="21"/>
        <v>0</v>
      </c>
      <c r="L74" s="65">
        <v>0</v>
      </c>
      <c r="M74" s="65">
        <v>0</v>
      </c>
      <c r="N74" s="65"/>
      <c r="O74" s="65">
        <v>0</v>
      </c>
      <c r="P74" s="65">
        <f t="shared" si="22"/>
        <v>1890734000</v>
      </c>
      <c r="Q74" s="65">
        <v>0</v>
      </c>
      <c r="R74" s="65">
        <v>1890734000</v>
      </c>
      <c r="S74" s="65">
        <v>0</v>
      </c>
      <c r="T74" s="65">
        <v>0</v>
      </c>
      <c r="U74" s="65">
        <v>0</v>
      </c>
      <c r="V74" s="66">
        <f t="shared" si="23"/>
        <v>15270274000</v>
      </c>
      <c r="W74" s="29"/>
      <c r="X74" s="29"/>
      <c r="Y74" s="29"/>
      <c r="Z74" s="29"/>
      <c r="AA74" s="29"/>
      <c r="AB74" s="29"/>
    </row>
    <row r="75" spans="1:28" ht="15.75" customHeight="1">
      <c r="A75" s="434"/>
      <c r="B75" s="64">
        <v>12</v>
      </c>
      <c r="C75" s="65">
        <v>5025000000</v>
      </c>
      <c r="D75" s="65">
        <v>75250000</v>
      </c>
      <c r="E75" s="65">
        <v>0</v>
      </c>
      <c r="F75" s="65">
        <v>0</v>
      </c>
      <c r="G75" s="65">
        <v>1394640000</v>
      </c>
      <c r="H75" s="65">
        <v>0</v>
      </c>
      <c r="I75" s="65"/>
      <c r="J75" s="65">
        <v>0</v>
      </c>
      <c r="K75" s="65">
        <f t="shared" si="21"/>
        <v>0</v>
      </c>
      <c r="L75" s="65">
        <v>0</v>
      </c>
      <c r="M75" s="65">
        <v>0</v>
      </c>
      <c r="N75" s="65"/>
      <c r="O75" s="65">
        <v>0</v>
      </c>
      <c r="P75" s="65">
        <f t="shared" si="22"/>
        <v>13508360000</v>
      </c>
      <c r="Q75" s="65">
        <v>0</v>
      </c>
      <c r="R75" s="65">
        <v>13508360000</v>
      </c>
      <c r="S75" s="65">
        <v>0</v>
      </c>
      <c r="T75" s="65">
        <v>0</v>
      </c>
      <c r="U75" s="65">
        <v>0</v>
      </c>
      <c r="V75" s="66">
        <f t="shared" si="23"/>
        <v>20003250000</v>
      </c>
      <c r="W75" s="29"/>
      <c r="X75" s="29"/>
      <c r="Y75" s="29"/>
      <c r="Z75" s="29"/>
      <c r="AA75" s="29"/>
      <c r="AB75" s="29"/>
    </row>
    <row r="76" spans="1:28" ht="15.75" customHeight="1">
      <c r="A76" s="435"/>
      <c r="B76" s="36" t="s">
        <v>63</v>
      </c>
      <c r="C76" s="67">
        <v>591211443000</v>
      </c>
      <c r="D76" s="67">
        <v>56044337000</v>
      </c>
      <c r="E76" s="67">
        <v>0</v>
      </c>
      <c r="F76" s="67">
        <v>0</v>
      </c>
      <c r="G76" s="67">
        <v>4181685000</v>
      </c>
      <c r="H76" s="67">
        <v>0</v>
      </c>
      <c r="I76" s="67"/>
      <c r="J76" s="67">
        <v>0</v>
      </c>
      <c r="K76" s="67">
        <v>560000000</v>
      </c>
      <c r="L76" s="67">
        <v>560000000</v>
      </c>
      <c r="M76" s="67">
        <v>0</v>
      </c>
      <c r="N76" s="67"/>
      <c r="O76" s="67">
        <v>0</v>
      </c>
      <c r="P76" s="67">
        <v>59410776000</v>
      </c>
      <c r="Q76" s="67">
        <v>1798360000</v>
      </c>
      <c r="R76" s="67">
        <v>57576166000</v>
      </c>
      <c r="S76" s="67">
        <v>0</v>
      </c>
      <c r="T76" s="67">
        <v>36250000</v>
      </c>
      <c r="U76" s="67">
        <v>0</v>
      </c>
      <c r="V76" s="68">
        <v>711408241000</v>
      </c>
      <c r="W76" s="29"/>
      <c r="X76" s="29"/>
      <c r="Y76" s="29"/>
      <c r="Z76" s="29"/>
      <c r="AA76" s="29"/>
      <c r="AB76" s="29"/>
    </row>
    <row r="77" spans="1:28" ht="15.75" customHeight="1">
      <c r="A77" s="433">
        <v>2019</v>
      </c>
      <c r="B77" s="69">
        <v>1</v>
      </c>
      <c r="C77" s="70">
        <v>0</v>
      </c>
      <c r="D77" s="70">
        <v>178470000</v>
      </c>
      <c r="E77" s="70">
        <v>0</v>
      </c>
      <c r="F77" s="70">
        <v>0</v>
      </c>
      <c r="G77" s="70">
        <v>956670000</v>
      </c>
      <c r="H77" s="70">
        <v>0</v>
      </c>
      <c r="I77" s="70"/>
      <c r="J77" s="70">
        <v>0</v>
      </c>
      <c r="K77" s="70">
        <v>0</v>
      </c>
      <c r="L77" s="70">
        <v>0</v>
      </c>
      <c r="M77" s="70">
        <v>0</v>
      </c>
      <c r="N77" s="70"/>
      <c r="O77" s="70">
        <v>0</v>
      </c>
      <c r="P77" s="70">
        <f t="shared" ref="P77:P88" si="24">Q77+R77+S77+T77+U77</f>
        <v>14967283000</v>
      </c>
      <c r="Q77" s="70"/>
      <c r="R77" s="70">
        <v>14967283000</v>
      </c>
      <c r="S77" s="70"/>
      <c r="T77" s="70"/>
      <c r="U77" s="70"/>
      <c r="V77" s="70">
        <f t="shared" ref="V77:V88" si="25">SUM(C77+D77+F77+G77+H77+J77+K77+P77+E77)</f>
        <v>16102423000</v>
      </c>
      <c r="W77" s="29"/>
      <c r="X77" s="29"/>
      <c r="Y77" s="29"/>
      <c r="Z77" s="29"/>
      <c r="AA77" s="29"/>
      <c r="AB77" s="29"/>
    </row>
    <row r="78" spans="1:28" ht="15.75" customHeight="1">
      <c r="A78" s="434"/>
      <c r="B78" s="69">
        <v>2</v>
      </c>
      <c r="C78" s="70">
        <v>0</v>
      </c>
      <c r="D78" s="70">
        <v>0</v>
      </c>
      <c r="E78" s="70">
        <v>0</v>
      </c>
      <c r="F78" s="70">
        <v>0</v>
      </c>
      <c r="G78" s="70">
        <v>0</v>
      </c>
      <c r="H78" s="70">
        <v>0</v>
      </c>
      <c r="I78" s="70"/>
      <c r="J78" s="70">
        <v>0</v>
      </c>
      <c r="K78" s="70">
        <f t="shared" ref="K78:K88" si="26">L78+M78+O78</f>
        <v>0</v>
      </c>
      <c r="L78" s="70">
        <v>0</v>
      </c>
      <c r="M78" s="70">
        <v>0</v>
      </c>
      <c r="N78" s="70"/>
      <c r="O78" s="70">
        <v>0</v>
      </c>
      <c r="P78" s="70">
        <f t="shared" si="24"/>
        <v>5071650000</v>
      </c>
      <c r="Q78" s="70"/>
      <c r="R78" s="70">
        <v>5071650000</v>
      </c>
      <c r="S78" s="70"/>
      <c r="T78" s="70"/>
      <c r="U78" s="70"/>
      <c r="V78" s="70">
        <f t="shared" si="25"/>
        <v>5071650000</v>
      </c>
      <c r="W78" s="29"/>
      <c r="X78" s="29"/>
      <c r="Y78" s="29"/>
      <c r="Z78" s="29"/>
      <c r="AA78" s="29"/>
      <c r="AB78" s="29"/>
    </row>
    <row r="79" spans="1:28" ht="15.75" customHeight="1">
      <c r="A79" s="434"/>
      <c r="B79" s="69">
        <v>3</v>
      </c>
      <c r="C79" s="70">
        <v>4650980000</v>
      </c>
      <c r="D79" s="70">
        <v>1125760000</v>
      </c>
      <c r="E79" s="70">
        <v>0</v>
      </c>
      <c r="F79" s="70">
        <v>0</v>
      </c>
      <c r="G79" s="70">
        <v>0</v>
      </c>
      <c r="H79" s="70">
        <v>0</v>
      </c>
      <c r="I79" s="70"/>
      <c r="J79" s="70">
        <v>0</v>
      </c>
      <c r="K79" s="70">
        <f t="shared" si="26"/>
        <v>0</v>
      </c>
      <c r="L79" s="70">
        <v>0</v>
      </c>
      <c r="M79" s="70">
        <v>0</v>
      </c>
      <c r="N79" s="70"/>
      <c r="O79" s="70">
        <v>0</v>
      </c>
      <c r="P79" s="70">
        <f t="shared" si="24"/>
        <v>6183188000</v>
      </c>
      <c r="Q79" s="70">
        <v>159800000</v>
      </c>
      <c r="R79" s="70">
        <v>6023388000</v>
      </c>
      <c r="S79" s="71"/>
      <c r="T79" s="71"/>
      <c r="U79" s="71"/>
      <c r="V79" s="70">
        <f t="shared" si="25"/>
        <v>11959928000</v>
      </c>
      <c r="W79" s="29"/>
      <c r="X79" s="29"/>
      <c r="Y79" s="29"/>
      <c r="Z79" s="29"/>
      <c r="AA79" s="29"/>
      <c r="AB79" s="29"/>
    </row>
    <row r="80" spans="1:28" ht="15.75" customHeight="1">
      <c r="A80" s="434"/>
      <c r="B80" s="69">
        <v>4</v>
      </c>
      <c r="C80" s="72">
        <v>163451250000</v>
      </c>
      <c r="D80" s="70">
        <v>517118000</v>
      </c>
      <c r="E80" s="70">
        <v>0</v>
      </c>
      <c r="F80" s="70">
        <v>0</v>
      </c>
      <c r="G80" s="70">
        <v>0</v>
      </c>
      <c r="H80" s="70">
        <v>0</v>
      </c>
      <c r="I80" s="70"/>
      <c r="J80" s="70">
        <v>0</v>
      </c>
      <c r="K80" s="70">
        <f t="shared" si="26"/>
        <v>0</v>
      </c>
      <c r="L80" s="70">
        <v>0</v>
      </c>
      <c r="M80" s="70">
        <v>0</v>
      </c>
      <c r="N80" s="70"/>
      <c r="O80" s="70">
        <v>0</v>
      </c>
      <c r="P80" s="70">
        <f t="shared" si="24"/>
        <v>3144790000</v>
      </c>
      <c r="Q80" s="70">
        <v>944200000</v>
      </c>
      <c r="R80" s="70">
        <v>2200590000</v>
      </c>
      <c r="S80" s="71"/>
      <c r="T80" s="71"/>
      <c r="U80" s="71"/>
      <c r="V80" s="70">
        <f t="shared" si="25"/>
        <v>167113158000</v>
      </c>
      <c r="W80" s="29"/>
      <c r="X80" s="29"/>
      <c r="Y80" s="29"/>
      <c r="Z80" s="29"/>
      <c r="AA80" s="29"/>
      <c r="AB80" s="29"/>
    </row>
    <row r="81" spans="1:28" ht="15.75" customHeight="1">
      <c r="A81" s="434"/>
      <c r="B81" s="69">
        <v>5</v>
      </c>
      <c r="C81" s="70">
        <v>206236070000</v>
      </c>
      <c r="D81" s="70">
        <v>0</v>
      </c>
      <c r="E81" s="70">
        <v>444000000</v>
      </c>
      <c r="F81" s="70">
        <v>0</v>
      </c>
      <c r="G81" s="70">
        <v>0</v>
      </c>
      <c r="H81" s="70">
        <v>0</v>
      </c>
      <c r="I81" s="70"/>
      <c r="J81" s="70">
        <v>0</v>
      </c>
      <c r="K81" s="70">
        <f t="shared" si="26"/>
        <v>0</v>
      </c>
      <c r="L81" s="70">
        <v>0</v>
      </c>
      <c r="M81" s="70">
        <v>0</v>
      </c>
      <c r="N81" s="70"/>
      <c r="O81" s="70">
        <v>0</v>
      </c>
      <c r="P81" s="70">
        <f t="shared" si="24"/>
        <v>1307925000</v>
      </c>
      <c r="Q81" s="70">
        <v>667200000</v>
      </c>
      <c r="R81" s="70">
        <v>604565000</v>
      </c>
      <c r="S81" s="71"/>
      <c r="T81" s="70">
        <v>36160000</v>
      </c>
      <c r="U81" s="71"/>
      <c r="V81" s="70">
        <f t="shared" si="25"/>
        <v>207987995000</v>
      </c>
      <c r="W81" s="29"/>
      <c r="X81" s="29"/>
      <c r="Y81" s="29"/>
      <c r="Z81" s="29"/>
      <c r="AA81" s="29"/>
      <c r="AB81" s="29"/>
    </row>
    <row r="82" spans="1:28" ht="15.75" customHeight="1">
      <c r="A82" s="434"/>
      <c r="B82" s="69">
        <v>6</v>
      </c>
      <c r="C82" s="70">
        <v>111739800000</v>
      </c>
      <c r="D82" s="70">
        <v>0</v>
      </c>
      <c r="E82" s="70">
        <v>2765600000</v>
      </c>
      <c r="F82" s="70">
        <v>0</v>
      </c>
      <c r="G82" s="70">
        <v>0</v>
      </c>
      <c r="H82" s="70">
        <v>0</v>
      </c>
      <c r="I82" s="70"/>
      <c r="J82" s="70">
        <v>0</v>
      </c>
      <c r="K82" s="70">
        <f t="shared" si="26"/>
        <v>0</v>
      </c>
      <c r="L82" s="70">
        <v>0</v>
      </c>
      <c r="M82" s="70">
        <v>0</v>
      </c>
      <c r="N82" s="70"/>
      <c r="O82" s="70">
        <v>0</v>
      </c>
      <c r="P82" s="70">
        <f t="shared" si="24"/>
        <v>307228000</v>
      </c>
      <c r="Q82" s="70">
        <v>229000000</v>
      </c>
      <c r="R82" s="70">
        <v>78228000</v>
      </c>
      <c r="S82" s="71"/>
      <c r="T82" s="71"/>
      <c r="U82" s="71"/>
      <c r="V82" s="70">
        <f t="shared" si="25"/>
        <v>114812628000</v>
      </c>
      <c r="W82" s="29"/>
      <c r="X82" s="29"/>
      <c r="Y82" s="29"/>
      <c r="Z82" s="29"/>
      <c r="AA82" s="29"/>
      <c r="AB82" s="29"/>
    </row>
    <row r="83" spans="1:28" ht="15.75" customHeight="1">
      <c r="A83" s="434"/>
      <c r="B83" s="69">
        <v>7</v>
      </c>
      <c r="C83" s="70">
        <v>87637700000</v>
      </c>
      <c r="D83" s="70">
        <v>53200000</v>
      </c>
      <c r="E83" s="70">
        <v>0</v>
      </c>
      <c r="F83" s="70">
        <v>0</v>
      </c>
      <c r="G83" s="70">
        <v>0</v>
      </c>
      <c r="H83" s="70">
        <v>0</v>
      </c>
      <c r="I83" s="70"/>
      <c r="J83" s="70">
        <v>0</v>
      </c>
      <c r="K83" s="70">
        <f t="shared" si="26"/>
        <v>0</v>
      </c>
      <c r="L83" s="70">
        <v>0</v>
      </c>
      <c r="M83" s="70">
        <v>0</v>
      </c>
      <c r="N83" s="70"/>
      <c r="O83" s="70">
        <v>0</v>
      </c>
      <c r="P83" s="70">
        <f t="shared" si="24"/>
        <v>105200000</v>
      </c>
      <c r="Q83" s="70">
        <v>105200000</v>
      </c>
      <c r="R83" s="70"/>
      <c r="S83" s="71"/>
      <c r="T83" s="71"/>
      <c r="U83" s="71"/>
      <c r="V83" s="70">
        <f t="shared" si="25"/>
        <v>87796100000</v>
      </c>
      <c r="W83" s="29"/>
      <c r="X83" s="29"/>
      <c r="Y83" s="29"/>
      <c r="Z83" s="29"/>
      <c r="AA83" s="29"/>
      <c r="AB83" s="29"/>
    </row>
    <row r="84" spans="1:28" ht="15.75" customHeight="1">
      <c r="A84" s="434"/>
      <c r="B84" s="69">
        <v>8</v>
      </c>
      <c r="C84" s="70">
        <v>25209660000</v>
      </c>
      <c r="D84" s="70">
        <v>2452140000</v>
      </c>
      <c r="E84" s="70">
        <v>400000000</v>
      </c>
      <c r="F84" s="70">
        <v>0</v>
      </c>
      <c r="G84" s="70">
        <v>0</v>
      </c>
      <c r="H84" s="70">
        <v>0</v>
      </c>
      <c r="I84" s="70"/>
      <c r="J84" s="70">
        <v>0</v>
      </c>
      <c r="K84" s="70">
        <f t="shared" si="26"/>
        <v>0</v>
      </c>
      <c r="L84" s="70">
        <v>0</v>
      </c>
      <c r="M84" s="70">
        <v>0</v>
      </c>
      <c r="N84" s="70"/>
      <c r="O84" s="70">
        <v>0</v>
      </c>
      <c r="P84" s="70">
        <f t="shared" si="24"/>
        <v>1000000000</v>
      </c>
      <c r="Q84" s="70">
        <v>1000000000</v>
      </c>
      <c r="R84" s="70"/>
      <c r="S84" s="71"/>
      <c r="T84" s="71"/>
      <c r="U84" s="71"/>
      <c r="V84" s="70">
        <f t="shared" si="25"/>
        <v>29061800000</v>
      </c>
      <c r="W84" s="29"/>
      <c r="X84" s="29"/>
      <c r="Y84" s="29"/>
      <c r="Z84" s="29"/>
      <c r="AA84" s="29"/>
      <c r="AB84" s="29"/>
    </row>
    <row r="85" spans="1:28" ht="15.75" customHeight="1">
      <c r="A85" s="434"/>
      <c r="B85" s="69">
        <v>9</v>
      </c>
      <c r="C85" s="70">
        <v>20390460000</v>
      </c>
      <c r="D85" s="70">
        <v>3507400000</v>
      </c>
      <c r="E85" s="70">
        <v>572000000</v>
      </c>
      <c r="F85" s="71">
        <v>126500000</v>
      </c>
      <c r="G85" s="70">
        <v>0</v>
      </c>
      <c r="H85" s="70">
        <v>0</v>
      </c>
      <c r="I85" s="70"/>
      <c r="J85" s="70">
        <v>0</v>
      </c>
      <c r="K85" s="70">
        <f t="shared" si="26"/>
        <v>0</v>
      </c>
      <c r="L85" s="70">
        <v>0</v>
      </c>
      <c r="M85" s="70">
        <v>0</v>
      </c>
      <c r="N85" s="70"/>
      <c r="O85" s="70">
        <v>0</v>
      </c>
      <c r="P85" s="70">
        <f t="shared" si="24"/>
        <v>0</v>
      </c>
      <c r="Q85" s="70"/>
      <c r="R85" s="70"/>
      <c r="S85" s="71"/>
      <c r="T85" s="71"/>
      <c r="U85" s="71"/>
      <c r="V85" s="70">
        <f t="shared" si="25"/>
        <v>24596360000</v>
      </c>
      <c r="W85" s="29"/>
      <c r="X85" s="29"/>
      <c r="Y85" s="29"/>
      <c r="Z85" s="29"/>
      <c r="AA85" s="29"/>
      <c r="AB85" s="29"/>
    </row>
    <row r="86" spans="1:28" ht="15.75" customHeight="1">
      <c r="A86" s="434"/>
      <c r="B86" s="69">
        <v>10</v>
      </c>
      <c r="C86" s="70">
        <v>17603280000</v>
      </c>
      <c r="D86" s="70">
        <v>2266210000</v>
      </c>
      <c r="E86" s="70">
        <v>0</v>
      </c>
      <c r="F86" s="71">
        <v>520000000</v>
      </c>
      <c r="G86" s="71">
        <v>175925000</v>
      </c>
      <c r="H86" s="70">
        <v>0</v>
      </c>
      <c r="I86" s="70"/>
      <c r="J86" s="70">
        <v>0</v>
      </c>
      <c r="K86" s="70">
        <f t="shared" si="26"/>
        <v>0</v>
      </c>
      <c r="L86" s="70">
        <v>0</v>
      </c>
      <c r="M86" s="70">
        <v>0</v>
      </c>
      <c r="N86" s="70"/>
      <c r="O86" s="70">
        <v>0</v>
      </c>
      <c r="P86" s="70">
        <f t="shared" si="24"/>
        <v>0</v>
      </c>
      <c r="Q86" s="70"/>
      <c r="R86" s="70"/>
      <c r="S86" s="71"/>
      <c r="T86" s="71"/>
      <c r="U86" s="71"/>
      <c r="V86" s="70">
        <f t="shared" si="25"/>
        <v>20565415000</v>
      </c>
      <c r="W86" s="29"/>
      <c r="X86" s="29"/>
      <c r="Y86" s="29"/>
      <c r="Z86" s="29"/>
      <c r="AA86" s="29"/>
      <c r="AB86" s="29"/>
    </row>
    <row r="87" spans="1:28" ht="15.75" customHeight="1">
      <c r="A87" s="434"/>
      <c r="B87" s="69">
        <v>11</v>
      </c>
      <c r="C87" s="70">
        <v>4509590000</v>
      </c>
      <c r="D87" s="70">
        <v>2540560000</v>
      </c>
      <c r="E87" s="70">
        <v>0</v>
      </c>
      <c r="F87" s="71">
        <v>0</v>
      </c>
      <c r="G87" s="71">
        <v>362480000</v>
      </c>
      <c r="H87" s="70">
        <v>0</v>
      </c>
      <c r="I87" s="70"/>
      <c r="J87" s="70">
        <v>0</v>
      </c>
      <c r="K87" s="70">
        <f t="shared" si="26"/>
        <v>0</v>
      </c>
      <c r="L87" s="70">
        <v>0</v>
      </c>
      <c r="M87" s="70">
        <v>0</v>
      </c>
      <c r="N87" s="70"/>
      <c r="O87" s="70">
        <v>0</v>
      </c>
      <c r="P87" s="70">
        <f t="shared" si="24"/>
        <v>0</v>
      </c>
      <c r="Q87" s="70"/>
      <c r="R87" s="70"/>
      <c r="S87" s="71"/>
      <c r="T87" s="71"/>
      <c r="U87" s="71"/>
      <c r="V87" s="70">
        <f t="shared" si="25"/>
        <v>7412630000</v>
      </c>
      <c r="W87" s="29"/>
      <c r="X87" s="29"/>
      <c r="Y87" s="29"/>
      <c r="Z87" s="29"/>
      <c r="AA87" s="29"/>
      <c r="AB87" s="29"/>
    </row>
    <row r="88" spans="1:28" ht="15.75" customHeight="1">
      <c r="A88" s="434"/>
      <c r="B88" s="69">
        <v>12</v>
      </c>
      <c r="C88" s="70">
        <v>3040260000</v>
      </c>
      <c r="D88" s="70">
        <v>1589500000</v>
      </c>
      <c r="E88" s="70">
        <v>0</v>
      </c>
      <c r="F88" s="71">
        <v>0</v>
      </c>
      <c r="G88" s="71">
        <v>59972000</v>
      </c>
      <c r="H88" s="70">
        <v>0</v>
      </c>
      <c r="I88" s="70"/>
      <c r="J88" s="70">
        <v>0</v>
      </c>
      <c r="K88" s="70">
        <f t="shared" si="26"/>
        <v>0</v>
      </c>
      <c r="L88" s="70">
        <v>0</v>
      </c>
      <c r="M88" s="70">
        <v>0</v>
      </c>
      <c r="N88" s="70"/>
      <c r="O88" s="70">
        <v>0</v>
      </c>
      <c r="P88" s="70">
        <f t="shared" si="24"/>
        <v>7882840000</v>
      </c>
      <c r="Q88" s="70"/>
      <c r="R88" s="70">
        <v>7882840000</v>
      </c>
      <c r="S88" s="71"/>
      <c r="T88" s="71"/>
      <c r="U88" s="71"/>
      <c r="V88" s="70">
        <f t="shared" si="25"/>
        <v>12572572000</v>
      </c>
      <c r="W88" s="29"/>
      <c r="X88" s="29"/>
      <c r="Y88" s="29"/>
      <c r="Z88" s="29"/>
      <c r="AA88" s="29"/>
      <c r="AB88" s="29"/>
    </row>
    <row r="89" spans="1:28" ht="15.75" customHeight="1">
      <c r="A89" s="435"/>
      <c r="B89" s="36" t="s">
        <v>63</v>
      </c>
      <c r="C89" s="71">
        <f t="shared" ref="C89:H89" si="27">SUM(C77:C88)</f>
        <v>644469050000</v>
      </c>
      <c r="D89" s="71">
        <f t="shared" si="27"/>
        <v>14230358000</v>
      </c>
      <c r="E89" s="71">
        <f t="shared" si="27"/>
        <v>4181600000</v>
      </c>
      <c r="F89" s="71">
        <f t="shared" si="27"/>
        <v>646500000</v>
      </c>
      <c r="G89" s="71">
        <f t="shared" si="27"/>
        <v>1555047000</v>
      </c>
      <c r="H89" s="71">
        <f t="shared" si="27"/>
        <v>0</v>
      </c>
      <c r="I89" s="71"/>
      <c r="J89" s="71">
        <f t="shared" ref="J89:M89" si="28">SUM(J77:J88)</f>
        <v>0</v>
      </c>
      <c r="K89" s="71">
        <f t="shared" si="28"/>
        <v>0</v>
      </c>
      <c r="L89" s="71">
        <f t="shared" si="28"/>
        <v>0</v>
      </c>
      <c r="M89" s="71">
        <f t="shared" si="28"/>
        <v>0</v>
      </c>
      <c r="N89" s="71"/>
      <c r="O89" s="71">
        <f t="shared" ref="O89:V89" si="29">SUM(O77:O88)</f>
        <v>0</v>
      </c>
      <c r="P89" s="71">
        <f t="shared" si="29"/>
        <v>39970104000</v>
      </c>
      <c r="Q89" s="71">
        <f t="shared" si="29"/>
        <v>3105400000</v>
      </c>
      <c r="R89" s="71">
        <f t="shared" si="29"/>
        <v>36828544000</v>
      </c>
      <c r="S89" s="71">
        <f t="shared" si="29"/>
        <v>0</v>
      </c>
      <c r="T89" s="71">
        <f t="shared" si="29"/>
        <v>36160000</v>
      </c>
      <c r="U89" s="71">
        <f t="shared" si="29"/>
        <v>0</v>
      </c>
      <c r="V89" s="71">
        <f t="shared" si="29"/>
        <v>705052659000</v>
      </c>
      <c r="W89" s="29"/>
      <c r="X89" s="29"/>
      <c r="Y89" s="29"/>
      <c r="Z89" s="29"/>
      <c r="AA89" s="29"/>
      <c r="AB89" s="29"/>
    </row>
    <row r="90" spans="1:28" ht="15.75" customHeight="1">
      <c r="A90" s="433">
        <v>2020</v>
      </c>
      <c r="B90" s="73">
        <v>1</v>
      </c>
      <c r="C90" s="74">
        <v>0</v>
      </c>
      <c r="D90" s="74">
        <v>562690000</v>
      </c>
      <c r="E90" s="74">
        <v>0</v>
      </c>
      <c r="F90" s="74">
        <v>0</v>
      </c>
      <c r="G90" s="74">
        <v>0</v>
      </c>
      <c r="H90" s="74">
        <v>0</v>
      </c>
      <c r="I90" s="74"/>
      <c r="J90" s="74">
        <v>0</v>
      </c>
      <c r="K90" s="74">
        <f t="shared" ref="K90:K92" si="30">L90+M90+O90</f>
        <v>0</v>
      </c>
      <c r="L90" s="74">
        <v>0</v>
      </c>
      <c r="M90" s="74">
        <v>0</v>
      </c>
      <c r="N90" s="74"/>
      <c r="O90" s="74">
        <v>0</v>
      </c>
      <c r="P90" s="74">
        <f t="shared" ref="P90:P101" si="31">Q90+R90+S90+T90+U90</f>
        <v>10499460000</v>
      </c>
      <c r="Q90" s="74">
        <v>0</v>
      </c>
      <c r="R90" s="74">
        <v>10499460000</v>
      </c>
      <c r="S90" s="74">
        <v>0</v>
      </c>
      <c r="T90" s="74">
        <v>0</v>
      </c>
      <c r="U90" s="74">
        <v>0</v>
      </c>
      <c r="V90" s="75">
        <f t="shared" ref="V90:V101" si="32">SUM(C90+D90+F90+G90+H90+J90+K90+P90+E90)</f>
        <v>11062150000</v>
      </c>
      <c r="W90" s="29"/>
      <c r="X90" s="29"/>
      <c r="Y90" s="29"/>
      <c r="Z90" s="29"/>
      <c r="AA90" s="29"/>
      <c r="AB90" s="29"/>
    </row>
    <row r="91" spans="1:28" ht="15.75" customHeight="1">
      <c r="A91" s="434"/>
      <c r="B91" s="73">
        <v>2</v>
      </c>
      <c r="C91" s="74">
        <v>78260000</v>
      </c>
      <c r="D91" s="74">
        <v>247000000</v>
      </c>
      <c r="E91" s="74">
        <v>0</v>
      </c>
      <c r="F91" s="74">
        <v>0</v>
      </c>
      <c r="G91" s="74">
        <v>0</v>
      </c>
      <c r="H91" s="74">
        <v>0</v>
      </c>
      <c r="I91" s="74"/>
      <c r="J91" s="74">
        <v>0</v>
      </c>
      <c r="K91" s="74">
        <f t="shared" si="30"/>
        <v>0</v>
      </c>
      <c r="L91" s="74">
        <v>0</v>
      </c>
      <c r="M91" s="74">
        <v>0</v>
      </c>
      <c r="N91" s="74"/>
      <c r="O91" s="74">
        <v>0</v>
      </c>
      <c r="P91" s="74">
        <f t="shared" si="31"/>
        <v>9739454000</v>
      </c>
      <c r="Q91" s="74">
        <v>0</v>
      </c>
      <c r="R91" s="74">
        <v>9739454000</v>
      </c>
      <c r="S91" s="74">
        <v>0</v>
      </c>
      <c r="T91" s="74">
        <v>0</v>
      </c>
      <c r="U91" s="74">
        <v>0</v>
      </c>
      <c r="V91" s="75">
        <f t="shared" si="32"/>
        <v>10064714000</v>
      </c>
      <c r="W91" s="29"/>
      <c r="X91" s="29"/>
      <c r="Y91" s="29"/>
      <c r="Z91" s="29"/>
      <c r="AA91" s="29"/>
      <c r="AB91" s="29"/>
    </row>
    <row r="92" spans="1:28" ht="15.75" customHeight="1">
      <c r="A92" s="434"/>
      <c r="B92" s="73">
        <v>3</v>
      </c>
      <c r="C92" s="74">
        <v>0</v>
      </c>
      <c r="D92" s="74">
        <v>1029990000</v>
      </c>
      <c r="E92" s="74">
        <v>0</v>
      </c>
      <c r="F92" s="74">
        <v>0</v>
      </c>
      <c r="G92" s="74">
        <v>0</v>
      </c>
      <c r="H92" s="74">
        <v>0</v>
      </c>
      <c r="I92" s="74"/>
      <c r="J92" s="74">
        <v>0</v>
      </c>
      <c r="K92" s="74">
        <f t="shared" si="30"/>
        <v>0</v>
      </c>
      <c r="L92" s="74">
        <v>0</v>
      </c>
      <c r="M92" s="74">
        <v>0</v>
      </c>
      <c r="N92" s="74"/>
      <c r="O92" s="74">
        <v>0</v>
      </c>
      <c r="P92" s="74">
        <f t="shared" si="31"/>
        <v>6103029000</v>
      </c>
      <c r="Q92" s="74">
        <v>0</v>
      </c>
      <c r="R92" s="74">
        <v>6103029000</v>
      </c>
      <c r="S92" s="74">
        <v>0</v>
      </c>
      <c r="T92" s="74">
        <v>0</v>
      </c>
      <c r="U92" s="74">
        <v>0</v>
      </c>
      <c r="V92" s="75">
        <f t="shared" si="32"/>
        <v>7133019000</v>
      </c>
      <c r="W92" s="29"/>
      <c r="X92" s="29"/>
      <c r="Y92" s="29"/>
      <c r="Z92" s="29"/>
      <c r="AA92" s="29"/>
      <c r="AB92" s="29"/>
    </row>
    <row r="93" spans="1:28" ht="15.75" customHeight="1">
      <c r="A93" s="434"/>
      <c r="B93" s="73">
        <v>4</v>
      </c>
      <c r="C93" s="74">
        <v>6726990000</v>
      </c>
      <c r="D93" s="74">
        <v>285080000</v>
      </c>
      <c r="E93" s="74">
        <v>0</v>
      </c>
      <c r="F93" s="74">
        <v>0</v>
      </c>
      <c r="G93" s="74">
        <v>133300000</v>
      </c>
      <c r="H93" s="74">
        <v>0</v>
      </c>
      <c r="I93" s="74"/>
      <c r="J93" s="74">
        <v>0</v>
      </c>
      <c r="K93" s="76">
        <v>0</v>
      </c>
      <c r="L93" s="74">
        <v>0</v>
      </c>
      <c r="M93" s="74">
        <v>0</v>
      </c>
      <c r="N93" s="74"/>
      <c r="O93" s="74">
        <v>0</v>
      </c>
      <c r="P93" s="74">
        <f t="shared" si="31"/>
        <v>3476796000</v>
      </c>
      <c r="Q93" s="74">
        <v>186120000</v>
      </c>
      <c r="R93" s="74">
        <v>3290676000</v>
      </c>
      <c r="S93" s="74">
        <v>0</v>
      </c>
      <c r="T93" s="74">
        <v>0</v>
      </c>
      <c r="U93" s="74">
        <v>0</v>
      </c>
      <c r="V93" s="75">
        <f t="shared" si="32"/>
        <v>10622166000</v>
      </c>
      <c r="W93" s="29"/>
      <c r="X93" s="29"/>
      <c r="Y93" s="29"/>
      <c r="Z93" s="29"/>
      <c r="AA93" s="29"/>
      <c r="AB93" s="29"/>
    </row>
    <row r="94" spans="1:28" ht="15.75" customHeight="1">
      <c r="A94" s="434"/>
      <c r="B94" s="73">
        <v>5</v>
      </c>
      <c r="C94" s="74">
        <v>31141140000</v>
      </c>
      <c r="D94" s="74">
        <v>110900000</v>
      </c>
      <c r="E94" s="74">
        <v>0</v>
      </c>
      <c r="F94" s="74">
        <v>0</v>
      </c>
      <c r="G94" s="74">
        <v>825940000</v>
      </c>
      <c r="H94" s="74">
        <v>0</v>
      </c>
      <c r="I94" s="74"/>
      <c r="J94" s="74">
        <v>0</v>
      </c>
      <c r="K94" s="76">
        <v>0</v>
      </c>
      <c r="L94" s="74">
        <v>0</v>
      </c>
      <c r="M94" s="74">
        <v>0</v>
      </c>
      <c r="N94" s="74"/>
      <c r="O94" s="74">
        <v>0</v>
      </c>
      <c r="P94" s="74">
        <f t="shared" si="31"/>
        <v>858784000</v>
      </c>
      <c r="Q94" s="74">
        <v>233040000</v>
      </c>
      <c r="R94" s="74">
        <v>625744000</v>
      </c>
      <c r="S94" s="74">
        <v>0</v>
      </c>
      <c r="T94" s="74">
        <v>0</v>
      </c>
      <c r="U94" s="74">
        <v>0</v>
      </c>
      <c r="V94" s="75">
        <f t="shared" si="32"/>
        <v>32936764000</v>
      </c>
      <c r="W94" s="29"/>
      <c r="X94" s="29"/>
      <c r="Y94" s="29"/>
      <c r="Z94" s="29"/>
      <c r="AA94" s="29"/>
      <c r="AB94" s="29"/>
    </row>
    <row r="95" spans="1:28" ht="15.75" customHeight="1">
      <c r="A95" s="434"/>
      <c r="B95" s="73">
        <v>6</v>
      </c>
      <c r="C95" s="74">
        <v>89471560000</v>
      </c>
      <c r="D95" s="74">
        <v>191100000</v>
      </c>
      <c r="E95" s="74">
        <v>0</v>
      </c>
      <c r="F95" s="74">
        <v>0</v>
      </c>
      <c r="G95" s="74">
        <v>492000000</v>
      </c>
      <c r="H95" s="74">
        <v>0</v>
      </c>
      <c r="I95" s="74"/>
      <c r="J95" s="74">
        <v>0</v>
      </c>
      <c r="K95" s="76">
        <v>0</v>
      </c>
      <c r="L95" s="74">
        <v>0</v>
      </c>
      <c r="M95" s="74">
        <v>0</v>
      </c>
      <c r="N95" s="74"/>
      <c r="O95" s="74">
        <v>0</v>
      </c>
      <c r="P95" s="74">
        <f t="shared" si="31"/>
        <v>117108000</v>
      </c>
      <c r="Q95" s="74">
        <v>60160000</v>
      </c>
      <c r="R95" s="74">
        <v>56948000</v>
      </c>
      <c r="S95" s="74">
        <v>0</v>
      </c>
      <c r="T95" s="74">
        <v>0</v>
      </c>
      <c r="U95" s="74">
        <v>0</v>
      </c>
      <c r="V95" s="75">
        <f t="shared" si="32"/>
        <v>90271768000</v>
      </c>
      <c r="W95" s="29"/>
      <c r="X95" s="29"/>
      <c r="Y95" s="29"/>
      <c r="Z95" s="29"/>
      <c r="AA95" s="29"/>
      <c r="AB95" s="29"/>
    </row>
    <row r="96" spans="1:28" ht="15.75" customHeight="1">
      <c r="A96" s="434"/>
      <c r="B96" s="73">
        <v>7</v>
      </c>
      <c r="C96" s="74">
        <v>34554786000</v>
      </c>
      <c r="D96" s="74">
        <v>108150000</v>
      </c>
      <c r="E96" s="74">
        <v>0</v>
      </c>
      <c r="F96" s="74">
        <v>0</v>
      </c>
      <c r="G96" s="74">
        <v>4263760000</v>
      </c>
      <c r="H96" s="74">
        <v>0</v>
      </c>
      <c r="I96" s="74"/>
      <c r="J96" s="74">
        <v>0</v>
      </c>
      <c r="K96" s="74">
        <f t="shared" ref="K96:K98" si="33">L96+M96+O96</f>
        <v>0</v>
      </c>
      <c r="L96" s="74">
        <v>0</v>
      </c>
      <c r="M96" s="74">
        <v>0</v>
      </c>
      <c r="N96" s="74"/>
      <c r="O96" s="74">
        <v>0</v>
      </c>
      <c r="P96" s="74">
        <f t="shared" si="31"/>
        <v>1052880000</v>
      </c>
      <c r="Q96" s="74">
        <v>0</v>
      </c>
      <c r="R96" s="74">
        <v>1052880000</v>
      </c>
      <c r="S96" s="74">
        <v>0</v>
      </c>
      <c r="T96" s="74">
        <v>0</v>
      </c>
      <c r="U96" s="74">
        <v>0</v>
      </c>
      <c r="V96" s="75">
        <f t="shared" si="32"/>
        <v>39979576000</v>
      </c>
      <c r="W96" s="29"/>
      <c r="X96" s="29"/>
      <c r="Y96" s="29"/>
      <c r="Z96" s="29"/>
      <c r="AA96" s="29"/>
      <c r="AB96" s="29"/>
    </row>
    <row r="97" spans="1:28" ht="15.75" customHeight="1">
      <c r="A97" s="434"/>
      <c r="B97" s="73">
        <v>8</v>
      </c>
      <c r="C97" s="74">
        <v>98768804000</v>
      </c>
      <c r="D97" s="74">
        <v>280000000</v>
      </c>
      <c r="E97" s="74">
        <v>0</v>
      </c>
      <c r="F97" s="74">
        <v>0</v>
      </c>
      <c r="G97" s="74">
        <v>1489520000</v>
      </c>
      <c r="H97" s="74">
        <v>0</v>
      </c>
      <c r="I97" s="74"/>
      <c r="J97" s="74">
        <v>0</v>
      </c>
      <c r="K97" s="74">
        <f t="shared" si="33"/>
        <v>0</v>
      </c>
      <c r="L97" s="74">
        <v>0</v>
      </c>
      <c r="M97" s="74">
        <v>0</v>
      </c>
      <c r="N97" s="74"/>
      <c r="O97" s="74">
        <v>0</v>
      </c>
      <c r="P97" s="74">
        <f t="shared" si="31"/>
        <v>96000000</v>
      </c>
      <c r="Q97" s="74">
        <v>96000000</v>
      </c>
      <c r="R97" s="74">
        <v>0</v>
      </c>
      <c r="S97" s="74">
        <v>0</v>
      </c>
      <c r="T97" s="74">
        <v>0</v>
      </c>
      <c r="U97" s="74">
        <v>0</v>
      </c>
      <c r="V97" s="75">
        <f t="shared" si="32"/>
        <v>100634324000</v>
      </c>
      <c r="W97" s="29"/>
      <c r="X97" s="29"/>
      <c r="Y97" s="29"/>
      <c r="Z97" s="29"/>
      <c r="AA97" s="29"/>
      <c r="AB97" s="29"/>
    </row>
    <row r="98" spans="1:28" ht="15.75" customHeight="1">
      <c r="A98" s="434"/>
      <c r="B98" s="73">
        <v>9</v>
      </c>
      <c r="C98" s="74">
        <v>166432420000</v>
      </c>
      <c r="D98" s="74">
        <v>1592570000</v>
      </c>
      <c r="E98" s="74">
        <v>0</v>
      </c>
      <c r="F98" s="74">
        <v>0</v>
      </c>
      <c r="G98" s="74">
        <v>1507100000</v>
      </c>
      <c r="H98" s="74">
        <v>0</v>
      </c>
      <c r="I98" s="74"/>
      <c r="J98" s="74">
        <v>0</v>
      </c>
      <c r="K98" s="74">
        <f t="shared" si="33"/>
        <v>0</v>
      </c>
      <c r="L98" s="74">
        <v>0</v>
      </c>
      <c r="M98" s="74">
        <v>0</v>
      </c>
      <c r="N98" s="74"/>
      <c r="O98" s="74">
        <v>0</v>
      </c>
      <c r="P98" s="74">
        <f t="shared" si="31"/>
        <v>0</v>
      </c>
      <c r="Q98" s="74">
        <v>0</v>
      </c>
      <c r="R98" s="74">
        <v>0</v>
      </c>
      <c r="S98" s="74">
        <v>0</v>
      </c>
      <c r="T98" s="74">
        <v>0</v>
      </c>
      <c r="U98" s="74">
        <v>0</v>
      </c>
      <c r="V98" s="75">
        <f t="shared" si="32"/>
        <v>169532090000</v>
      </c>
      <c r="W98" s="29"/>
      <c r="X98" s="29"/>
      <c r="Y98" s="29"/>
      <c r="Z98" s="29"/>
      <c r="AA98" s="29"/>
      <c r="AB98" s="29"/>
    </row>
    <row r="99" spans="1:28" ht="15.75" customHeight="1">
      <c r="A99" s="434"/>
      <c r="B99" s="73">
        <v>10</v>
      </c>
      <c r="C99" s="76">
        <v>0</v>
      </c>
      <c r="D99" s="76">
        <v>2419770000</v>
      </c>
      <c r="E99" s="76">
        <v>0</v>
      </c>
      <c r="F99" s="76">
        <v>1125000000</v>
      </c>
      <c r="G99" s="76">
        <v>1071200000</v>
      </c>
      <c r="H99" s="76">
        <v>0</v>
      </c>
      <c r="I99" s="76"/>
      <c r="J99" s="76">
        <v>0</v>
      </c>
      <c r="K99" s="76">
        <v>0</v>
      </c>
      <c r="L99" s="76">
        <v>0</v>
      </c>
      <c r="M99" s="76">
        <v>0</v>
      </c>
      <c r="N99" s="76"/>
      <c r="O99" s="76">
        <v>0</v>
      </c>
      <c r="P99" s="76">
        <f t="shared" si="31"/>
        <v>453747000</v>
      </c>
      <c r="Q99" s="76">
        <v>0</v>
      </c>
      <c r="R99" s="76">
        <v>453747000</v>
      </c>
      <c r="S99" s="76">
        <v>0</v>
      </c>
      <c r="T99" s="76">
        <v>0</v>
      </c>
      <c r="U99" s="76">
        <v>0</v>
      </c>
      <c r="V99" s="77">
        <f t="shared" si="32"/>
        <v>5069717000</v>
      </c>
      <c r="W99" s="78"/>
      <c r="X99" s="78"/>
      <c r="Y99" s="78"/>
      <c r="Z99" s="78"/>
      <c r="AA99" s="78"/>
      <c r="AB99" s="78"/>
    </row>
    <row r="100" spans="1:28" ht="15.75" customHeight="1">
      <c r="A100" s="434"/>
      <c r="B100" s="73">
        <v>11</v>
      </c>
      <c r="C100" s="76">
        <v>0</v>
      </c>
      <c r="D100" s="76">
        <v>963060000</v>
      </c>
      <c r="E100" s="76">
        <v>0</v>
      </c>
      <c r="F100" s="76">
        <v>1624500000</v>
      </c>
      <c r="G100" s="76">
        <v>681120000</v>
      </c>
      <c r="H100" s="76">
        <v>0</v>
      </c>
      <c r="I100" s="76"/>
      <c r="J100" s="76">
        <v>0</v>
      </c>
      <c r="K100" s="76">
        <v>0</v>
      </c>
      <c r="L100" s="76">
        <v>0</v>
      </c>
      <c r="M100" s="76">
        <v>0</v>
      </c>
      <c r="N100" s="76"/>
      <c r="O100" s="76">
        <v>0</v>
      </c>
      <c r="P100" s="76">
        <f t="shared" si="31"/>
        <v>1071182000</v>
      </c>
      <c r="Q100" s="76">
        <v>0</v>
      </c>
      <c r="R100" s="76">
        <v>1071182000</v>
      </c>
      <c r="S100" s="76">
        <v>0</v>
      </c>
      <c r="T100" s="76">
        <v>0</v>
      </c>
      <c r="U100" s="76">
        <v>0</v>
      </c>
      <c r="V100" s="77">
        <f t="shared" si="32"/>
        <v>4339862000</v>
      </c>
      <c r="W100" s="78"/>
      <c r="X100" s="78"/>
      <c r="Y100" s="78"/>
      <c r="Z100" s="78"/>
      <c r="AA100" s="78"/>
      <c r="AB100" s="78"/>
    </row>
    <row r="101" spans="1:28" ht="15.75" customHeight="1">
      <c r="A101" s="434"/>
      <c r="B101" s="79">
        <v>12</v>
      </c>
      <c r="C101" s="76">
        <v>0</v>
      </c>
      <c r="D101" s="76">
        <v>1974280000</v>
      </c>
      <c r="E101" s="76">
        <v>0</v>
      </c>
      <c r="F101" s="76">
        <v>274500000</v>
      </c>
      <c r="G101" s="76">
        <v>496100000</v>
      </c>
      <c r="H101" s="76">
        <v>0</v>
      </c>
      <c r="I101" s="76"/>
      <c r="J101" s="76">
        <v>0</v>
      </c>
      <c r="K101" s="76">
        <v>0</v>
      </c>
      <c r="L101" s="76">
        <v>0</v>
      </c>
      <c r="M101" s="76">
        <v>0</v>
      </c>
      <c r="N101" s="76"/>
      <c r="O101" s="76">
        <v>0</v>
      </c>
      <c r="P101" s="76">
        <f t="shared" si="31"/>
        <v>4347406000</v>
      </c>
      <c r="Q101" s="76">
        <v>0</v>
      </c>
      <c r="R101" s="76">
        <v>4347406000</v>
      </c>
      <c r="S101" s="76">
        <v>0</v>
      </c>
      <c r="T101" s="76">
        <v>0</v>
      </c>
      <c r="U101" s="76">
        <v>0</v>
      </c>
      <c r="V101" s="77">
        <f t="shared" si="32"/>
        <v>7092286000</v>
      </c>
      <c r="W101" s="78"/>
      <c r="X101" s="78"/>
      <c r="Y101" s="78"/>
      <c r="Z101" s="78"/>
      <c r="AA101" s="78"/>
      <c r="AB101" s="78"/>
    </row>
    <row r="102" spans="1:28" ht="15.75" customHeight="1">
      <c r="A102" s="435"/>
      <c r="B102" s="36" t="s">
        <v>63</v>
      </c>
      <c r="C102" s="80">
        <f t="shared" ref="C102:H102" si="34">SUM(C90:C101)</f>
        <v>427173960000</v>
      </c>
      <c r="D102" s="80">
        <f t="shared" si="34"/>
        <v>9764590000</v>
      </c>
      <c r="E102" s="80">
        <f t="shared" si="34"/>
        <v>0</v>
      </c>
      <c r="F102" s="80">
        <f t="shared" si="34"/>
        <v>3024000000</v>
      </c>
      <c r="G102" s="80">
        <f t="shared" si="34"/>
        <v>10960040000</v>
      </c>
      <c r="H102" s="80">
        <f t="shared" si="34"/>
        <v>0</v>
      </c>
      <c r="I102" s="80"/>
      <c r="J102" s="80">
        <f t="shared" ref="J102:M102" si="35">SUM(J90:J101)</f>
        <v>0</v>
      </c>
      <c r="K102" s="80">
        <f t="shared" si="35"/>
        <v>0</v>
      </c>
      <c r="L102" s="80">
        <f t="shared" si="35"/>
        <v>0</v>
      </c>
      <c r="M102" s="80">
        <f t="shared" si="35"/>
        <v>0</v>
      </c>
      <c r="N102" s="80"/>
      <c r="O102" s="80">
        <f t="shared" ref="O102:V102" si="36">SUM(O90:O101)</f>
        <v>0</v>
      </c>
      <c r="P102" s="80">
        <f t="shared" si="36"/>
        <v>37815846000</v>
      </c>
      <c r="Q102" s="80">
        <f t="shared" si="36"/>
        <v>575320000</v>
      </c>
      <c r="R102" s="80">
        <f t="shared" si="36"/>
        <v>37240526000</v>
      </c>
      <c r="S102" s="80">
        <f t="shared" si="36"/>
        <v>0</v>
      </c>
      <c r="T102" s="80">
        <f t="shared" si="36"/>
        <v>0</v>
      </c>
      <c r="U102" s="80">
        <f t="shared" si="36"/>
        <v>0</v>
      </c>
      <c r="V102" s="80">
        <f t="shared" si="36"/>
        <v>488738436000</v>
      </c>
      <c r="W102" s="81"/>
      <c r="X102" s="81"/>
      <c r="Y102" s="81"/>
      <c r="Z102" s="81"/>
      <c r="AA102" s="81"/>
      <c r="AB102" s="81"/>
    </row>
    <row r="103" spans="1:28" ht="15.75" customHeight="1">
      <c r="A103" s="433">
        <v>2021</v>
      </c>
      <c r="B103" s="69">
        <v>1</v>
      </c>
      <c r="C103" s="82">
        <v>0</v>
      </c>
      <c r="D103" s="82">
        <v>970690000</v>
      </c>
      <c r="E103" s="82">
        <v>0</v>
      </c>
      <c r="F103" s="82">
        <v>486000000</v>
      </c>
      <c r="G103" s="82">
        <v>460100000</v>
      </c>
      <c r="H103" s="82">
        <v>0</v>
      </c>
      <c r="I103" s="82"/>
      <c r="J103" s="82">
        <v>0</v>
      </c>
      <c r="K103" s="82">
        <v>0</v>
      </c>
      <c r="L103" s="82">
        <v>0</v>
      </c>
      <c r="M103" s="82">
        <v>0</v>
      </c>
      <c r="N103" s="82"/>
      <c r="O103" s="82">
        <v>0</v>
      </c>
      <c r="P103" s="82">
        <f t="shared" ref="P103:P105" si="37">Q103+R103+S103+T103+U103</f>
        <v>11102035000</v>
      </c>
      <c r="Q103" s="82">
        <v>0</v>
      </c>
      <c r="R103" s="82">
        <v>11102035000</v>
      </c>
      <c r="S103" s="82">
        <v>0</v>
      </c>
      <c r="T103" s="82">
        <v>0</v>
      </c>
      <c r="U103" s="82">
        <v>0</v>
      </c>
      <c r="V103" s="83">
        <f t="shared" ref="V103:V105" si="38">SUM(C103+D103+F103+G103+H103+J103+K103+P103+E103)</f>
        <v>13018825000</v>
      </c>
      <c r="W103" s="78"/>
      <c r="X103" s="78"/>
      <c r="Y103" s="78"/>
      <c r="Z103" s="78"/>
      <c r="AA103" s="78"/>
      <c r="AB103" s="78"/>
    </row>
    <row r="104" spans="1:28" ht="15.75" customHeight="1">
      <c r="A104" s="434"/>
      <c r="B104" s="69">
        <v>2</v>
      </c>
      <c r="C104" s="82">
        <v>1749540000</v>
      </c>
      <c r="D104" s="82">
        <v>1353105000</v>
      </c>
      <c r="E104" s="82">
        <v>0</v>
      </c>
      <c r="F104" s="82">
        <v>0</v>
      </c>
      <c r="G104" s="82">
        <v>742100000</v>
      </c>
      <c r="H104" s="82">
        <v>0</v>
      </c>
      <c r="I104" s="82"/>
      <c r="J104" s="82">
        <v>0</v>
      </c>
      <c r="K104" s="82">
        <v>0</v>
      </c>
      <c r="L104" s="82">
        <v>0</v>
      </c>
      <c r="M104" s="82">
        <v>0</v>
      </c>
      <c r="N104" s="82"/>
      <c r="O104" s="82">
        <v>0</v>
      </c>
      <c r="P104" s="82">
        <f t="shared" si="37"/>
        <v>7654304000</v>
      </c>
      <c r="Q104" s="82">
        <v>0</v>
      </c>
      <c r="R104" s="82">
        <v>7654304000</v>
      </c>
      <c r="S104" s="82">
        <v>0</v>
      </c>
      <c r="T104" s="82">
        <v>0</v>
      </c>
      <c r="U104" s="82">
        <v>0</v>
      </c>
      <c r="V104" s="83">
        <f t="shared" si="38"/>
        <v>11499049000</v>
      </c>
      <c r="W104" s="78"/>
      <c r="X104" s="78"/>
      <c r="Y104" s="78"/>
      <c r="Z104" s="78"/>
      <c r="AA104" s="78"/>
      <c r="AB104" s="78"/>
    </row>
    <row r="105" spans="1:28" ht="15.75" customHeight="1">
      <c r="A105" s="434"/>
      <c r="B105" s="69">
        <v>3</v>
      </c>
      <c r="C105" s="82">
        <v>28552240000</v>
      </c>
      <c r="D105" s="82">
        <v>1921640000</v>
      </c>
      <c r="E105" s="82">
        <v>0</v>
      </c>
      <c r="F105" s="82">
        <v>234000000</v>
      </c>
      <c r="G105" s="82">
        <v>399340000</v>
      </c>
      <c r="H105" s="82">
        <v>0</v>
      </c>
      <c r="I105" s="82"/>
      <c r="J105" s="82">
        <v>0</v>
      </c>
      <c r="K105" s="82">
        <v>0</v>
      </c>
      <c r="L105" s="82">
        <v>0</v>
      </c>
      <c r="M105" s="82">
        <v>0</v>
      </c>
      <c r="N105" s="82"/>
      <c r="O105" s="82">
        <v>0</v>
      </c>
      <c r="P105" s="82">
        <f t="shared" si="37"/>
        <v>13632347000</v>
      </c>
      <c r="Q105" s="82">
        <v>0</v>
      </c>
      <c r="R105" s="82">
        <v>13632347000</v>
      </c>
      <c r="S105" s="82">
        <v>0</v>
      </c>
      <c r="T105" s="82">
        <v>0</v>
      </c>
      <c r="U105" s="82">
        <v>0</v>
      </c>
      <c r="V105" s="83">
        <f t="shared" si="38"/>
        <v>44739567000</v>
      </c>
      <c r="W105" s="78"/>
      <c r="X105" s="78"/>
      <c r="Y105" s="78"/>
      <c r="Z105" s="78"/>
      <c r="AA105" s="78"/>
      <c r="AB105" s="78"/>
    </row>
    <row r="106" spans="1:28" ht="15.75" customHeight="1">
      <c r="A106" s="434"/>
      <c r="B106" s="69">
        <v>4</v>
      </c>
      <c r="C106" s="82">
        <v>49644680000</v>
      </c>
      <c r="D106" s="82">
        <v>1289120000</v>
      </c>
      <c r="E106" s="82">
        <v>0</v>
      </c>
      <c r="F106" s="82">
        <v>0</v>
      </c>
      <c r="G106" s="82">
        <v>870020000</v>
      </c>
      <c r="H106" s="82"/>
      <c r="I106" s="82"/>
      <c r="J106" s="82"/>
      <c r="K106" s="82"/>
      <c r="L106" s="82"/>
      <c r="M106" s="82"/>
      <c r="N106" s="82"/>
      <c r="O106" s="82"/>
      <c r="P106" s="82">
        <f t="shared" ref="P106:P114" si="39">SUM(Q106:U106)</f>
        <v>5677504000</v>
      </c>
      <c r="Q106" s="82">
        <v>0</v>
      </c>
      <c r="R106" s="82">
        <v>5677504000</v>
      </c>
      <c r="S106" s="82">
        <v>0</v>
      </c>
      <c r="T106" s="82">
        <v>0</v>
      </c>
      <c r="U106" s="82">
        <v>0</v>
      </c>
      <c r="V106" s="83">
        <f t="shared" ref="V106:V114" si="40">SUM(C106:K106,P106)</f>
        <v>57481324000</v>
      </c>
      <c r="W106" s="84"/>
      <c r="X106" s="84"/>
      <c r="Y106" s="84"/>
      <c r="Z106" s="84"/>
      <c r="AA106" s="84"/>
      <c r="AB106" s="84"/>
    </row>
    <row r="107" spans="1:28" ht="15.75" customHeight="1">
      <c r="A107" s="434"/>
      <c r="B107" s="69">
        <v>5</v>
      </c>
      <c r="C107" s="82">
        <v>142319060000</v>
      </c>
      <c r="D107" s="82">
        <v>1475440000</v>
      </c>
      <c r="E107" s="82">
        <v>0</v>
      </c>
      <c r="F107" s="82">
        <v>0</v>
      </c>
      <c r="G107" s="82">
        <v>152520000</v>
      </c>
      <c r="H107" s="82"/>
      <c r="I107" s="82"/>
      <c r="J107" s="82"/>
      <c r="K107" s="82"/>
      <c r="L107" s="82"/>
      <c r="M107" s="82"/>
      <c r="N107" s="82"/>
      <c r="O107" s="82"/>
      <c r="P107" s="82">
        <f t="shared" si="39"/>
        <v>5845063000</v>
      </c>
      <c r="Q107" s="82">
        <v>0</v>
      </c>
      <c r="R107" s="82">
        <v>5845063000</v>
      </c>
      <c r="S107" s="82"/>
      <c r="T107" s="82"/>
      <c r="U107" s="82"/>
      <c r="V107" s="83">
        <f t="shared" si="40"/>
        <v>149792083000</v>
      </c>
      <c r="W107" s="84"/>
      <c r="X107" s="84"/>
      <c r="Y107" s="84"/>
      <c r="Z107" s="84"/>
      <c r="AA107" s="84"/>
      <c r="AB107" s="84"/>
    </row>
    <row r="108" spans="1:28" ht="15.75" customHeight="1">
      <c r="A108" s="434"/>
      <c r="B108" s="69">
        <v>6</v>
      </c>
      <c r="C108" s="82">
        <v>333127925000</v>
      </c>
      <c r="D108" s="82">
        <v>1825700000</v>
      </c>
      <c r="E108" s="82">
        <v>0</v>
      </c>
      <c r="F108" s="82">
        <v>0</v>
      </c>
      <c r="G108" s="82">
        <v>551340000</v>
      </c>
      <c r="H108" s="82"/>
      <c r="I108" s="82"/>
      <c r="J108" s="82"/>
      <c r="K108" s="82"/>
      <c r="L108" s="82"/>
      <c r="M108" s="82"/>
      <c r="N108" s="82"/>
      <c r="O108" s="82"/>
      <c r="P108" s="82">
        <f t="shared" si="39"/>
        <v>4830511000</v>
      </c>
      <c r="Q108" s="82"/>
      <c r="R108" s="82">
        <v>4830511000</v>
      </c>
      <c r="S108" s="82"/>
      <c r="T108" s="82"/>
      <c r="U108" s="82"/>
      <c r="V108" s="83">
        <f t="shared" si="40"/>
        <v>340335476000</v>
      </c>
      <c r="W108" s="84"/>
      <c r="X108" s="84"/>
      <c r="Y108" s="84"/>
      <c r="Z108" s="84"/>
      <c r="AA108" s="84"/>
      <c r="AB108" s="84"/>
    </row>
    <row r="109" spans="1:28" ht="15.75" customHeight="1">
      <c r="A109" s="434"/>
      <c r="B109" s="69">
        <v>7</v>
      </c>
      <c r="C109" s="82">
        <v>20116980000</v>
      </c>
      <c r="D109" s="82">
        <v>1429090000</v>
      </c>
      <c r="E109" s="82">
        <v>0</v>
      </c>
      <c r="F109" s="82">
        <v>0</v>
      </c>
      <c r="G109" s="82">
        <v>594360000</v>
      </c>
      <c r="H109" s="82"/>
      <c r="I109" s="82"/>
      <c r="J109" s="82"/>
      <c r="K109" s="82"/>
      <c r="L109" s="82"/>
      <c r="M109" s="82"/>
      <c r="N109" s="82"/>
      <c r="O109" s="82"/>
      <c r="P109" s="82">
        <f t="shared" si="39"/>
        <v>360000000</v>
      </c>
      <c r="Q109" s="82"/>
      <c r="R109" s="82">
        <v>360000000</v>
      </c>
      <c r="S109" s="82"/>
      <c r="T109" s="82"/>
      <c r="U109" s="82"/>
      <c r="V109" s="83">
        <f t="shared" si="40"/>
        <v>22500430000</v>
      </c>
      <c r="W109" s="84"/>
      <c r="X109" s="84"/>
      <c r="Y109" s="84"/>
      <c r="Z109" s="84"/>
      <c r="AA109" s="84"/>
      <c r="AB109" s="84"/>
    </row>
    <row r="110" spans="1:28" ht="15.75" customHeight="1">
      <c r="A110" s="434"/>
      <c r="B110" s="69">
        <v>8</v>
      </c>
      <c r="C110" s="82">
        <v>9486992000</v>
      </c>
      <c r="D110" s="82">
        <v>175140000</v>
      </c>
      <c r="E110" s="82"/>
      <c r="F110" s="82"/>
      <c r="G110" s="82">
        <v>390260000</v>
      </c>
      <c r="H110" s="82"/>
      <c r="I110" s="82"/>
      <c r="J110" s="82"/>
      <c r="K110" s="82"/>
      <c r="L110" s="82"/>
      <c r="M110" s="82"/>
      <c r="N110" s="82"/>
      <c r="O110" s="82"/>
      <c r="P110" s="82">
        <f t="shared" si="39"/>
        <v>0</v>
      </c>
      <c r="Q110" s="82"/>
      <c r="R110" s="82">
        <v>0</v>
      </c>
      <c r="S110" s="82"/>
      <c r="T110" s="82"/>
      <c r="U110" s="82"/>
      <c r="V110" s="83">
        <f t="shared" si="40"/>
        <v>10052392000</v>
      </c>
      <c r="W110" s="84"/>
      <c r="X110" s="84"/>
      <c r="Y110" s="84"/>
      <c r="Z110" s="84"/>
      <c r="AA110" s="84"/>
      <c r="AB110" s="84"/>
    </row>
    <row r="111" spans="1:28" ht="15.75" customHeight="1">
      <c r="A111" s="434"/>
      <c r="B111" s="69">
        <v>9</v>
      </c>
      <c r="C111" s="82">
        <v>22692300000</v>
      </c>
      <c r="D111" s="82">
        <v>27960000</v>
      </c>
      <c r="E111" s="82">
        <v>0</v>
      </c>
      <c r="F111" s="82">
        <v>0</v>
      </c>
      <c r="G111" s="82">
        <v>0</v>
      </c>
      <c r="H111" s="82"/>
      <c r="I111" s="82"/>
      <c r="J111" s="82"/>
      <c r="K111" s="82"/>
      <c r="L111" s="82"/>
      <c r="M111" s="82"/>
      <c r="N111" s="82"/>
      <c r="O111" s="82"/>
      <c r="P111" s="82">
        <f t="shared" si="39"/>
        <v>0</v>
      </c>
      <c r="Q111" s="82"/>
      <c r="R111" s="82"/>
      <c r="S111" s="82"/>
      <c r="T111" s="82"/>
      <c r="U111" s="82"/>
      <c r="V111" s="83">
        <f t="shared" si="40"/>
        <v>22720260000</v>
      </c>
      <c r="W111" s="84"/>
      <c r="X111" s="84"/>
      <c r="Y111" s="84"/>
      <c r="Z111" s="84"/>
      <c r="AA111" s="84"/>
      <c r="AB111" s="84"/>
    </row>
    <row r="112" spans="1:28" ht="15.75" customHeight="1">
      <c r="A112" s="434"/>
      <c r="B112" s="69">
        <v>10</v>
      </c>
      <c r="C112" s="82">
        <v>34568310000</v>
      </c>
      <c r="D112" s="82">
        <v>0</v>
      </c>
      <c r="E112" s="82">
        <v>0</v>
      </c>
      <c r="F112" s="82">
        <v>0</v>
      </c>
      <c r="G112" s="82">
        <v>0</v>
      </c>
      <c r="H112" s="82"/>
      <c r="I112" s="82"/>
      <c r="J112" s="82"/>
      <c r="K112" s="82"/>
      <c r="L112" s="82"/>
      <c r="M112" s="82"/>
      <c r="N112" s="82"/>
      <c r="O112" s="82"/>
      <c r="P112" s="82">
        <f t="shared" si="39"/>
        <v>0</v>
      </c>
      <c r="Q112" s="82">
        <v>0</v>
      </c>
      <c r="R112" s="82"/>
      <c r="S112" s="82"/>
      <c r="T112" s="82"/>
      <c r="U112" s="82"/>
      <c r="V112" s="83">
        <f t="shared" si="40"/>
        <v>34568310000</v>
      </c>
      <c r="W112" s="84"/>
      <c r="X112" s="84"/>
      <c r="Y112" s="84"/>
      <c r="Z112" s="84"/>
      <c r="AA112" s="84"/>
      <c r="AB112" s="84"/>
    </row>
    <row r="113" spans="1:28" ht="15.75" customHeight="1">
      <c r="A113" s="434"/>
      <c r="B113" s="69">
        <v>11</v>
      </c>
      <c r="C113" s="82">
        <v>4953702000</v>
      </c>
      <c r="D113" s="82">
        <v>115200000</v>
      </c>
      <c r="E113" s="82">
        <v>0</v>
      </c>
      <c r="F113" s="82">
        <v>0</v>
      </c>
      <c r="G113" s="82">
        <v>0</v>
      </c>
      <c r="H113" s="82"/>
      <c r="I113" s="82"/>
      <c r="J113" s="82"/>
      <c r="K113" s="82"/>
      <c r="L113" s="82"/>
      <c r="M113" s="82"/>
      <c r="N113" s="82"/>
      <c r="O113" s="82"/>
      <c r="P113" s="82">
        <f t="shared" si="39"/>
        <v>0</v>
      </c>
      <c r="Q113" s="82">
        <v>0</v>
      </c>
      <c r="R113" s="82">
        <v>0</v>
      </c>
      <c r="S113" s="82">
        <v>0</v>
      </c>
      <c r="T113" s="82">
        <v>0</v>
      </c>
      <c r="U113" s="82">
        <v>0</v>
      </c>
      <c r="V113" s="83">
        <f t="shared" si="40"/>
        <v>5068902000</v>
      </c>
      <c r="W113" s="84"/>
      <c r="X113" s="84"/>
      <c r="Y113" s="84"/>
      <c r="Z113" s="84"/>
      <c r="AA113" s="84"/>
      <c r="AB113" s="84"/>
    </row>
    <row r="114" spans="1:28" ht="15.75" customHeight="1">
      <c r="A114" s="434"/>
      <c r="B114" s="69">
        <v>12</v>
      </c>
      <c r="C114" s="82">
        <v>80830120000</v>
      </c>
      <c r="D114" s="82">
        <v>78300000</v>
      </c>
      <c r="E114" s="82">
        <v>0</v>
      </c>
      <c r="F114" s="82">
        <v>0</v>
      </c>
      <c r="G114" s="82">
        <v>53260000</v>
      </c>
      <c r="H114" s="82"/>
      <c r="I114" s="82"/>
      <c r="J114" s="82"/>
      <c r="K114" s="82"/>
      <c r="L114" s="82"/>
      <c r="M114" s="82"/>
      <c r="N114" s="82"/>
      <c r="O114" s="82"/>
      <c r="P114" s="82">
        <f t="shared" si="39"/>
        <v>0</v>
      </c>
      <c r="Q114" s="82">
        <v>0</v>
      </c>
      <c r="R114" s="82">
        <v>0</v>
      </c>
      <c r="S114" s="82">
        <v>0</v>
      </c>
      <c r="T114" s="82">
        <v>0</v>
      </c>
      <c r="U114" s="82">
        <v>0</v>
      </c>
      <c r="V114" s="83">
        <f t="shared" si="40"/>
        <v>80961680000</v>
      </c>
      <c r="W114" s="84"/>
      <c r="X114" s="84"/>
      <c r="Y114" s="84"/>
      <c r="Z114" s="84"/>
      <c r="AA114" s="84"/>
      <c r="AB114" s="84"/>
    </row>
    <row r="115" spans="1:28" ht="14.25" customHeight="1">
      <c r="A115" s="435"/>
      <c r="B115" s="36" t="s">
        <v>63</v>
      </c>
      <c r="C115" s="85">
        <f t="shared" ref="C115:H115" si="41">SUM(C103:C114)</f>
        <v>728041849000</v>
      </c>
      <c r="D115" s="85">
        <f t="shared" si="41"/>
        <v>10661385000</v>
      </c>
      <c r="E115" s="85">
        <f t="shared" si="41"/>
        <v>0</v>
      </c>
      <c r="F115" s="85">
        <f t="shared" si="41"/>
        <v>720000000</v>
      </c>
      <c r="G115" s="85">
        <f t="shared" si="41"/>
        <v>4213300000</v>
      </c>
      <c r="H115" s="85">
        <f t="shared" si="41"/>
        <v>0</v>
      </c>
      <c r="I115" s="85"/>
      <c r="J115" s="85">
        <f t="shared" ref="J115:M115" si="42">SUM(J103:J114)</f>
        <v>0</v>
      </c>
      <c r="K115" s="85">
        <f t="shared" si="42"/>
        <v>0</v>
      </c>
      <c r="L115" s="85">
        <f t="shared" si="42"/>
        <v>0</v>
      </c>
      <c r="M115" s="85">
        <f t="shared" si="42"/>
        <v>0</v>
      </c>
      <c r="N115" s="85"/>
      <c r="O115" s="85">
        <f t="shared" ref="O115:V115" si="43">SUM(O103:O114)</f>
        <v>0</v>
      </c>
      <c r="P115" s="85">
        <f t="shared" si="43"/>
        <v>49101764000</v>
      </c>
      <c r="Q115" s="85">
        <f t="shared" si="43"/>
        <v>0</v>
      </c>
      <c r="R115" s="85">
        <f t="shared" si="43"/>
        <v>49101764000</v>
      </c>
      <c r="S115" s="85">
        <f t="shared" si="43"/>
        <v>0</v>
      </c>
      <c r="T115" s="85">
        <f t="shared" si="43"/>
        <v>0</v>
      </c>
      <c r="U115" s="85">
        <f t="shared" si="43"/>
        <v>0</v>
      </c>
      <c r="V115" s="85">
        <f t="shared" si="43"/>
        <v>792738298000</v>
      </c>
      <c r="W115" s="86"/>
      <c r="X115" s="78"/>
      <c r="Y115" s="78"/>
      <c r="Z115" s="78"/>
      <c r="AA115" s="78"/>
      <c r="AB115" s="78"/>
    </row>
    <row r="116" spans="1:28" ht="15.75" customHeight="1">
      <c r="A116" s="433">
        <v>2022</v>
      </c>
      <c r="B116" s="87">
        <v>1</v>
      </c>
      <c r="C116" s="88">
        <v>47060780000</v>
      </c>
      <c r="D116" s="88">
        <v>39690000</v>
      </c>
      <c r="E116" s="88">
        <f t="shared" ref="E116:E124" si="44">SUM(E104:E115)</f>
        <v>0</v>
      </c>
      <c r="F116" s="88"/>
      <c r="G116" s="88">
        <v>1393180000</v>
      </c>
      <c r="H116" s="88"/>
      <c r="I116" s="88"/>
      <c r="J116" s="88"/>
      <c r="K116" s="88"/>
      <c r="L116" s="88"/>
      <c r="M116" s="88"/>
      <c r="N116" s="88"/>
      <c r="O116" s="88"/>
      <c r="P116" s="88">
        <f t="shared" ref="P116:P124" si="45">SUM(Q116:U116)</f>
        <v>4952710000</v>
      </c>
      <c r="Q116" s="88"/>
      <c r="R116" s="88">
        <v>4952710000</v>
      </c>
      <c r="S116" s="88"/>
      <c r="T116" s="88"/>
      <c r="U116" s="88"/>
      <c r="V116" s="88">
        <f t="shared" ref="V116:V124" si="46">SUM(C116:K116,P116)</f>
        <v>53446360000</v>
      </c>
      <c r="W116" s="29"/>
      <c r="X116" s="29"/>
      <c r="Y116" s="29"/>
      <c r="Z116" s="29"/>
      <c r="AA116" s="29"/>
      <c r="AB116" s="29"/>
    </row>
    <row r="117" spans="1:28" ht="15.75" customHeight="1">
      <c r="A117" s="434"/>
      <c r="B117" s="87">
        <v>2</v>
      </c>
      <c r="C117" s="88">
        <v>3357100000</v>
      </c>
      <c r="D117" s="88">
        <v>3300000</v>
      </c>
      <c r="E117" s="88">
        <f t="shared" si="44"/>
        <v>0</v>
      </c>
      <c r="F117" s="88"/>
      <c r="G117" s="88">
        <v>1062130000</v>
      </c>
      <c r="H117" s="88"/>
      <c r="I117" s="88"/>
      <c r="J117" s="88"/>
      <c r="K117" s="88"/>
      <c r="L117" s="88"/>
      <c r="M117" s="88"/>
      <c r="N117" s="88"/>
      <c r="O117" s="88"/>
      <c r="P117" s="88">
        <f t="shared" si="45"/>
        <v>5710775000</v>
      </c>
      <c r="Q117" s="88"/>
      <c r="R117" s="88">
        <v>5710775000</v>
      </c>
      <c r="S117" s="88"/>
      <c r="T117" s="88"/>
      <c r="U117" s="88"/>
      <c r="V117" s="88">
        <f t="shared" si="46"/>
        <v>10133305000</v>
      </c>
      <c r="W117" s="29"/>
      <c r="X117" s="29"/>
      <c r="Y117" s="29"/>
      <c r="Z117" s="29"/>
      <c r="AA117" s="29"/>
      <c r="AB117" s="29"/>
    </row>
    <row r="118" spans="1:28" ht="15.75" customHeight="1">
      <c r="A118" s="434"/>
      <c r="B118" s="87">
        <v>3</v>
      </c>
      <c r="C118" s="88">
        <v>7340590000</v>
      </c>
      <c r="D118" s="88">
        <v>22500000</v>
      </c>
      <c r="E118" s="88">
        <f t="shared" si="44"/>
        <v>0</v>
      </c>
      <c r="F118" s="88"/>
      <c r="G118" s="88">
        <v>479770000</v>
      </c>
      <c r="H118" s="88"/>
      <c r="I118" s="88"/>
      <c r="J118" s="88"/>
      <c r="K118" s="88"/>
      <c r="L118" s="88"/>
      <c r="M118" s="88"/>
      <c r="N118" s="88"/>
      <c r="O118" s="88"/>
      <c r="P118" s="88">
        <f t="shared" si="45"/>
        <v>3057131000</v>
      </c>
      <c r="Q118" s="88"/>
      <c r="R118" s="88">
        <v>3057131000</v>
      </c>
      <c r="S118" s="88"/>
      <c r="T118" s="88"/>
      <c r="U118" s="88"/>
      <c r="V118" s="88">
        <f t="shared" si="46"/>
        <v>10899991000</v>
      </c>
      <c r="W118" s="29"/>
      <c r="X118" s="29"/>
      <c r="Y118" s="29"/>
      <c r="Z118" s="29"/>
      <c r="AA118" s="29"/>
      <c r="AB118" s="29"/>
    </row>
    <row r="119" spans="1:28" ht="15.75" customHeight="1">
      <c r="A119" s="434"/>
      <c r="B119" s="87">
        <v>4</v>
      </c>
      <c r="C119" s="88">
        <v>101559390000</v>
      </c>
      <c r="D119" s="88">
        <v>0</v>
      </c>
      <c r="E119" s="88">
        <f t="shared" si="44"/>
        <v>0</v>
      </c>
      <c r="F119" s="88"/>
      <c r="G119" s="88">
        <v>13120000</v>
      </c>
      <c r="H119" s="88"/>
      <c r="I119" s="88"/>
      <c r="J119" s="88"/>
      <c r="K119" s="88"/>
      <c r="L119" s="88"/>
      <c r="M119" s="88"/>
      <c r="N119" s="88"/>
      <c r="O119" s="88"/>
      <c r="P119" s="88">
        <f t="shared" si="45"/>
        <v>486850000</v>
      </c>
      <c r="Q119" s="88"/>
      <c r="R119" s="88">
        <v>486850000</v>
      </c>
      <c r="S119" s="88"/>
      <c r="T119" s="88"/>
      <c r="U119" s="88"/>
      <c r="V119" s="88">
        <f t="shared" si="46"/>
        <v>102059360000</v>
      </c>
      <c r="W119" s="29"/>
      <c r="X119" s="29"/>
      <c r="Y119" s="29"/>
      <c r="Z119" s="29"/>
      <c r="AA119" s="29"/>
      <c r="AB119" s="29"/>
    </row>
    <row r="120" spans="1:28" ht="15.75" customHeight="1">
      <c r="A120" s="434"/>
      <c r="B120" s="87">
        <v>5</v>
      </c>
      <c r="C120" s="88">
        <v>299191190000</v>
      </c>
      <c r="D120" s="88">
        <v>1904420000</v>
      </c>
      <c r="E120" s="88">
        <f t="shared" si="44"/>
        <v>0</v>
      </c>
      <c r="F120" s="88">
        <v>1502000000</v>
      </c>
      <c r="G120" s="88">
        <v>4929010000</v>
      </c>
      <c r="H120" s="88"/>
      <c r="I120" s="88"/>
      <c r="J120" s="88"/>
      <c r="K120" s="88"/>
      <c r="L120" s="88"/>
      <c r="M120" s="88"/>
      <c r="N120" s="88"/>
      <c r="O120" s="88"/>
      <c r="P120" s="88">
        <f t="shared" si="45"/>
        <v>21815724000</v>
      </c>
      <c r="Q120" s="88"/>
      <c r="R120" s="88">
        <v>21815724000</v>
      </c>
      <c r="S120" s="88"/>
      <c r="T120" s="88"/>
      <c r="U120" s="88"/>
      <c r="V120" s="88">
        <f t="shared" si="46"/>
        <v>329342344000</v>
      </c>
      <c r="W120" s="29"/>
      <c r="X120" s="29"/>
      <c r="Y120" s="29"/>
      <c r="Z120" s="29"/>
      <c r="AA120" s="29"/>
      <c r="AB120" s="29"/>
    </row>
    <row r="121" spans="1:28" ht="15.75" customHeight="1">
      <c r="A121" s="434"/>
      <c r="B121" s="87">
        <v>6</v>
      </c>
      <c r="C121" s="88">
        <v>207896163800</v>
      </c>
      <c r="D121" s="88">
        <v>7406850000</v>
      </c>
      <c r="E121" s="88">
        <f t="shared" si="44"/>
        <v>0</v>
      </c>
      <c r="F121" s="88"/>
      <c r="G121" s="88">
        <v>804940000</v>
      </c>
      <c r="H121" s="88"/>
      <c r="I121" s="88"/>
      <c r="J121" s="88"/>
      <c r="K121" s="88"/>
      <c r="L121" s="88"/>
      <c r="M121" s="88"/>
      <c r="N121" s="88"/>
      <c r="O121" s="88"/>
      <c r="P121" s="88">
        <f t="shared" si="45"/>
        <v>81900000</v>
      </c>
      <c r="Q121" s="88"/>
      <c r="R121" s="88">
        <v>81900000</v>
      </c>
      <c r="S121" s="88"/>
      <c r="T121" s="88"/>
      <c r="U121" s="88"/>
      <c r="V121" s="88">
        <f t="shared" si="46"/>
        <v>216189853800</v>
      </c>
      <c r="W121" s="29"/>
      <c r="X121" s="29"/>
      <c r="Y121" s="29"/>
      <c r="Z121" s="29"/>
      <c r="AA121" s="29"/>
      <c r="AB121" s="29"/>
    </row>
    <row r="122" spans="1:28" ht="15.75" customHeight="1">
      <c r="A122" s="434"/>
      <c r="B122" s="87">
        <v>7</v>
      </c>
      <c r="C122" s="89">
        <v>75881437000</v>
      </c>
      <c r="D122" s="89">
        <v>2879660000</v>
      </c>
      <c r="E122" s="89">
        <f t="shared" si="44"/>
        <v>0</v>
      </c>
      <c r="F122" s="89"/>
      <c r="G122" s="89">
        <v>1030150000</v>
      </c>
      <c r="H122" s="89"/>
      <c r="I122" s="89"/>
      <c r="J122" s="89"/>
      <c r="K122" s="89"/>
      <c r="L122" s="89"/>
      <c r="M122" s="89"/>
      <c r="N122" s="89"/>
      <c r="O122" s="89"/>
      <c r="P122" s="89">
        <f t="shared" si="45"/>
        <v>750960000</v>
      </c>
      <c r="Q122" s="89"/>
      <c r="R122" s="89">
        <v>750960000</v>
      </c>
      <c r="S122" s="89"/>
      <c r="T122" s="89"/>
      <c r="U122" s="89"/>
      <c r="V122" s="88">
        <f t="shared" si="46"/>
        <v>80542207000</v>
      </c>
      <c r="W122" s="29"/>
      <c r="X122" s="29"/>
      <c r="Y122" s="29"/>
      <c r="Z122" s="29"/>
      <c r="AA122" s="29"/>
      <c r="AB122" s="29"/>
    </row>
    <row r="123" spans="1:28" ht="15.75" customHeight="1">
      <c r="A123" s="434"/>
      <c r="B123" s="90">
        <v>8</v>
      </c>
      <c r="C123" s="91">
        <v>160121070000</v>
      </c>
      <c r="D123" s="91">
        <v>3520580000</v>
      </c>
      <c r="E123" s="91">
        <f t="shared" si="44"/>
        <v>0</v>
      </c>
      <c r="F123" s="91">
        <v>2985000000</v>
      </c>
      <c r="G123" s="91">
        <v>1684797000</v>
      </c>
      <c r="H123" s="91"/>
      <c r="I123" s="91"/>
      <c r="J123" s="91"/>
      <c r="K123" s="91"/>
      <c r="L123" s="91"/>
      <c r="M123" s="91"/>
      <c r="N123" s="91"/>
      <c r="O123" s="91"/>
      <c r="P123" s="91">
        <f t="shared" si="45"/>
        <v>547925000</v>
      </c>
      <c r="Q123" s="91"/>
      <c r="R123" s="91">
        <v>547925000</v>
      </c>
      <c r="S123" s="91"/>
      <c r="T123" s="91"/>
      <c r="U123" s="91"/>
      <c r="V123" s="92">
        <f t="shared" si="46"/>
        <v>168859372000</v>
      </c>
      <c r="W123" s="29"/>
      <c r="X123" s="29"/>
      <c r="Y123" s="29"/>
      <c r="Z123" s="29"/>
      <c r="AA123" s="29"/>
      <c r="AB123" s="29"/>
    </row>
    <row r="124" spans="1:28" ht="15.75" customHeight="1">
      <c r="A124" s="434"/>
      <c r="B124" s="87">
        <v>9</v>
      </c>
      <c r="C124" s="89">
        <v>54810720000</v>
      </c>
      <c r="D124" s="89">
        <v>4536280000</v>
      </c>
      <c r="E124" s="89">
        <f t="shared" si="44"/>
        <v>0</v>
      </c>
      <c r="F124" s="89">
        <v>1500000000</v>
      </c>
      <c r="G124" s="89">
        <v>1580150000</v>
      </c>
      <c r="H124" s="89"/>
      <c r="I124" s="89"/>
      <c r="J124" s="89"/>
      <c r="K124" s="89"/>
      <c r="L124" s="89"/>
      <c r="M124" s="89"/>
      <c r="N124" s="89"/>
      <c r="O124" s="89"/>
      <c r="P124" s="89">
        <f t="shared" si="45"/>
        <v>273000000</v>
      </c>
      <c r="Q124" s="89"/>
      <c r="R124" s="89">
        <v>273000000</v>
      </c>
      <c r="S124" s="89"/>
      <c r="T124" s="89"/>
      <c r="U124" s="89"/>
      <c r="V124" s="88">
        <f t="shared" si="46"/>
        <v>62700150000</v>
      </c>
      <c r="W124" s="29"/>
      <c r="X124" s="29"/>
      <c r="Y124" s="29"/>
      <c r="Z124" s="29"/>
      <c r="AA124" s="29"/>
      <c r="AB124" s="29"/>
    </row>
    <row r="125" spans="1:28" ht="15.75" customHeight="1">
      <c r="A125" s="434"/>
      <c r="B125" s="93">
        <v>10</v>
      </c>
      <c r="C125" s="94">
        <v>27708544000</v>
      </c>
      <c r="D125" s="94">
        <v>5414760000</v>
      </c>
      <c r="E125" s="94"/>
      <c r="F125" s="94">
        <v>1500000000</v>
      </c>
      <c r="G125" s="94">
        <v>1104848000</v>
      </c>
      <c r="H125" s="94">
        <v>2000000</v>
      </c>
      <c r="I125" s="94"/>
      <c r="J125" s="94"/>
      <c r="K125" s="94">
        <v>8100000</v>
      </c>
      <c r="L125" s="94"/>
      <c r="M125" s="94"/>
      <c r="N125" s="94"/>
      <c r="O125" s="94"/>
      <c r="P125" s="94">
        <v>554134000</v>
      </c>
      <c r="Q125" s="94"/>
      <c r="R125" s="94">
        <v>554134000</v>
      </c>
      <c r="S125" s="94"/>
      <c r="T125" s="94"/>
      <c r="U125" s="94"/>
      <c r="V125" s="94">
        <v>36292386000</v>
      </c>
      <c r="W125" s="29"/>
      <c r="X125" s="29"/>
      <c r="Y125" s="29"/>
      <c r="Z125" s="29"/>
      <c r="AA125" s="29"/>
      <c r="AB125" s="29"/>
    </row>
    <row r="126" spans="1:28" ht="15.75" customHeight="1">
      <c r="A126" s="434"/>
      <c r="B126" s="93">
        <v>11</v>
      </c>
      <c r="C126" s="94">
        <v>8137436000</v>
      </c>
      <c r="D126" s="94">
        <v>2286530000</v>
      </c>
      <c r="E126" s="94"/>
      <c r="F126" s="94">
        <v>3750000000</v>
      </c>
      <c r="G126" s="94">
        <v>1755085000</v>
      </c>
      <c r="H126" s="94"/>
      <c r="I126" s="94"/>
      <c r="J126" s="94"/>
      <c r="K126" s="94"/>
      <c r="L126" s="94"/>
      <c r="M126" s="94"/>
      <c r="N126" s="94"/>
      <c r="O126" s="94"/>
      <c r="P126" s="94">
        <v>2115539000</v>
      </c>
      <c r="Q126" s="94">
        <v>15000000</v>
      </c>
      <c r="R126" s="94">
        <v>2100539000</v>
      </c>
      <c r="S126" s="94"/>
      <c r="T126" s="94"/>
      <c r="U126" s="94"/>
      <c r="V126" s="94">
        <v>18044590000</v>
      </c>
      <c r="W126" s="29"/>
      <c r="X126" s="29"/>
      <c r="Y126" s="29"/>
      <c r="Z126" s="29"/>
      <c r="AA126" s="29"/>
      <c r="AB126" s="29"/>
    </row>
    <row r="127" spans="1:28" ht="15.75" customHeight="1">
      <c r="A127" s="434"/>
      <c r="B127" s="93">
        <v>12</v>
      </c>
      <c r="C127" s="94">
        <v>11220000000</v>
      </c>
      <c r="D127" s="94">
        <v>3476810000</v>
      </c>
      <c r="E127" s="94"/>
      <c r="F127" s="94">
        <v>3750000000</v>
      </c>
      <c r="G127" s="94"/>
      <c r="H127" s="94"/>
      <c r="I127" s="94"/>
      <c r="J127" s="94"/>
      <c r="K127" s="94"/>
      <c r="L127" s="94"/>
      <c r="M127" s="94"/>
      <c r="N127" s="94"/>
      <c r="O127" s="94"/>
      <c r="P127" s="94">
        <v>3002500000</v>
      </c>
      <c r="Q127" s="94">
        <v>13920000</v>
      </c>
      <c r="R127" s="94">
        <v>2988580000</v>
      </c>
      <c r="S127" s="94"/>
      <c r="T127" s="94"/>
      <c r="U127" s="94"/>
      <c r="V127" s="94">
        <v>21449310000</v>
      </c>
      <c r="W127" s="29"/>
      <c r="X127" s="29"/>
      <c r="Y127" s="29"/>
      <c r="Z127" s="29"/>
      <c r="AA127" s="29"/>
      <c r="AB127" s="29"/>
    </row>
    <row r="128" spans="1:28" ht="15.75" customHeight="1">
      <c r="A128" s="435"/>
      <c r="B128" s="95" t="s">
        <v>63</v>
      </c>
      <c r="C128" s="96">
        <f t="shared" ref="C128:H128" si="47">SUM(C116:C127)</f>
        <v>1004284420800</v>
      </c>
      <c r="D128" s="96">
        <f t="shared" si="47"/>
        <v>31491380000</v>
      </c>
      <c r="E128" s="96">
        <f t="shared" si="47"/>
        <v>0</v>
      </c>
      <c r="F128" s="96">
        <f t="shared" si="47"/>
        <v>14987000000</v>
      </c>
      <c r="G128" s="96">
        <f t="shared" si="47"/>
        <v>15837180000</v>
      </c>
      <c r="H128" s="96">
        <f t="shared" si="47"/>
        <v>2000000</v>
      </c>
      <c r="I128" s="96"/>
      <c r="J128" s="96">
        <f t="shared" ref="J128:M128" si="48">SUM(J116:J127)</f>
        <v>0</v>
      </c>
      <c r="K128" s="96">
        <f t="shared" si="48"/>
        <v>8100000</v>
      </c>
      <c r="L128" s="96">
        <f t="shared" si="48"/>
        <v>0</v>
      </c>
      <c r="M128" s="96">
        <f t="shared" si="48"/>
        <v>0</v>
      </c>
      <c r="N128" s="96"/>
      <c r="O128" s="96">
        <f t="shared" ref="O128:V128" si="49">SUM(O116:O127)</f>
        <v>0</v>
      </c>
      <c r="P128" s="96">
        <f t="shared" si="49"/>
        <v>43349148000</v>
      </c>
      <c r="Q128" s="96">
        <f t="shared" si="49"/>
        <v>28920000</v>
      </c>
      <c r="R128" s="96">
        <f t="shared" si="49"/>
        <v>43320228000</v>
      </c>
      <c r="S128" s="96">
        <f t="shared" si="49"/>
        <v>0</v>
      </c>
      <c r="T128" s="96">
        <f t="shared" si="49"/>
        <v>0</v>
      </c>
      <c r="U128" s="96">
        <f t="shared" si="49"/>
        <v>0</v>
      </c>
      <c r="V128" s="96">
        <f t="shared" si="49"/>
        <v>1109959228800</v>
      </c>
      <c r="W128" s="29"/>
      <c r="X128" s="29"/>
      <c r="Y128" s="29"/>
      <c r="Z128" s="29"/>
      <c r="AA128" s="29"/>
      <c r="AB128" s="29"/>
    </row>
    <row r="129" spans="1:28" ht="15.75" customHeight="1">
      <c r="A129" s="433">
        <v>2023</v>
      </c>
      <c r="B129" s="87">
        <v>1</v>
      </c>
      <c r="C129" s="88">
        <v>4318300000</v>
      </c>
      <c r="D129" s="88">
        <v>2832800000</v>
      </c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>
        <v>12831287000</v>
      </c>
      <c r="Q129" s="88"/>
      <c r="R129" s="88">
        <v>12831287000</v>
      </c>
      <c r="S129" s="88"/>
      <c r="T129" s="88"/>
      <c r="U129" s="88"/>
      <c r="V129" s="88">
        <v>19982387000</v>
      </c>
      <c r="W129" s="29"/>
      <c r="X129" s="29"/>
      <c r="Y129" s="29"/>
      <c r="Z129" s="29"/>
      <c r="AA129" s="29"/>
      <c r="AB129" s="29"/>
    </row>
    <row r="130" spans="1:28" ht="15.75" customHeight="1">
      <c r="A130" s="434"/>
      <c r="B130" s="87">
        <f t="shared" ref="B130:B140" si="50">B129+1</f>
        <v>2</v>
      </c>
      <c r="C130" s="88">
        <v>1429700000</v>
      </c>
      <c r="D130" s="88">
        <v>1024550000</v>
      </c>
      <c r="E130" s="88"/>
      <c r="F130" s="88">
        <v>4050000000</v>
      </c>
      <c r="G130" s="88">
        <v>399340000</v>
      </c>
      <c r="H130" s="88"/>
      <c r="I130" s="88"/>
      <c r="J130" s="88"/>
      <c r="K130" s="88">
        <v>7500000</v>
      </c>
      <c r="L130" s="88"/>
      <c r="M130" s="88"/>
      <c r="N130" s="88"/>
      <c r="O130" s="88"/>
      <c r="P130" s="88">
        <v>8804019000</v>
      </c>
      <c r="Q130" s="88"/>
      <c r="R130" s="88">
        <v>8804019000</v>
      </c>
      <c r="S130" s="88"/>
      <c r="T130" s="88"/>
      <c r="U130" s="88"/>
      <c r="V130" s="88">
        <v>15715109000</v>
      </c>
      <c r="W130" s="29"/>
      <c r="X130" s="29"/>
      <c r="Y130" s="29"/>
      <c r="Z130" s="29"/>
      <c r="AA130" s="29"/>
      <c r="AB130" s="29"/>
    </row>
    <row r="131" spans="1:28" ht="15.75" customHeight="1">
      <c r="A131" s="434"/>
      <c r="B131" s="87">
        <f t="shared" si="50"/>
        <v>3</v>
      </c>
      <c r="C131" s="88">
        <v>10473200000</v>
      </c>
      <c r="D131" s="88">
        <v>1251485000</v>
      </c>
      <c r="E131" s="88"/>
      <c r="F131" s="88">
        <v>2199300000</v>
      </c>
      <c r="G131" s="88">
        <v>306990000</v>
      </c>
      <c r="H131" s="88"/>
      <c r="I131" s="88"/>
      <c r="J131" s="88"/>
      <c r="K131" s="88"/>
      <c r="L131" s="88"/>
      <c r="M131" s="88"/>
      <c r="N131" s="88">
        <v>15720000</v>
      </c>
      <c r="O131" s="88"/>
      <c r="P131" s="88">
        <v>13822129000</v>
      </c>
      <c r="Q131" s="88">
        <v>6600000</v>
      </c>
      <c r="R131" s="88">
        <v>13815529000</v>
      </c>
      <c r="S131" s="88"/>
      <c r="T131" s="88"/>
      <c r="U131" s="88"/>
      <c r="V131" s="88">
        <v>28068824000</v>
      </c>
      <c r="W131" s="29"/>
      <c r="X131" s="29"/>
      <c r="Y131" s="29"/>
      <c r="Z131" s="29"/>
      <c r="AA131" s="29"/>
      <c r="AB131" s="29"/>
    </row>
    <row r="132" spans="1:28" ht="15.75" customHeight="1">
      <c r="A132" s="434"/>
      <c r="B132" s="87">
        <f t="shared" si="50"/>
        <v>4</v>
      </c>
      <c r="C132" s="88">
        <v>24302470000</v>
      </c>
      <c r="D132" s="88">
        <v>863730000</v>
      </c>
      <c r="E132" s="88"/>
      <c r="F132" s="88">
        <v>7803600000</v>
      </c>
      <c r="G132" s="88">
        <v>432320000</v>
      </c>
      <c r="H132" s="88"/>
      <c r="I132" s="88">
        <v>6600000</v>
      </c>
      <c r="J132" s="88"/>
      <c r="K132" s="88">
        <v>21000000</v>
      </c>
      <c r="L132" s="88"/>
      <c r="M132" s="88"/>
      <c r="N132" s="88"/>
      <c r="O132" s="88"/>
      <c r="P132" s="88">
        <v>8276975000</v>
      </c>
      <c r="Q132" s="88"/>
      <c r="R132" s="88">
        <v>8276975000</v>
      </c>
      <c r="S132" s="88"/>
      <c r="T132" s="88"/>
      <c r="U132" s="88"/>
      <c r="V132" s="88">
        <v>41706695000</v>
      </c>
      <c r="W132" s="29"/>
      <c r="X132" s="29"/>
      <c r="Y132" s="29"/>
      <c r="Z132" s="29"/>
      <c r="AA132" s="29"/>
      <c r="AB132" s="29"/>
    </row>
    <row r="133" spans="1:28" ht="15.75" customHeight="1">
      <c r="A133" s="434"/>
      <c r="B133" s="87">
        <f t="shared" si="50"/>
        <v>5</v>
      </c>
      <c r="C133" s="88">
        <v>151664017000</v>
      </c>
      <c r="D133" s="88">
        <v>469770000</v>
      </c>
      <c r="E133" s="88"/>
      <c r="F133" s="88">
        <v>4220000000</v>
      </c>
      <c r="G133" s="88">
        <v>655600000</v>
      </c>
      <c r="H133" s="88"/>
      <c r="I133" s="88"/>
      <c r="J133" s="88"/>
      <c r="K133" s="88"/>
      <c r="L133" s="88"/>
      <c r="M133" s="88"/>
      <c r="N133" s="88">
        <v>3180000</v>
      </c>
      <c r="O133" s="88"/>
      <c r="P133" s="88">
        <v>1604407000</v>
      </c>
      <c r="Q133" s="88">
        <v>74760000</v>
      </c>
      <c r="R133" s="88">
        <v>1521247000</v>
      </c>
      <c r="S133" s="88"/>
      <c r="T133" s="88">
        <v>8400000</v>
      </c>
      <c r="U133" s="88"/>
      <c r="V133" s="88">
        <v>158616974000</v>
      </c>
      <c r="W133" s="29"/>
      <c r="X133" s="29"/>
      <c r="Y133" s="29"/>
      <c r="Z133" s="29"/>
      <c r="AA133" s="29"/>
      <c r="AB133" s="29"/>
    </row>
    <row r="134" spans="1:28" ht="15.75" customHeight="1">
      <c r="A134" s="434"/>
      <c r="B134" s="87">
        <f t="shared" si="50"/>
        <v>6</v>
      </c>
      <c r="C134" s="88">
        <v>227555112000</v>
      </c>
      <c r="D134" s="88">
        <v>127500000</v>
      </c>
      <c r="E134" s="88"/>
      <c r="F134" s="88">
        <v>1571000000</v>
      </c>
      <c r="G134" s="88">
        <v>586840000</v>
      </c>
      <c r="H134" s="88"/>
      <c r="I134" s="88"/>
      <c r="J134" s="88"/>
      <c r="K134" s="88">
        <v>18800000</v>
      </c>
      <c r="L134" s="88"/>
      <c r="M134" s="88"/>
      <c r="N134" s="88"/>
      <c r="O134" s="88"/>
      <c r="P134" s="88">
        <v>956732000</v>
      </c>
      <c r="Q134" s="88"/>
      <c r="R134" s="88">
        <v>956732000</v>
      </c>
      <c r="S134" s="88"/>
      <c r="T134" s="88"/>
      <c r="U134" s="88"/>
      <c r="V134" s="88">
        <v>230815984000</v>
      </c>
      <c r="W134" s="29"/>
      <c r="X134" s="29"/>
      <c r="Y134" s="29"/>
      <c r="Z134" s="29"/>
      <c r="AA134" s="29"/>
      <c r="AB134" s="29"/>
    </row>
    <row r="135" spans="1:28" ht="15.75" customHeight="1">
      <c r="A135" s="434"/>
      <c r="B135" s="87">
        <f t="shared" si="50"/>
        <v>7</v>
      </c>
      <c r="C135" s="89">
        <v>160824227000</v>
      </c>
      <c r="D135" s="89">
        <v>670572000</v>
      </c>
      <c r="E135" s="89"/>
      <c r="F135" s="89"/>
      <c r="G135" s="89">
        <v>1262760000</v>
      </c>
      <c r="H135" s="89"/>
      <c r="I135" s="89"/>
      <c r="J135" s="89"/>
      <c r="K135" s="89"/>
      <c r="L135" s="89"/>
      <c r="M135" s="89"/>
      <c r="N135" s="89"/>
      <c r="O135" s="89"/>
      <c r="P135" s="88" t="s">
        <v>93</v>
      </c>
      <c r="Q135" s="89"/>
      <c r="R135" s="89"/>
      <c r="S135" s="89"/>
      <c r="T135" s="89"/>
      <c r="U135" s="89"/>
      <c r="V135" s="88">
        <v>162757559000</v>
      </c>
      <c r="W135" s="29"/>
      <c r="X135" s="29"/>
      <c r="Y135" s="29"/>
      <c r="Z135" s="29"/>
      <c r="AA135" s="29"/>
      <c r="AB135" s="29"/>
    </row>
    <row r="136" spans="1:28" ht="15.75" customHeight="1">
      <c r="A136" s="434"/>
      <c r="B136" s="87">
        <f t="shared" si="50"/>
        <v>8</v>
      </c>
      <c r="C136" s="91">
        <v>105450868000</v>
      </c>
      <c r="D136" s="91">
        <v>1587740000</v>
      </c>
      <c r="E136" s="91"/>
      <c r="F136" s="91"/>
      <c r="G136" s="91">
        <v>3104180000</v>
      </c>
      <c r="H136" s="91"/>
      <c r="I136" s="91"/>
      <c r="J136" s="91"/>
      <c r="K136" s="91">
        <v>121200000</v>
      </c>
      <c r="L136" s="91"/>
      <c r="M136" s="91"/>
      <c r="N136" s="91"/>
      <c r="O136" s="91"/>
      <c r="P136" s="88">
        <v>59220000</v>
      </c>
      <c r="Q136" s="91"/>
      <c r="R136" s="91">
        <v>59220000</v>
      </c>
      <c r="S136" s="91"/>
      <c r="T136" s="91"/>
      <c r="U136" s="91"/>
      <c r="V136" s="92">
        <v>110323208000</v>
      </c>
      <c r="W136" s="29"/>
      <c r="X136" s="29"/>
      <c r="Y136" s="29"/>
      <c r="Z136" s="29"/>
      <c r="AA136" s="29"/>
      <c r="AB136" s="29"/>
    </row>
    <row r="137" spans="1:28" ht="15.75" customHeight="1">
      <c r="A137" s="434"/>
      <c r="B137" s="87">
        <f t="shared" si="50"/>
        <v>9</v>
      </c>
      <c r="C137" s="89">
        <v>53484252800</v>
      </c>
      <c r="D137" s="89">
        <v>2288610000</v>
      </c>
      <c r="E137" s="89"/>
      <c r="F137" s="89">
        <v>489000000</v>
      </c>
      <c r="G137" s="89">
        <v>318220000</v>
      </c>
      <c r="H137" s="89"/>
      <c r="I137" s="89"/>
      <c r="J137" s="89"/>
      <c r="K137" s="89"/>
      <c r="L137" s="89"/>
      <c r="M137" s="89"/>
      <c r="N137" s="89"/>
      <c r="O137" s="89"/>
      <c r="P137" s="88" t="s">
        <v>93</v>
      </c>
      <c r="Q137" s="89"/>
      <c r="R137" s="89"/>
      <c r="S137" s="89"/>
      <c r="T137" s="89"/>
      <c r="U137" s="89"/>
      <c r="V137" s="88">
        <v>56580082800</v>
      </c>
      <c r="W137" s="29"/>
      <c r="X137" s="29"/>
      <c r="Y137" s="29"/>
      <c r="Z137" s="29"/>
      <c r="AA137" s="29"/>
      <c r="AB137" s="29"/>
    </row>
    <row r="138" spans="1:28" ht="15.75" customHeight="1">
      <c r="A138" s="434"/>
      <c r="B138" s="87">
        <f t="shared" si="50"/>
        <v>10</v>
      </c>
      <c r="C138" s="94">
        <v>67530908000</v>
      </c>
      <c r="D138" s="94">
        <v>2963050000</v>
      </c>
      <c r="E138" s="94"/>
      <c r="F138" s="94">
        <v>5686900000</v>
      </c>
      <c r="G138" s="94">
        <v>805160000</v>
      </c>
      <c r="H138" s="94"/>
      <c r="I138" s="94">
        <v>6600000</v>
      </c>
      <c r="J138" s="94"/>
      <c r="K138" s="94"/>
      <c r="L138" s="94"/>
      <c r="M138" s="94"/>
      <c r="N138" s="94"/>
      <c r="O138" s="94"/>
      <c r="P138" s="94" t="s">
        <v>93</v>
      </c>
      <c r="Q138" s="94"/>
      <c r="R138" s="94"/>
      <c r="S138" s="94"/>
      <c r="T138" s="94"/>
      <c r="U138" s="94"/>
      <c r="V138" s="94">
        <v>76992618000</v>
      </c>
      <c r="W138" s="29"/>
      <c r="X138" s="29"/>
      <c r="Y138" s="29"/>
      <c r="Z138" s="29"/>
      <c r="AA138" s="29"/>
      <c r="AB138" s="29"/>
    </row>
    <row r="139" spans="1:28" ht="15.75" customHeight="1">
      <c r="A139" s="434"/>
      <c r="B139" s="87">
        <f t="shared" si="50"/>
        <v>11</v>
      </c>
      <c r="C139" s="94">
        <v>31157306000</v>
      </c>
      <c r="D139" s="94">
        <v>2106040000</v>
      </c>
      <c r="E139" s="94"/>
      <c r="F139" s="94">
        <v>4652440000</v>
      </c>
      <c r="G139" s="94">
        <v>22960000</v>
      </c>
      <c r="H139" s="94"/>
      <c r="I139" s="94"/>
      <c r="J139" s="94"/>
      <c r="K139" s="94"/>
      <c r="L139" s="94"/>
      <c r="M139" s="94"/>
      <c r="N139" s="94"/>
      <c r="O139" s="94"/>
      <c r="P139" s="94">
        <v>1569470000</v>
      </c>
      <c r="Q139" s="94"/>
      <c r="R139" s="94">
        <v>1569470000</v>
      </c>
      <c r="S139" s="94"/>
      <c r="T139" s="94"/>
      <c r="U139" s="94"/>
      <c r="V139" s="94">
        <v>39508216000</v>
      </c>
      <c r="W139" s="29"/>
      <c r="X139" s="29"/>
      <c r="Y139" s="29"/>
      <c r="Z139" s="29"/>
      <c r="AA139" s="29"/>
      <c r="AB139" s="29"/>
    </row>
    <row r="140" spans="1:28" ht="15.75" customHeight="1">
      <c r="A140" s="434"/>
      <c r="B140" s="87">
        <f t="shared" si="50"/>
        <v>12</v>
      </c>
      <c r="C140" s="94">
        <v>16787084000</v>
      </c>
      <c r="D140" s="94">
        <v>1272640000</v>
      </c>
      <c r="E140" s="94"/>
      <c r="F140" s="94">
        <v>6080200000</v>
      </c>
      <c r="G140" s="94">
        <v>196940000</v>
      </c>
      <c r="H140" s="94"/>
      <c r="I140" s="94"/>
      <c r="J140" s="94"/>
      <c r="K140" s="94">
        <v>37500000</v>
      </c>
      <c r="L140" s="94"/>
      <c r="M140" s="94"/>
      <c r="N140" s="94"/>
      <c r="O140" s="94"/>
      <c r="P140" s="94">
        <v>2825286000</v>
      </c>
      <c r="Q140" s="94"/>
      <c r="R140" s="94">
        <v>2825286000</v>
      </c>
      <c r="S140" s="94"/>
      <c r="T140" s="94"/>
      <c r="U140" s="94"/>
      <c r="V140" s="94">
        <v>27199650000</v>
      </c>
      <c r="W140" s="29"/>
      <c r="X140" s="29"/>
      <c r="Y140" s="29"/>
      <c r="Z140" s="29"/>
      <c r="AA140" s="29"/>
      <c r="AB140" s="29"/>
    </row>
    <row r="141" spans="1:28" ht="15.75" customHeight="1">
      <c r="A141" s="434"/>
      <c r="B141" s="95" t="s">
        <v>63</v>
      </c>
      <c r="C141" s="96">
        <v>854977444800</v>
      </c>
      <c r="D141" s="96">
        <v>17458487000</v>
      </c>
      <c r="E141" s="96" t="s">
        <v>71</v>
      </c>
      <c r="F141" s="96">
        <v>36752440000</v>
      </c>
      <c r="G141" s="96">
        <v>8091310000</v>
      </c>
      <c r="H141" s="96" t="s">
        <v>94</v>
      </c>
      <c r="I141" s="96">
        <v>13200000</v>
      </c>
      <c r="J141" s="96" t="s">
        <v>95</v>
      </c>
      <c r="K141" s="96">
        <v>206000000</v>
      </c>
      <c r="L141" s="96" t="s">
        <v>69</v>
      </c>
      <c r="M141" s="96" t="s">
        <v>96</v>
      </c>
      <c r="N141" s="96">
        <v>18900000</v>
      </c>
      <c r="O141" s="96" t="s">
        <v>97</v>
      </c>
      <c r="P141" s="96">
        <v>50749525000</v>
      </c>
      <c r="Q141" s="96">
        <v>81360000</v>
      </c>
      <c r="R141" s="96">
        <v>50659765000</v>
      </c>
      <c r="S141" s="96" t="s">
        <v>94</v>
      </c>
      <c r="T141" s="96">
        <v>8400000</v>
      </c>
      <c r="U141" s="96" t="s">
        <v>96</v>
      </c>
      <c r="V141" s="96">
        <v>968267306800</v>
      </c>
      <c r="W141" s="29"/>
      <c r="X141" s="29"/>
      <c r="Y141" s="29"/>
      <c r="Z141" s="29"/>
      <c r="AA141" s="29"/>
      <c r="AB141" s="29"/>
    </row>
    <row r="142" spans="1:28" ht="15.75" customHeight="1">
      <c r="A142" s="436">
        <v>2024</v>
      </c>
      <c r="B142" s="387">
        <v>1</v>
      </c>
      <c r="C142" s="88">
        <v>5827574000</v>
      </c>
      <c r="D142" s="88">
        <v>1232080000</v>
      </c>
      <c r="E142" s="88"/>
      <c r="F142" s="88">
        <v>2348800000</v>
      </c>
      <c r="G142" s="88">
        <v>226320000</v>
      </c>
      <c r="H142" s="88"/>
      <c r="I142" s="88"/>
      <c r="J142" s="88"/>
      <c r="K142" s="88"/>
      <c r="L142" s="88"/>
      <c r="M142" s="88"/>
      <c r="N142" s="88"/>
      <c r="O142" s="88"/>
      <c r="P142" s="88">
        <v>14975303000</v>
      </c>
      <c r="Q142" s="88"/>
      <c r="R142" s="88">
        <v>14975303000</v>
      </c>
      <c r="S142" s="88"/>
      <c r="T142" s="88"/>
      <c r="U142" s="88"/>
      <c r="V142" s="88">
        <v>24610077000</v>
      </c>
      <c r="W142" s="181"/>
      <c r="X142" s="29"/>
      <c r="Y142" s="29"/>
      <c r="Z142" s="29"/>
      <c r="AA142" s="29"/>
      <c r="AB142" s="29"/>
    </row>
    <row r="143" spans="1:28" ht="15.75" customHeight="1">
      <c r="A143" s="436"/>
      <c r="B143" s="387">
        <f t="shared" ref="B143:B147" si="51">B142+1</f>
        <v>2</v>
      </c>
      <c r="C143" s="88">
        <v>4157627000</v>
      </c>
      <c r="D143" s="88">
        <v>338150000</v>
      </c>
      <c r="E143" s="88"/>
      <c r="F143" s="88">
        <v>489000000</v>
      </c>
      <c r="G143" s="88">
        <v>22140000</v>
      </c>
      <c r="H143" s="88"/>
      <c r="I143" s="88"/>
      <c r="J143" s="88"/>
      <c r="K143" s="88"/>
      <c r="L143" s="88"/>
      <c r="M143" s="88"/>
      <c r="N143" s="88"/>
      <c r="O143" s="88"/>
      <c r="P143" s="88">
        <v>10698625000</v>
      </c>
      <c r="Q143" s="88"/>
      <c r="R143" s="88">
        <v>10698625000</v>
      </c>
      <c r="S143" s="88"/>
      <c r="T143" s="88"/>
      <c r="U143" s="88"/>
      <c r="V143" s="88">
        <v>15705542000</v>
      </c>
      <c r="W143" s="181"/>
      <c r="X143" s="29"/>
      <c r="Y143" s="29"/>
      <c r="Z143" s="29"/>
      <c r="AA143" s="29"/>
      <c r="AB143" s="29"/>
    </row>
    <row r="144" spans="1:28" ht="15.75" customHeight="1">
      <c r="A144" s="436"/>
      <c r="B144" s="387">
        <f t="shared" si="51"/>
        <v>3</v>
      </c>
      <c r="C144" s="88">
        <v>1602774000</v>
      </c>
      <c r="D144" s="88">
        <v>522670000</v>
      </c>
      <c r="E144" s="88"/>
      <c r="F144" s="88">
        <v>564400000</v>
      </c>
      <c r="G144" s="88"/>
      <c r="H144" s="88"/>
      <c r="I144" s="88"/>
      <c r="J144" s="88"/>
      <c r="K144" s="88"/>
      <c r="L144" s="88"/>
      <c r="M144" s="88"/>
      <c r="N144" s="88"/>
      <c r="O144" s="88"/>
      <c r="P144" s="88">
        <v>16502822000</v>
      </c>
      <c r="Q144" s="88"/>
      <c r="R144" s="88">
        <v>16502822000</v>
      </c>
      <c r="S144" s="88"/>
      <c r="T144" s="88"/>
      <c r="U144" s="88"/>
      <c r="V144" s="88">
        <v>19192666000</v>
      </c>
      <c r="W144" s="181"/>
      <c r="X144" s="29"/>
      <c r="Y144" s="29"/>
      <c r="Z144" s="29"/>
      <c r="AA144" s="29"/>
      <c r="AB144" s="29"/>
    </row>
    <row r="145" spans="1:28" ht="15.75" customHeight="1">
      <c r="A145" s="436"/>
      <c r="B145" s="387">
        <f t="shared" si="51"/>
        <v>4</v>
      </c>
      <c r="C145" s="386">
        <v>58104656000</v>
      </c>
      <c r="D145" s="386">
        <v>498450000</v>
      </c>
      <c r="E145" s="386"/>
      <c r="F145" s="386">
        <v>137200000</v>
      </c>
      <c r="G145" s="386">
        <v>377860000</v>
      </c>
      <c r="H145" s="386"/>
      <c r="I145" s="386"/>
      <c r="J145" s="386"/>
      <c r="K145" s="386"/>
      <c r="L145" s="386"/>
      <c r="M145" s="386"/>
      <c r="N145" s="386"/>
      <c r="O145" s="386"/>
      <c r="P145" s="386">
        <f>SUM(Q145:U145)</f>
        <v>19233403000</v>
      </c>
      <c r="Q145" s="386"/>
      <c r="R145" s="386">
        <v>19233403000</v>
      </c>
      <c r="S145" s="386"/>
      <c r="T145" s="386"/>
      <c r="U145" s="386"/>
      <c r="V145" s="386">
        <f>+SUM(C145:O145)+P145</f>
        <v>78351569000</v>
      </c>
      <c r="W145" s="181"/>
      <c r="X145" s="29"/>
      <c r="Y145" s="29"/>
      <c r="Z145" s="29"/>
      <c r="AA145" s="29"/>
      <c r="AB145" s="29"/>
    </row>
    <row r="146" spans="1:28" ht="15.75" customHeight="1">
      <c r="A146" s="436"/>
      <c r="B146" s="387">
        <f t="shared" si="51"/>
        <v>5</v>
      </c>
      <c r="C146" s="386">
        <v>287317763000</v>
      </c>
      <c r="D146" s="386">
        <v>126090000</v>
      </c>
      <c r="E146" s="386"/>
      <c r="F146" s="386"/>
      <c r="G146" s="386">
        <v>295200000</v>
      </c>
      <c r="H146" s="386"/>
      <c r="I146" s="386"/>
      <c r="J146" s="386"/>
      <c r="K146" s="386"/>
      <c r="L146" s="386"/>
      <c r="M146" s="386"/>
      <c r="N146" s="386"/>
      <c r="O146" s="386"/>
      <c r="P146" s="386">
        <f t="shared" ref="P146:P147" si="52">SUM(Q146:U146)</f>
        <v>3774241000</v>
      </c>
      <c r="Q146" s="386">
        <v>29150000</v>
      </c>
      <c r="R146" s="386">
        <v>3745091000</v>
      </c>
      <c r="S146" s="386"/>
      <c r="T146" s="386"/>
      <c r="U146" s="386"/>
      <c r="V146" s="386">
        <f t="shared" ref="V146:V147" si="53">+SUM(C146:O146)+P146</f>
        <v>291513294000</v>
      </c>
      <c r="W146" s="181"/>
      <c r="X146" s="29"/>
      <c r="Y146" s="29"/>
      <c r="Z146" s="29"/>
      <c r="AA146" s="29"/>
      <c r="AB146" s="29"/>
    </row>
    <row r="147" spans="1:28" ht="15.75" customHeight="1">
      <c r="A147" s="436"/>
      <c r="B147" s="387">
        <f t="shared" si="51"/>
        <v>6</v>
      </c>
      <c r="C147" s="386">
        <v>227347756136</v>
      </c>
      <c r="D147" s="386">
        <v>278550000</v>
      </c>
      <c r="E147" s="386"/>
      <c r="F147" s="386"/>
      <c r="G147" s="386">
        <v>2875720000</v>
      </c>
      <c r="H147" s="386"/>
      <c r="I147" s="386"/>
      <c r="J147" s="386"/>
      <c r="K147" s="386"/>
      <c r="L147" s="386"/>
      <c r="M147" s="386"/>
      <c r="N147" s="386"/>
      <c r="O147" s="386"/>
      <c r="P147" s="386">
        <f t="shared" si="52"/>
        <v>736827000</v>
      </c>
      <c r="Q147" s="386"/>
      <c r="R147" s="386">
        <v>736827000</v>
      </c>
      <c r="S147" s="386"/>
      <c r="T147" s="386"/>
      <c r="U147" s="386"/>
      <c r="V147" s="386">
        <f t="shared" si="53"/>
        <v>231238853136</v>
      </c>
      <c r="W147" s="181"/>
      <c r="X147" s="29"/>
      <c r="Y147" s="29"/>
      <c r="Z147" s="29"/>
      <c r="AA147" s="29"/>
      <c r="AB147" s="29"/>
    </row>
    <row r="148" spans="1:28" ht="15.75" customHeight="1">
      <c r="A148" s="29"/>
      <c r="B148" s="95" t="s">
        <v>63</v>
      </c>
      <c r="C148" s="96">
        <f>SUM(C142:C147)</f>
        <v>584358150136</v>
      </c>
      <c r="D148" s="96">
        <f t="shared" ref="D148:U148" si="54">SUM(D142:D147)</f>
        <v>2995990000</v>
      </c>
      <c r="E148" s="96">
        <f t="shared" si="54"/>
        <v>0</v>
      </c>
      <c r="F148" s="96">
        <f t="shared" si="54"/>
        <v>3539400000</v>
      </c>
      <c r="G148" s="96">
        <f t="shared" si="54"/>
        <v>3797240000</v>
      </c>
      <c r="H148" s="96">
        <f t="shared" si="54"/>
        <v>0</v>
      </c>
      <c r="I148" s="96">
        <f t="shared" si="54"/>
        <v>0</v>
      </c>
      <c r="J148" s="96">
        <f t="shared" si="54"/>
        <v>0</v>
      </c>
      <c r="K148" s="96">
        <f t="shared" si="54"/>
        <v>0</v>
      </c>
      <c r="L148" s="96">
        <f t="shared" si="54"/>
        <v>0</v>
      </c>
      <c r="M148" s="96">
        <f t="shared" si="54"/>
        <v>0</v>
      </c>
      <c r="N148" s="96">
        <f t="shared" si="54"/>
        <v>0</v>
      </c>
      <c r="O148" s="96">
        <f t="shared" si="54"/>
        <v>0</v>
      </c>
      <c r="P148" s="96">
        <f t="shared" si="54"/>
        <v>65921221000</v>
      </c>
      <c r="Q148" s="96">
        <f t="shared" si="54"/>
        <v>29150000</v>
      </c>
      <c r="R148" s="96">
        <f t="shared" si="54"/>
        <v>65892071000</v>
      </c>
      <c r="S148" s="96">
        <f t="shared" si="54"/>
        <v>0</v>
      </c>
      <c r="T148" s="96">
        <f t="shared" si="54"/>
        <v>0</v>
      </c>
      <c r="U148" s="96">
        <f t="shared" si="54"/>
        <v>0</v>
      </c>
      <c r="V148" s="96">
        <f>SUM(V142:V147)</f>
        <v>660612001136</v>
      </c>
      <c r="W148" s="29"/>
      <c r="X148" s="29"/>
      <c r="Y148" s="29"/>
      <c r="Z148" s="29"/>
      <c r="AA148" s="29"/>
      <c r="AB148" s="29"/>
    </row>
    <row r="149" spans="1:28" ht="15.75" customHeight="1">
      <c r="A149" s="29"/>
      <c r="B149" s="97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</row>
    <row r="150" spans="1:28" ht="15.75" customHeight="1">
      <c r="A150" s="29"/>
      <c r="B150" s="97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</row>
    <row r="151" spans="1:28" ht="15.75" customHeight="1">
      <c r="A151" s="29"/>
      <c r="B151" s="97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</row>
    <row r="152" spans="1:28" ht="15.75" customHeight="1">
      <c r="A152" s="29"/>
      <c r="B152" s="97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</row>
    <row r="153" spans="1:28" ht="15.75" customHeight="1">
      <c r="A153" s="29"/>
      <c r="B153" s="97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</row>
    <row r="154" spans="1:28" ht="15.75" customHeight="1">
      <c r="A154" s="29"/>
      <c r="B154" s="97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</row>
    <row r="155" spans="1:28" ht="15.75" customHeight="1">
      <c r="A155" s="29"/>
      <c r="B155" s="97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</row>
    <row r="156" spans="1:28" ht="15.75" customHeight="1">
      <c r="A156" s="29"/>
      <c r="B156" s="97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</row>
    <row r="157" spans="1:28" ht="15.75" customHeight="1">
      <c r="A157" s="29"/>
      <c r="B157" s="97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</row>
    <row r="158" spans="1:28" ht="15.75" customHeight="1">
      <c r="A158" s="29"/>
      <c r="B158" s="97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</row>
    <row r="159" spans="1:28" ht="15.75" customHeight="1">
      <c r="A159" s="29"/>
      <c r="B159" s="97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</row>
    <row r="160" spans="1:28" ht="15.75" customHeight="1">
      <c r="A160" s="29"/>
      <c r="B160" s="97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</row>
    <row r="161" spans="1:28" ht="15.75" customHeight="1">
      <c r="A161" s="29"/>
      <c r="B161" s="97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</row>
    <row r="162" spans="1:28" ht="15.75" customHeight="1">
      <c r="A162" s="29"/>
      <c r="B162" s="97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</row>
    <row r="163" spans="1:28" ht="15.75" customHeight="1">
      <c r="A163" s="29"/>
      <c r="B163" s="97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</row>
    <row r="164" spans="1:28" ht="15.75" customHeight="1">
      <c r="A164" s="29"/>
      <c r="B164" s="97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</row>
    <row r="165" spans="1:28" ht="15.75" customHeight="1">
      <c r="A165" s="29"/>
      <c r="B165" s="97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</row>
    <row r="166" spans="1:28" ht="15.75" customHeight="1">
      <c r="A166" s="29"/>
      <c r="B166" s="97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28" ht="15.75" customHeight="1">
      <c r="A167" s="29"/>
      <c r="B167" s="97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</row>
    <row r="168" spans="1:28" ht="15.75" customHeight="1">
      <c r="A168" s="29"/>
      <c r="B168" s="97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</row>
    <row r="169" spans="1:28" ht="15.75" customHeight="1">
      <c r="A169" s="29"/>
      <c r="B169" s="97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</row>
    <row r="170" spans="1:28" ht="15.75" customHeight="1">
      <c r="A170" s="29"/>
      <c r="B170" s="97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</row>
    <row r="171" spans="1:28" ht="15.75" customHeight="1">
      <c r="A171" s="29"/>
      <c r="B171" s="97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</row>
    <row r="172" spans="1:28" ht="15.75" customHeight="1">
      <c r="A172" s="29"/>
      <c r="B172" s="97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</row>
    <row r="173" spans="1:28" ht="15.75" customHeight="1">
      <c r="A173" s="29"/>
      <c r="B173" s="97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</row>
    <row r="174" spans="1:28" ht="15.75" customHeight="1">
      <c r="A174" s="29"/>
      <c r="B174" s="97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</row>
    <row r="175" spans="1:28" ht="15.75" customHeight="1">
      <c r="A175" s="29"/>
      <c r="B175" s="97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</row>
    <row r="176" spans="1:28" ht="15.75" customHeight="1">
      <c r="A176" s="29"/>
      <c r="B176" s="97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</row>
    <row r="177" spans="1:28" ht="15.75" customHeight="1">
      <c r="A177" s="29"/>
      <c r="B177" s="97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</row>
    <row r="178" spans="1:28" ht="15.75" customHeight="1">
      <c r="A178" s="29"/>
      <c r="B178" s="97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</row>
    <row r="179" spans="1:28" ht="15.75" customHeight="1">
      <c r="A179" s="29"/>
      <c r="B179" s="97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</row>
    <row r="180" spans="1:28" ht="15.75" customHeight="1">
      <c r="A180" s="29"/>
      <c r="B180" s="97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</row>
    <row r="181" spans="1:28" ht="15.75" customHeight="1">
      <c r="A181" s="29"/>
      <c r="B181" s="97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</row>
    <row r="182" spans="1:28" ht="15.75" customHeight="1">
      <c r="A182" s="29"/>
      <c r="B182" s="97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</row>
    <row r="183" spans="1:28" ht="15.75" customHeight="1">
      <c r="A183" s="29"/>
      <c r="B183" s="97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</row>
    <row r="184" spans="1:28" ht="15.75" customHeight="1">
      <c r="A184" s="29"/>
      <c r="B184" s="97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</row>
    <row r="185" spans="1:28" ht="15.75" customHeight="1">
      <c r="A185" s="29"/>
      <c r="B185" s="97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</row>
    <row r="186" spans="1:28" ht="15.75" customHeight="1">
      <c r="A186" s="29"/>
      <c r="B186" s="97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</row>
    <row r="187" spans="1:28" ht="15.75" customHeight="1">
      <c r="A187" s="29"/>
      <c r="B187" s="97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1:28" ht="15.75" customHeight="1">
      <c r="A188" s="29"/>
      <c r="B188" s="97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</row>
    <row r="189" spans="1:28" ht="15.75" customHeight="1">
      <c r="A189" s="29"/>
      <c r="B189" s="97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</row>
    <row r="190" spans="1:28" ht="15.75" customHeight="1">
      <c r="A190" s="29"/>
      <c r="B190" s="97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</row>
    <row r="191" spans="1:28" ht="15.75" customHeight="1">
      <c r="A191" s="29"/>
      <c r="B191" s="97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</row>
    <row r="192" spans="1:28" ht="15.75" customHeight="1">
      <c r="A192" s="29"/>
      <c r="B192" s="97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</row>
    <row r="193" spans="1:28" ht="15.75" customHeight="1">
      <c r="A193" s="29"/>
      <c r="B193" s="97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</row>
    <row r="194" spans="1:28" ht="15.75" customHeight="1">
      <c r="A194" s="29"/>
      <c r="B194" s="97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</row>
    <row r="195" spans="1:28" ht="15.75" customHeight="1">
      <c r="A195" s="29"/>
      <c r="B195" s="97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</row>
    <row r="196" spans="1:28" ht="15.75" customHeight="1">
      <c r="A196" s="29"/>
      <c r="B196" s="97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</row>
    <row r="197" spans="1:28" ht="15.75" customHeight="1">
      <c r="A197" s="29"/>
      <c r="B197" s="97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</row>
    <row r="198" spans="1:28" ht="15.75" customHeight="1">
      <c r="A198" s="29"/>
      <c r="B198" s="97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</row>
    <row r="199" spans="1:28" ht="15.75" customHeight="1">
      <c r="A199" s="29"/>
      <c r="B199" s="97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</row>
    <row r="200" spans="1:28" ht="15.75" customHeight="1">
      <c r="A200" s="29"/>
      <c r="B200" s="97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</row>
    <row r="201" spans="1:28" ht="15.75" customHeight="1">
      <c r="A201" s="29"/>
      <c r="B201" s="97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</row>
    <row r="202" spans="1:28" ht="15.75" customHeight="1">
      <c r="A202" s="29"/>
      <c r="B202" s="97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</row>
    <row r="203" spans="1:28" ht="15.75" customHeight="1">
      <c r="A203" s="29"/>
      <c r="B203" s="97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</row>
    <row r="204" spans="1:28" ht="15.75" customHeight="1">
      <c r="A204" s="29"/>
      <c r="B204" s="97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</row>
    <row r="205" spans="1:28" ht="15.75" customHeight="1">
      <c r="A205" s="29"/>
      <c r="B205" s="97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</row>
    <row r="206" spans="1:28" ht="15.75" customHeight="1">
      <c r="A206" s="29"/>
      <c r="B206" s="97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</row>
    <row r="207" spans="1:28" ht="15.75" customHeight="1">
      <c r="A207" s="29"/>
      <c r="B207" s="97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</row>
    <row r="208" spans="1:28" ht="15.75" customHeight="1">
      <c r="A208" s="29"/>
      <c r="B208" s="97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</row>
    <row r="209" spans="1:28" ht="15.75" customHeight="1">
      <c r="A209" s="29"/>
      <c r="B209" s="97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</row>
    <row r="210" spans="1:28" ht="15.75" customHeight="1">
      <c r="A210" s="29"/>
      <c r="B210" s="97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</row>
    <row r="211" spans="1:28" ht="15.75" customHeight="1">
      <c r="A211" s="29"/>
      <c r="B211" s="97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</row>
    <row r="212" spans="1:28" ht="15.75" customHeight="1">
      <c r="A212" s="29"/>
      <c r="B212" s="97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</row>
    <row r="213" spans="1:28" ht="15.75" customHeight="1">
      <c r="A213" s="29"/>
      <c r="B213" s="97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</row>
    <row r="214" spans="1:28" ht="15.75" customHeight="1">
      <c r="A214" s="29"/>
      <c r="B214" s="97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</row>
    <row r="215" spans="1:28" ht="15.75" customHeight="1">
      <c r="A215" s="29"/>
      <c r="B215" s="97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</row>
    <row r="216" spans="1:28" ht="15.75" customHeight="1">
      <c r="A216" s="29"/>
      <c r="B216" s="97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</row>
    <row r="217" spans="1:28" ht="15.75" customHeight="1">
      <c r="A217" s="29"/>
      <c r="B217" s="97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</row>
    <row r="218" spans="1:28" ht="15.75" customHeight="1">
      <c r="A218" s="29"/>
      <c r="B218" s="97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</row>
    <row r="219" spans="1:28" ht="15.75" customHeight="1">
      <c r="A219" s="29"/>
      <c r="B219" s="97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</row>
    <row r="220" spans="1:28" ht="15.75" customHeight="1">
      <c r="A220" s="29"/>
      <c r="B220" s="97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</row>
    <row r="221" spans="1:28" ht="15.75" customHeight="1">
      <c r="A221" s="29"/>
      <c r="B221" s="97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</row>
    <row r="222" spans="1:28" ht="15.75" customHeight="1">
      <c r="A222" s="29"/>
      <c r="B222" s="97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</row>
    <row r="223" spans="1:28" ht="15.75" customHeight="1">
      <c r="A223" s="29"/>
      <c r="B223" s="97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</row>
    <row r="224" spans="1:28" ht="15.75" customHeight="1">
      <c r="A224" s="29"/>
      <c r="B224" s="97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</row>
    <row r="225" spans="1:28" ht="15.75" customHeight="1">
      <c r="A225" s="29"/>
      <c r="B225" s="97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</row>
    <row r="226" spans="1:28" ht="15.75" customHeight="1">
      <c r="A226" s="29"/>
      <c r="B226" s="97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</row>
    <row r="227" spans="1:28" ht="15.75" customHeight="1">
      <c r="A227" s="29"/>
      <c r="B227" s="97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</row>
    <row r="228" spans="1:28" ht="15.75" customHeight="1">
      <c r="A228" s="29"/>
      <c r="B228" s="97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</row>
    <row r="229" spans="1:28" ht="15.75" customHeight="1">
      <c r="A229" s="29"/>
      <c r="B229" s="97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</row>
    <row r="230" spans="1:28" ht="15.75" customHeight="1">
      <c r="A230" s="29"/>
      <c r="B230" s="97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</row>
    <row r="231" spans="1:28" ht="15.75" customHeight="1">
      <c r="A231" s="29"/>
      <c r="B231" s="97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</row>
    <row r="232" spans="1:28" ht="15.75" customHeight="1">
      <c r="A232" s="29"/>
      <c r="B232" s="97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</row>
    <row r="233" spans="1:28" ht="15.75" customHeight="1">
      <c r="A233" s="29"/>
      <c r="B233" s="97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</row>
    <row r="234" spans="1:28" ht="15.75" customHeight="1">
      <c r="A234" s="29"/>
      <c r="B234" s="97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</row>
    <row r="235" spans="1:28" ht="15.75" customHeight="1">
      <c r="A235" s="29"/>
      <c r="B235" s="97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</row>
    <row r="236" spans="1:28" ht="15.75" customHeight="1">
      <c r="A236" s="29"/>
      <c r="B236" s="97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</row>
    <row r="237" spans="1:28" ht="15.75" customHeight="1">
      <c r="A237" s="29"/>
      <c r="B237" s="97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</row>
    <row r="238" spans="1:28" ht="15.75" customHeight="1">
      <c r="A238" s="29"/>
      <c r="B238" s="97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</row>
    <row r="239" spans="1:28" ht="15.75" customHeight="1">
      <c r="A239" s="29"/>
      <c r="B239" s="97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</row>
    <row r="240" spans="1:28" ht="15.75" customHeight="1">
      <c r="A240" s="29"/>
      <c r="B240" s="97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</row>
    <row r="241" spans="1:28" ht="15.75" customHeight="1">
      <c r="A241" s="29"/>
      <c r="B241" s="97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</row>
    <row r="242" spans="1:28" ht="15.75" customHeight="1">
      <c r="A242" s="29"/>
      <c r="B242" s="97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</row>
    <row r="243" spans="1:28" ht="15.75" customHeight="1">
      <c r="A243" s="29"/>
      <c r="B243" s="97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</row>
    <row r="244" spans="1:28" ht="15.75" customHeight="1">
      <c r="A244" s="29"/>
      <c r="B244" s="97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</row>
    <row r="245" spans="1:28" ht="15.75" customHeight="1">
      <c r="A245" s="29"/>
      <c r="B245" s="97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</row>
    <row r="246" spans="1:28" ht="15.75" customHeight="1">
      <c r="A246" s="29"/>
      <c r="B246" s="97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</row>
    <row r="247" spans="1:28" ht="15.75" customHeight="1">
      <c r="A247" s="29"/>
      <c r="B247" s="97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</row>
    <row r="248" spans="1:28" ht="15.75" customHeight="1">
      <c r="A248" s="29"/>
      <c r="B248" s="97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</row>
    <row r="249" spans="1:28" ht="15.75" customHeight="1">
      <c r="A249" s="29"/>
      <c r="B249" s="97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</row>
    <row r="250" spans="1:28" ht="15.75" customHeight="1">
      <c r="A250" s="29"/>
      <c r="B250" s="97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</row>
    <row r="251" spans="1:28" ht="15.75" customHeight="1">
      <c r="A251" s="29"/>
      <c r="B251" s="97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</row>
    <row r="252" spans="1:28" ht="15.75" customHeight="1">
      <c r="A252" s="29"/>
      <c r="B252" s="97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</row>
    <row r="253" spans="1:28" ht="15.75" customHeight="1">
      <c r="A253" s="29"/>
      <c r="B253" s="97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</row>
    <row r="254" spans="1:28" ht="15.75" customHeight="1">
      <c r="A254" s="29"/>
      <c r="B254" s="97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</row>
    <row r="255" spans="1:28" ht="15.75" customHeight="1">
      <c r="A255" s="29"/>
      <c r="B255" s="97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</row>
    <row r="256" spans="1:28" ht="15.75" customHeight="1">
      <c r="A256" s="29"/>
      <c r="B256" s="97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</row>
    <row r="257" spans="1:28" ht="15.75" customHeight="1">
      <c r="A257" s="29"/>
      <c r="B257" s="97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</row>
    <row r="258" spans="1:28" ht="15.75" customHeight="1">
      <c r="A258" s="29"/>
      <c r="B258" s="97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</row>
    <row r="259" spans="1:28" ht="15.75" customHeight="1">
      <c r="A259" s="29"/>
      <c r="B259" s="97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</row>
    <row r="260" spans="1:28" ht="15.75" customHeight="1">
      <c r="A260" s="29"/>
      <c r="B260" s="97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</row>
    <row r="261" spans="1:28" ht="15.75" customHeight="1">
      <c r="A261" s="29"/>
      <c r="B261" s="97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</row>
    <row r="262" spans="1:28" ht="15.75" customHeight="1">
      <c r="A262" s="29"/>
      <c r="B262" s="97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</row>
    <row r="263" spans="1:28" ht="15.75" customHeight="1">
      <c r="A263" s="29"/>
      <c r="B263" s="97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</row>
    <row r="264" spans="1:28" ht="15.75" customHeight="1">
      <c r="A264" s="29"/>
      <c r="B264" s="97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</row>
    <row r="265" spans="1:28" ht="15.75" customHeight="1">
      <c r="A265" s="29"/>
      <c r="B265" s="97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</row>
    <row r="266" spans="1:28" ht="15.75" customHeight="1">
      <c r="A266" s="29"/>
      <c r="B266" s="97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</row>
    <row r="267" spans="1:28" ht="15.75" customHeight="1">
      <c r="A267" s="29"/>
      <c r="B267" s="97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</row>
    <row r="268" spans="1:28" ht="15.75" customHeight="1">
      <c r="A268" s="29"/>
      <c r="B268" s="97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</row>
    <row r="269" spans="1:28" ht="15.75" customHeight="1">
      <c r="A269" s="29"/>
      <c r="B269" s="97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</row>
    <row r="270" spans="1:28" ht="15.75" customHeight="1">
      <c r="A270" s="29"/>
      <c r="B270" s="97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</row>
    <row r="271" spans="1:28" ht="15.75" customHeight="1">
      <c r="A271" s="29"/>
      <c r="B271" s="97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</row>
    <row r="272" spans="1:28" ht="15.75" customHeight="1">
      <c r="A272" s="29"/>
      <c r="B272" s="97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</row>
    <row r="273" spans="1:28" ht="15.75" customHeight="1">
      <c r="A273" s="29"/>
      <c r="B273" s="97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</row>
    <row r="274" spans="1:28" ht="15.75" customHeight="1">
      <c r="A274" s="29"/>
      <c r="B274" s="97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</row>
    <row r="275" spans="1:28" ht="15.75" customHeight="1">
      <c r="A275" s="29"/>
      <c r="B275" s="97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</row>
    <row r="276" spans="1:28" ht="15.75" customHeight="1">
      <c r="A276" s="29"/>
      <c r="B276" s="97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</row>
    <row r="277" spans="1:28" ht="15.75" customHeight="1">
      <c r="A277" s="29"/>
      <c r="B277" s="97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</row>
    <row r="278" spans="1:28" ht="15.75" customHeight="1">
      <c r="A278" s="29"/>
      <c r="B278" s="97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</row>
    <row r="279" spans="1:28" ht="15.75" customHeight="1">
      <c r="A279" s="29"/>
      <c r="B279" s="97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</row>
    <row r="280" spans="1:28" ht="15.75" customHeight="1">
      <c r="A280" s="29"/>
      <c r="B280" s="97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</row>
    <row r="281" spans="1:28" ht="15.75" customHeight="1">
      <c r="A281" s="29"/>
      <c r="B281" s="97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</row>
    <row r="282" spans="1:28" ht="15.75" customHeight="1">
      <c r="A282" s="29"/>
      <c r="B282" s="97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</row>
    <row r="283" spans="1:28" ht="15.75" customHeight="1">
      <c r="A283" s="29"/>
      <c r="B283" s="97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</row>
    <row r="284" spans="1:28" ht="15.75" customHeight="1">
      <c r="A284" s="29"/>
      <c r="B284" s="97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</row>
    <row r="285" spans="1:28" ht="15.75" customHeight="1">
      <c r="A285" s="29"/>
      <c r="B285" s="97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</row>
    <row r="286" spans="1:28" ht="15.75" customHeight="1">
      <c r="A286" s="29"/>
      <c r="B286" s="97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</row>
    <row r="287" spans="1:28" ht="15.75" customHeight="1">
      <c r="A287" s="29"/>
      <c r="B287" s="97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</row>
    <row r="288" spans="1:28" ht="15.75" customHeight="1">
      <c r="A288" s="29"/>
      <c r="B288" s="97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</row>
    <row r="289" spans="1:28" ht="15.75" customHeight="1">
      <c r="A289" s="29"/>
      <c r="B289" s="97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</row>
    <row r="290" spans="1:28" ht="15.75" customHeight="1">
      <c r="A290" s="29"/>
      <c r="B290" s="97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</row>
    <row r="291" spans="1:28" ht="15.75" customHeight="1">
      <c r="A291" s="29"/>
      <c r="B291" s="97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</row>
    <row r="292" spans="1:28" ht="15.75" customHeight="1">
      <c r="A292" s="29"/>
      <c r="B292" s="97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</row>
    <row r="293" spans="1:28" ht="15.75" customHeight="1">
      <c r="A293" s="29"/>
      <c r="B293" s="97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</row>
    <row r="294" spans="1:28" ht="15.75" customHeight="1">
      <c r="A294" s="29"/>
      <c r="B294" s="97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</row>
    <row r="295" spans="1:28" ht="15.75" customHeight="1">
      <c r="A295" s="29"/>
      <c r="B295" s="97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</row>
    <row r="296" spans="1:28" ht="15.75" customHeight="1">
      <c r="A296" s="29"/>
      <c r="B296" s="97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</row>
    <row r="297" spans="1:28" ht="15.75" customHeight="1">
      <c r="A297" s="29"/>
      <c r="B297" s="97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</row>
    <row r="298" spans="1:28" ht="15.75" customHeight="1">
      <c r="A298" s="29"/>
      <c r="B298" s="97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</row>
    <row r="299" spans="1:28" ht="15.75" customHeight="1">
      <c r="A299" s="29"/>
      <c r="B299" s="97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</row>
    <row r="300" spans="1:28" ht="15.75" customHeight="1">
      <c r="A300" s="29"/>
      <c r="B300" s="97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</row>
    <row r="301" spans="1:28" ht="15.75" customHeight="1">
      <c r="A301" s="29"/>
      <c r="B301" s="97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</row>
    <row r="302" spans="1:28" ht="15.75" customHeight="1">
      <c r="A302" s="29"/>
      <c r="B302" s="97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</row>
    <row r="303" spans="1:28" ht="15.75" customHeight="1">
      <c r="A303" s="29"/>
      <c r="B303" s="97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</row>
    <row r="304" spans="1:28" ht="15.75" customHeight="1">
      <c r="A304" s="29"/>
      <c r="B304" s="97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</row>
    <row r="305" spans="1:28" ht="15.75" customHeight="1">
      <c r="A305" s="29"/>
      <c r="B305" s="97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</row>
    <row r="306" spans="1:28" ht="15.75" customHeight="1">
      <c r="A306" s="29"/>
      <c r="B306" s="97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</row>
    <row r="307" spans="1:28" ht="15.75" customHeight="1">
      <c r="A307" s="29"/>
      <c r="B307" s="97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</row>
    <row r="308" spans="1:28" ht="15.75" customHeight="1">
      <c r="A308" s="29"/>
      <c r="B308" s="97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</row>
    <row r="309" spans="1:28" ht="15.75" customHeight="1">
      <c r="A309" s="29"/>
      <c r="B309" s="97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</row>
    <row r="310" spans="1:28" ht="15.75" customHeight="1">
      <c r="A310" s="29"/>
      <c r="B310" s="97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</row>
    <row r="311" spans="1:28" ht="15.75" customHeight="1">
      <c r="A311" s="29"/>
      <c r="B311" s="97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</row>
    <row r="312" spans="1:28" ht="15.75" customHeight="1">
      <c r="A312" s="29"/>
      <c r="B312" s="97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</row>
    <row r="313" spans="1:28" ht="15.75" customHeight="1">
      <c r="A313" s="29"/>
      <c r="B313" s="97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</row>
    <row r="314" spans="1:28" ht="15.75" customHeight="1">
      <c r="A314" s="29"/>
      <c r="B314" s="97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</row>
    <row r="315" spans="1:28" ht="15.75" customHeight="1">
      <c r="A315" s="29"/>
      <c r="B315" s="97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</row>
    <row r="316" spans="1:28" ht="15.75" customHeight="1">
      <c r="A316" s="29"/>
      <c r="B316" s="97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</row>
    <row r="317" spans="1:28" ht="15.75" customHeight="1">
      <c r="A317" s="29"/>
      <c r="B317" s="97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</row>
    <row r="318" spans="1:28" ht="15.75" customHeight="1">
      <c r="A318" s="29"/>
      <c r="B318" s="97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</row>
    <row r="319" spans="1:28" ht="15.75" customHeight="1">
      <c r="A319" s="29"/>
      <c r="B319" s="97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</row>
    <row r="320" spans="1:28" ht="15.75" customHeight="1">
      <c r="A320" s="29"/>
      <c r="B320" s="97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</row>
    <row r="321" spans="1:28" ht="15.75" customHeight="1">
      <c r="A321" s="29"/>
      <c r="B321" s="97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</row>
    <row r="322" spans="1:28" ht="15.75" customHeight="1">
      <c r="A322" s="29"/>
      <c r="B322" s="97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</row>
    <row r="323" spans="1:28" ht="15.75" customHeight="1">
      <c r="A323" s="29"/>
      <c r="B323" s="97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</row>
    <row r="324" spans="1:28" ht="15.75" customHeight="1">
      <c r="A324" s="29"/>
      <c r="B324" s="97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</row>
    <row r="325" spans="1:28" ht="15.75" customHeight="1">
      <c r="A325" s="29"/>
      <c r="B325" s="97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</row>
    <row r="326" spans="1:28" ht="15.75" customHeight="1">
      <c r="A326" s="29"/>
      <c r="B326" s="97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</row>
    <row r="327" spans="1:28" ht="15.75" customHeight="1">
      <c r="A327" s="29"/>
      <c r="B327" s="97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</row>
    <row r="328" spans="1:28" ht="15.75" customHeight="1">
      <c r="A328" s="29"/>
      <c r="B328" s="97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</row>
    <row r="329" spans="1:28" ht="15.75" customHeight="1">
      <c r="A329" s="29"/>
      <c r="B329" s="97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</row>
    <row r="330" spans="1:28" ht="15.75" customHeight="1">
      <c r="A330" s="29"/>
      <c r="B330" s="97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</row>
    <row r="331" spans="1:28" ht="15.75" customHeight="1">
      <c r="A331" s="29"/>
      <c r="B331" s="97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</row>
    <row r="332" spans="1:28" ht="15.75" customHeight="1">
      <c r="A332" s="29"/>
      <c r="B332" s="97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</row>
    <row r="333" spans="1:28" ht="15.75" customHeight="1">
      <c r="A333" s="29"/>
      <c r="B333" s="97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</row>
    <row r="334" spans="1:28" ht="15.75" customHeight="1">
      <c r="A334" s="29"/>
      <c r="B334" s="97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</row>
    <row r="335" spans="1:28" ht="15.75" customHeight="1">
      <c r="A335" s="29"/>
      <c r="B335" s="97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</row>
    <row r="336" spans="1:28" ht="15.75" customHeight="1">
      <c r="A336" s="29"/>
      <c r="B336" s="97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</row>
    <row r="337" spans="1:28" ht="15.75" customHeight="1">
      <c r="A337" s="29"/>
      <c r="B337" s="97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</row>
    <row r="338" spans="1:28" ht="15.75" customHeight="1">
      <c r="A338" s="29"/>
      <c r="B338" s="97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</row>
    <row r="339" spans="1:28" ht="15.75" customHeight="1">
      <c r="A339" s="29"/>
      <c r="B339" s="97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</row>
    <row r="340" spans="1:28" ht="15.75" customHeight="1">
      <c r="A340" s="29"/>
      <c r="B340" s="97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</row>
    <row r="341" spans="1:28" ht="15.75" customHeight="1">
      <c r="A341" s="29"/>
      <c r="B341" s="97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</row>
    <row r="342" spans="1:28" ht="15.75" customHeight="1">
      <c r="A342" s="29"/>
      <c r="B342" s="97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</row>
    <row r="343" spans="1:28" ht="15.75" customHeight="1">
      <c r="A343" s="29"/>
      <c r="B343" s="97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</row>
    <row r="344" spans="1:28" ht="15.75" customHeight="1">
      <c r="A344" s="29"/>
      <c r="B344" s="97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</row>
    <row r="345" spans="1:2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autoFilter ref="A1:V1" xr:uid="{00000000-0009-0000-0000-000002000000}"/>
  <mergeCells count="12">
    <mergeCell ref="A90:A102"/>
    <mergeCell ref="A103:A115"/>
    <mergeCell ref="A116:A128"/>
    <mergeCell ref="A129:A141"/>
    <mergeCell ref="A142:A147"/>
    <mergeCell ref="A64:A76"/>
    <mergeCell ref="A77:A89"/>
    <mergeCell ref="A2:A11"/>
    <mergeCell ref="A12:A24"/>
    <mergeCell ref="A25:A37"/>
    <mergeCell ref="A38:A50"/>
    <mergeCell ref="A51:A63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Y1000"/>
  <sheetViews>
    <sheetView workbookViewId="0">
      <selection activeCell="E28" sqref="E28"/>
    </sheetView>
  </sheetViews>
  <sheetFormatPr defaultColWidth="14.42578125" defaultRowHeight="15" customHeight="1"/>
  <cols>
    <col min="1" max="1" width="4.42578125" customWidth="1"/>
    <col min="2" max="2" width="6.42578125" customWidth="1"/>
    <col min="3" max="3" width="19.85546875" customWidth="1"/>
    <col min="4" max="4" width="18.140625" customWidth="1"/>
    <col min="5" max="5" width="15.7109375" customWidth="1"/>
    <col min="6" max="6" width="16.85546875" customWidth="1"/>
    <col min="7" max="7" width="19.85546875" customWidth="1"/>
    <col min="8" max="8" width="16.85546875" customWidth="1"/>
    <col min="9" max="9" width="18.140625" customWidth="1"/>
    <col min="10" max="10" width="16.85546875" customWidth="1"/>
    <col min="11" max="11" width="19.85546875" customWidth="1"/>
    <col min="12" max="12" width="19.28515625" customWidth="1"/>
    <col min="13" max="13" width="18.140625" customWidth="1"/>
    <col min="14" max="18" width="16.85546875" customWidth="1"/>
    <col min="19" max="19" width="21.28515625" customWidth="1"/>
    <col min="20" max="28" width="8.7109375" customWidth="1"/>
  </cols>
  <sheetData>
    <row r="1" spans="1:25" ht="60">
      <c r="A1" s="437" t="s">
        <v>98</v>
      </c>
      <c r="B1" s="438"/>
      <c r="C1" s="98" t="s">
        <v>99</v>
      </c>
      <c r="D1" s="99" t="s">
        <v>100</v>
      </c>
      <c r="E1" s="99" t="s">
        <v>101</v>
      </c>
      <c r="F1" s="99" t="s">
        <v>102</v>
      </c>
      <c r="G1" s="99" t="s">
        <v>103</v>
      </c>
      <c r="H1" s="99" t="s">
        <v>104</v>
      </c>
      <c r="I1" s="99" t="s">
        <v>105</v>
      </c>
      <c r="J1" s="99" t="s">
        <v>106</v>
      </c>
      <c r="K1" s="100" t="s">
        <v>107</v>
      </c>
      <c r="L1" s="99" t="s">
        <v>108</v>
      </c>
      <c r="M1" s="101" t="s">
        <v>109</v>
      </c>
      <c r="N1" s="102" t="s">
        <v>110</v>
      </c>
      <c r="O1" s="102" t="s">
        <v>111</v>
      </c>
      <c r="P1" s="102" t="s">
        <v>112</v>
      </c>
      <c r="Q1" s="388" t="s">
        <v>422</v>
      </c>
      <c r="R1" s="390" t="s">
        <v>423</v>
      </c>
      <c r="S1" s="103" t="s">
        <v>63</v>
      </c>
      <c r="T1" s="29"/>
      <c r="U1" s="29"/>
      <c r="V1" s="29"/>
      <c r="W1" s="29"/>
      <c r="X1" s="29"/>
      <c r="Y1" s="29"/>
    </row>
    <row r="2" spans="1:25">
      <c r="A2" s="433">
        <v>2023</v>
      </c>
      <c r="B2" s="104">
        <v>1</v>
      </c>
      <c r="C2" s="105">
        <v>8428880640</v>
      </c>
      <c r="D2" s="106"/>
      <c r="E2" s="106"/>
      <c r="F2" s="107"/>
      <c r="G2" s="107"/>
      <c r="H2" s="107"/>
      <c r="I2" s="108">
        <v>8428880640</v>
      </c>
      <c r="J2" s="107"/>
      <c r="K2" s="107"/>
      <c r="L2" s="107"/>
      <c r="M2" s="106"/>
      <c r="N2" s="107"/>
      <c r="O2" s="107"/>
      <c r="P2" s="107"/>
      <c r="Q2" s="107"/>
      <c r="R2" s="107"/>
      <c r="S2" s="89">
        <v>8428880640</v>
      </c>
      <c r="T2" s="29"/>
      <c r="U2" s="29"/>
      <c r="V2" s="29"/>
      <c r="W2" s="29"/>
      <c r="X2" s="29"/>
      <c r="Y2" s="29"/>
    </row>
    <row r="3" spans="1:25">
      <c r="A3" s="434"/>
      <c r="B3" s="104">
        <v>2</v>
      </c>
      <c r="C3" s="105">
        <v>122372937568</v>
      </c>
      <c r="D3" s="106"/>
      <c r="E3" s="106"/>
      <c r="F3" s="107"/>
      <c r="G3" s="107"/>
      <c r="H3" s="107"/>
      <c r="I3" s="108">
        <v>22074623999.999996</v>
      </c>
      <c r="J3" s="107"/>
      <c r="K3" s="107"/>
      <c r="L3" s="109">
        <v>100298313568</v>
      </c>
      <c r="M3" s="106"/>
      <c r="N3" s="107"/>
      <c r="O3" s="107"/>
      <c r="P3" s="107"/>
      <c r="Q3" s="107"/>
      <c r="R3" s="107"/>
      <c r="S3" s="89">
        <v>122372937568</v>
      </c>
      <c r="T3" s="29"/>
      <c r="U3" s="29"/>
      <c r="V3" s="29"/>
      <c r="W3" s="29"/>
      <c r="X3" s="29"/>
      <c r="Y3" s="29"/>
    </row>
    <row r="4" spans="1:25">
      <c r="A4" s="434"/>
      <c r="B4" s="104">
        <v>3</v>
      </c>
      <c r="C4" s="105">
        <v>305545371571.20001</v>
      </c>
      <c r="D4" s="105">
        <v>48574447008</v>
      </c>
      <c r="E4" s="106"/>
      <c r="F4" s="107"/>
      <c r="G4" s="108">
        <v>148063477363.20001</v>
      </c>
      <c r="H4" s="107"/>
      <c r="I4" s="108">
        <v>68098860800</v>
      </c>
      <c r="J4" s="107"/>
      <c r="K4" s="107"/>
      <c r="L4" s="109">
        <v>40808586400</v>
      </c>
      <c r="M4" s="106"/>
      <c r="N4" s="107"/>
      <c r="O4" s="107"/>
      <c r="P4" s="107"/>
      <c r="Q4" s="107"/>
      <c r="R4" s="107"/>
      <c r="S4" s="89">
        <v>305545371571.20001</v>
      </c>
      <c r="T4" s="29"/>
      <c r="U4" s="29"/>
      <c r="V4" s="29"/>
      <c r="W4" s="29"/>
      <c r="X4" s="29"/>
      <c r="Y4" s="29"/>
    </row>
    <row r="5" spans="1:25">
      <c r="A5" s="434"/>
      <c r="B5" s="104">
        <v>4</v>
      </c>
      <c r="C5" s="105">
        <v>210162515680</v>
      </c>
      <c r="D5" s="105"/>
      <c r="E5" s="105"/>
      <c r="F5" s="108">
        <v>0</v>
      </c>
      <c r="G5" s="108">
        <v>121295449920</v>
      </c>
      <c r="H5" s="108">
        <v>6221660160</v>
      </c>
      <c r="I5" s="108">
        <v>57318716800</v>
      </c>
      <c r="J5" s="105">
        <v>0</v>
      </c>
      <c r="K5" s="108">
        <v>25326688800</v>
      </c>
      <c r="L5" s="105">
        <v>0</v>
      </c>
      <c r="M5" s="105"/>
      <c r="N5" s="108"/>
      <c r="O5" s="108"/>
      <c r="P5" s="108"/>
      <c r="Q5" s="108"/>
      <c r="R5" s="108"/>
      <c r="S5" s="89">
        <v>210162515680</v>
      </c>
      <c r="T5" s="29"/>
      <c r="U5" s="29"/>
      <c r="V5" s="29"/>
      <c r="W5" s="29"/>
      <c r="X5" s="29"/>
      <c r="Y5" s="29"/>
    </row>
    <row r="6" spans="1:25">
      <c r="A6" s="434"/>
      <c r="B6" s="110">
        <v>5</v>
      </c>
      <c r="C6" s="105">
        <v>122073991008</v>
      </c>
      <c r="D6" s="105">
        <v>35257491360</v>
      </c>
      <c r="E6" s="105"/>
      <c r="F6" s="108">
        <v>0</v>
      </c>
      <c r="G6" s="108">
        <v>60428377920</v>
      </c>
      <c r="H6" s="108">
        <v>15568275200</v>
      </c>
      <c r="I6" s="108">
        <v>0</v>
      </c>
      <c r="J6" s="105">
        <v>0</v>
      </c>
      <c r="K6" s="108">
        <v>10819846528</v>
      </c>
      <c r="L6" s="105">
        <v>0</v>
      </c>
      <c r="M6" s="105"/>
      <c r="N6" s="108"/>
      <c r="O6" s="108"/>
      <c r="P6" s="108"/>
      <c r="Q6" s="108"/>
      <c r="R6" s="108"/>
      <c r="S6" s="89">
        <v>122073991008</v>
      </c>
      <c r="T6" s="29"/>
      <c r="U6" s="29"/>
      <c r="V6" s="29"/>
      <c r="W6" s="29"/>
      <c r="X6" s="29"/>
      <c r="Y6" s="29"/>
    </row>
    <row r="7" spans="1:25">
      <c r="A7" s="434"/>
      <c r="B7" s="110">
        <v>6</v>
      </c>
      <c r="C7" s="105">
        <v>545395734457.59998</v>
      </c>
      <c r="D7" s="105">
        <v>3868159065.5999999</v>
      </c>
      <c r="E7" s="105"/>
      <c r="F7" s="108">
        <v>0</v>
      </c>
      <c r="G7" s="108">
        <v>241223072000</v>
      </c>
      <c r="H7" s="108">
        <v>4950616320</v>
      </c>
      <c r="I7" s="108">
        <v>6130304000</v>
      </c>
      <c r="J7" s="105">
        <v>0</v>
      </c>
      <c r="K7" s="108">
        <v>289223583072</v>
      </c>
      <c r="L7" s="105">
        <v>0</v>
      </c>
      <c r="M7" s="105"/>
      <c r="N7" s="108"/>
      <c r="O7" s="108"/>
      <c r="P7" s="108"/>
      <c r="Q7" s="108"/>
      <c r="R7" s="108"/>
      <c r="S7" s="89">
        <v>545395734457.59998</v>
      </c>
      <c r="T7" s="29"/>
      <c r="U7" s="29"/>
      <c r="V7" s="29"/>
      <c r="W7" s="29"/>
      <c r="X7" s="29"/>
      <c r="Y7" s="29"/>
    </row>
    <row r="8" spans="1:25">
      <c r="A8" s="434"/>
      <c r="B8" s="110">
        <v>7</v>
      </c>
      <c r="C8" s="105">
        <v>69243891360</v>
      </c>
      <c r="D8" s="105">
        <v>6758418816</v>
      </c>
      <c r="E8" s="105"/>
      <c r="F8" s="108">
        <v>0</v>
      </c>
      <c r="G8" s="108">
        <v>49948248863.999992</v>
      </c>
      <c r="H8" s="108">
        <v>5558054400</v>
      </c>
      <c r="I8" s="108">
        <v>6979169280</v>
      </c>
      <c r="J8" s="105">
        <v>0</v>
      </c>
      <c r="K8" s="108">
        <v>0</v>
      </c>
      <c r="L8" s="105">
        <v>0</v>
      </c>
      <c r="M8" s="105"/>
      <c r="N8" s="108"/>
      <c r="O8" s="108"/>
      <c r="P8" s="108"/>
      <c r="Q8" s="108"/>
      <c r="R8" s="108"/>
      <c r="S8" s="89">
        <v>69243891360</v>
      </c>
      <c r="T8" s="29"/>
      <c r="U8" s="29"/>
      <c r="V8" s="29"/>
      <c r="W8" s="29"/>
      <c r="X8" s="29"/>
      <c r="Y8" s="29"/>
    </row>
    <row r="9" spans="1:25">
      <c r="A9" s="434"/>
      <c r="B9" s="110">
        <v>8</v>
      </c>
      <c r="C9" s="105">
        <v>480300261504</v>
      </c>
      <c r="D9" s="105"/>
      <c r="E9" s="105"/>
      <c r="F9" s="108">
        <v>0</v>
      </c>
      <c r="G9" s="108">
        <v>167347236864</v>
      </c>
      <c r="H9" s="108">
        <v>0</v>
      </c>
      <c r="I9" s="108">
        <v>103891096320</v>
      </c>
      <c r="J9" s="105">
        <v>5026432000</v>
      </c>
      <c r="K9" s="108">
        <v>204035496320</v>
      </c>
      <c r="L9" s="105">
        <v>0</v>
      </c>
      <c r="M9" s="105"/>
      <c r="N9" s="108"/>
      <c r="O9" s="108"/>
      <c r="P9" s="108"/>
      <c r="Q9" s="108"/>
      <c r="R9" s="108"/>
      <c r="S9" s="89">
        <v>480300261504</v>
      </c>
      <c r="T9" s="29"/>
      <c r="U9" s="29"/>
      <c r="V9" s="29"/>
      <c r="W9" s="29"/>
      <c r="X9" s="29"/>
      <c r="Y9" s="29"/>
    </row>
    <row r="10" spans="1:25">
      <c r="A10" s="434"/>
      <c r="B10" s="110">
        <v>9</v>
      </c>
      <c r="C10" s="105">
        <v>1473241727616</v>
      </c>
      <c r="D10" s="105">
        <v>26530794624</v>
      </c>
      <c r="E10" s="105"/>
      <c r="F10" s="108">
        <v>0</v>
      </c>
      <c r="G10" s="108">
        <v>903078442752</v>
      </c>
      <c r="H10" s="108">
        <v>7289702400</v>
      </c>
      <c r="I10" s="108">
        <v>106765944320</v>
      </c>
      <c r="J10" s="105">
        <v>11322411520</v>
      </c>
      <c r="K10" s="108">
        <v>418254432000</v>
      </c>
      <c r="L10" s="105">
        <v>0</v>
      </c>
      <c r="M10" s="105">
        <v>33588265890</v>
      </c>
      <c r="N10" s="108">
        <v>30219757710</v>
      </c>
      <c r="O10" s="108">
        <v>3368508180</v>
      </c>
      <c r="P10" s="108"/>
      <c r="Q10" s="108"/>
      <c r="R10" s="108"/>
      <c r="S10" s="89">
        <v>1506829993506</v>
      </c>
      <c r="T10" s="29"/>
      <c r="U10" s="29"/>
      <c r="V10" s="29"/>
      <c r="W10" s="29"/>
      <c r="X10" s="29"/>
      <c r="Y10" s="29"/>
    </row>
    <row r="11" spans="1:25">
      <c r="A11" s="434"/>
      <c r="B11" s="110">
        <v>10</v>
      </c>
      <c r="C11" s="105">
        <v>1141557514912</v>
      </c>
      <c r="D11" s="105">
        <v>56657672063.999992</v>
      </c>
      <c r="E11" s="105"/>
      <c r="F11" s="108">
        <v>35793374771.199997</v>
      </c>
      <c r="G11" s="108">
        <v>773427501702.40002</v>
      </c>
      <c r="H11" s="108">
        <v>6937536000</v>
      </c>
      <c r="I11" s="108">
        <v>166693954560</v>
      </c>
      <c r="J11" s="105">
        <v>13553743360</v>
      </c>
      <c r="K11" s="108">
        <v>88493732454.400009</v>
      </c>
      <c r="L11" s="105">
        <v>0</v>
      </c>
      <c r="M11" s="105">
        <v>77009218435.75</v>
      </c>
      <c r="N11" s="108">
        <v>37913199015</v>
      </c>
      <c r="O11" s="108">
        <v>19248929252</v>
      </c>
      <c r="P11" s="108">
        <v>19847090168.75</v>
      </c>
      <c r="Q11" s="108"/>
      <c r="R11" s="108"/>
      <c r="S11" s="89">
        <v>1218566733347.75</v>
      </c>
      <c r="T11" s="29"/>
      <c r="U11" s="29"/>
      <c r="V11" s="29"/>
      <c r="W11" s="29"/>
      <c r="X11" s="29"/>
      <c r="Y11" s="29"/>
    </row>
    <row r="12" spans="1:25">
      <c r="A12" s="434"/>
      <c r="B12" s="110">
        <v>11</v>
      </c>
      <c r="C12" s="105">
        <v>942365911680</v>
      </c>
      <c r="D12" s="105"/>
      <c r="E12" s="105"/>
      <c r="F12" s="108">
        <v>0</v>
      </c>
      <c r="G12" s="108">
        <v>728302069120</v>
      </c>
      <c r="H12" s="108">
        <v>14412453120</v>
      </c>
      <c r="I12" s="108">
        <v>196430888960</v>
      </c>
      <c r="J12" s="105">
        <v>3220500480</v>
      </c>
      <c r="K12" s="108"/>
      <c r="L12" s="105">
        <v>0</v>
      </c>
      <c r="M12" s="105">
        <v>50270201681</v>
      </c>
      <c r="N12" s="108">
        <v>3185330490</v>
      </c>
      <c r="O12" s="108">
        <v>16417664252</v>
      </c>
      <c r="P12" s="108">
        <v>30667206939</v>
      </c>
      <c r="Q12" s="108"/>
      <c r="R12" s="108"/>
      <c r="S12" s="89">
        <v>992636113361</v>
      </c>
      <c r="T12" s="29"/>
      <c r="U12" s="29"/>
      <c r="V12" s="29"/>
      <c r="W12" s="29"/>
      <c r="X12" s="29"/>
      <c r="Y12" s="29"/>
    </row>
    <row r="13" spans="1:25">
      <c r="A13" s="434"/>
      <c r="B13" s="110">
        <v>12</v>
      </c>
      <c r="C13" s="105">
        <v>1924504210592</v>
      </c>
      <c r="D13" s="105">
        <v>60914626400</v>
      </c>
      <c r="E13" s="105">
        <v>1350018560</v>
      </c>
      <c r="F13" s="108">
        <v>0</v>
      </c>
      <c r="G13" s="108">
        <v>1605697599296</v>
      </c>
      <c r="H13" s="108">
        <v>7208697600</v>
      </c>
      <c r="I13" s="108">
        <v>207157486080</v>
      </c>
      <c r="J13" s="105">
        <v>3448954880</v>
      </c>
      <c r="K13" s="108">
        <v>38726827776</v>
      </c>
      <c r="L13" s="105">
        <v>0</v>
      </c>
      <c r="M13" s="105">
        <v>35330362337.25</v>
      </c>
      <c r="N13" s="108"/>
      <c r="O13" s="108">
        <v>24364805339.25</v>
      </c>
      <c r="P13" s="108">
        <v>10965556998</v>
      </c>
      <c r="Q13" s="108"/>
      <c r="R13" s="108"/>
      <c r="S13" s="89">
        <v>1959834572929.25</v>
      </c>
      <c r="T13" s="29"/>
      <c r="U13" s="29"/>
      <c r="V13" s="29"/>
      <c r="W13" s="29"/>
      <c r="X13" s="29"/>
      <c r="Y13" s="29"/>
    </row>
    <row r="14" spans="1:25">
      <c r="A14" s="434"/>
      <c r="B14" s="111" t="s">
        <v>63</v>
      </c>
      <c r="C14" s="112">
        <v>7345192948588.7998</v>
      </c>
      <c r="D14" s="112">
        <v>238561609337.60001</v>
      </c>
      <c r="E14" s="112">
        <v>1350018560</v>
      </c>
      <c r="F14" s="112">
        <v>35793374771.199997</v>
      </c>
      <c r="G14" s="112">
        <v>4798811475801.5996</v>
      </c>
      <c r="H14" s="112">
        <v>68146995200</v>
      </c>
      <c r="I14" s="112">
        <v>949969925760</v>
      </c>
      <c r="J14" s="112">
        <v>36572042240</v>
      </c>
      <c r="K14" s="112">
        <v>1074880606950.4</v>
      </c>
      <c r="L14" s="112">
        <v>141106899968</v>
      </c>
      <c r="M14" s="113">
        <v>196198048344</v>
      </c>
      <c r="N14" s="113">
        <v>71318287215</v>
      </c>
      <c r="O14" s="113">
        <v>63399907023.25</v>
      </c>
      <c r="P14" s="113">
        <v>61479854105.75</v>
      </c>
      <c r="Q14" s="389"/>
      <c r="R14" s="113"/>
      <c r="S14" s="63">
        <v>7541390996932.7998</v>
      </c>
      <c r="T14" s="29"/>
      <c r="U14" s="29"/>
      <c r="V14" s="29"/>
      <c r="W14" s="29"/>
      <c r="X14" s="29"/>
      <c r="Y14" s="29"/>
    </row>
    <row r="15" spans="1:25">
      <c r="A15" s="439">
        <v>2024</v>
      </c>
      <c r="B15" s="104">
        <v>1</v>
      </c>
      <c r="C15" s="105">
        <f>SUM(D15:L15)</f>
        <v>626533841593.59998</v>
      </c>
      <c r="D15" s="108"/>
      <c r="E15" s="108"/>
      <c r="F15" s="108">
        <v>43157997824</v>
      </c>
      <c r="G15" s="108"/>
      <c r="H15" s="108">
        <v>6668147200</v>
      </c>
      <c r="I15" s="108">
        <v>118486973440</v>
      </c>
      <c r="J15" s="108">
        <v>13426277120</v>
      </c>
      <c r="K15" s="108">
        <v>444794446009.59998</v>
      </c>
      <c r="L15" s="108"/>
      <c r="M15" s="182">
        <f>SUM(N15:P15)</f>
        <v>30108369148.5</v>
      </c>
      <c r="N15" s="108">
        <v>9691039644</v>
      </c>
      <c r="O15" s="108">
        <v>1564593597</v>
      </c>
      <c r="P15" s="108">
        <v>18852735907.5</v>
      </c>
      <c r="Q15" s="108"/>
      <c r="R15" s="108"/>
      <c r="S15" s="89">
        <f>M15+C15+Q15+R15</f>
        <v>656642210742.09998</v>
      </c>
      <c r="T15" s="29"/>
      <c r="U15" s="29"/>
      <c r="V15" s="29"/>
      <c r="W15" s="29"/>
      <c r="X15" s="29"/>
      <c r="Y15" s="29"/>
    </row>
    <row r="16" spans="1:25">
      <c r="A16" s="440"/>
      <c r="B16" s="104">
        <v>2</v>
      </c>
      <c r="C16" s="105">
        <f t="shared" ref="C16:C19" si="0">SUM(D16:L16)</f>
        <v>1231561657932.8</v>
      </c>
      <c r="D16" s="108"/>
      <c r="E16" s="108"/>
      <c r="F16" s="108"/>
      <c r="G16" s="108">
        <v>630055886412.80005</v>
      </c>
      <c r="H16" s="108"/>
      <c r="I16" s="108">
        <v>213367176960</v>
      </c>
      <c r="J16" s="108">
        <v>7011324160</v>
      </c>
      <c r="K16" s="108">
        <v>381127270400</v>
      </c>
      <c r="L16" s="108"/>
      <c r="M16" s="182">
        <f t="shared" ref="M16:M20" si="1">SUM(N16:P16)</f>
        <v>50195850567</v>
      </c>
      <c r="N16" s="108">
        <v>16612155334.5</v>
      </c>
      <c r="O16" s="108">
        <v>16705208630.25</v>
      </c>
      <c r="P16" s="108">
        <v>16878486602.25</v>
      </c>
      <c r="Q16" s="108"/>
      <c r="R16" s="108"/>
      <c r="S16" s="89">
        <f t="shared" ref="S16:S20" si="2">M16+C16+Q16+R16</f>
        <v>1281757508499.8</v>
      </c>
    </row>
    <row r="17" spans="1:19">
      <c r="A17" s="440"/>
      <c r="B17" s="104">
        <v>3</v>
      </c>
      <c r="C17" s="105">
        <f t="shared" si="0"/>
        <v>535043509760</v>
      </c>
      <c r="D17" s="108">
        <v>23332335487.999996</v>
      </c>
      <c r="E17" s="108"/>
      <c r="F17" s="108"/>
      <c r="G17" s="108">
        <v>69232852223.999985</v>
      </c>
      <c r="H17" s="108"/>
      <c r="I17" s="108">
        <v>164683324800</v>
      </c>
      <c r="J17" s="108">
        <v>13327864320</v>
      </c>
      <c r="K17" s="108">
        <v>264467132928</v>
      </c>
      <c r="L17" s="108"/>
      <c r="M17" s="182">
        <f t="shared" si="1"/>
        <v>14639135742</v>
      </c>
      <c r="N17" s="108">
        <v>7018807950</v>
      </c>
      <c r="O17" s="108"/>
      <c r="P17" s="108">
        <v>7620327792</v>
      </c>
      <c r="Q17" s="108"/>
      <c r="R17" s="108"/>
      <c r="S17" s="89">
        <f t="shared" si="2"/>
        <v>549682645502</v>
      </c>
    </row>
    <row r="18" spans="1:19" ht="15" customHeight="1">
      <c r="A18" s="440"/>
      <c r="B18" s="104">
        <v>4</v>
      </c>
      <c r="C18" s="105">
        <f t="shared" si="0"/>
        <v>1724801148992</v>
      </c>
      <c r="D18" s="108"/>
      <c r="E18" s="108"/>
      <c r="F18" s="108"/>
      <c r="G18" s="108">
        <v>877528362400</v>
      </c>
      <c r="H18" s="108">
        <v>5077804800</v>
      </c>
      <c r="I18" s="108">
        <v>162949608960</v>
      </c>
      <c r="J18" s="108">
        <v>70425541120</v>
      </c>
      <c r="K18" s="108">
        <v>608819831712</v>
      </c>
      <c r="L18" s="108"/>
      <c r="M18" s="182">
        <f t="shared" si="1"/>
        <v>39742172005</v>
      </c>
      <c r="N18" s="108"/>
      <c r="O18" s="108">
        <v>10582970675</v>
      </c>
      <c r="P18" s="108">
        <v>29159201330</v>
      </c>
      <c r="Q18" s="108">
        <v>19661222558</v>
      </c>
      <c r="R18" s="108"/>
      <c r="S18" s="89">
        <f t="shared" si="2"/>
        <v>1784204543555</v>
      </c>
    </row>
    <row r="19" spans="1:19">
      <c r="A19" s="440"/>
      <c r="B19" s="104">
        <v>5</v>
      </c>
      <c r="C19" s="105">
        <f t="shared" si="0"/>
        <v>1369500934966</v>
      </c>
      <c r="D19" s="108">
        <v>142376012480</v>
      </c>
      <c r="E19" s="108"/>
      <c r="F19" s="108"/>
      <c r="G19" s="108">
        <v>142831446752</v>
      </c>
      <c r="H19" s="108">
        <v>5931129600</v>
      </c>
      <c r="I19" s="108">
        <v>234906531840</v>
      </c>
      <c r="J19" s="108">
        <v>213782703546</v>
      </c>
      <c r="K19" s="108">
        <v>629673110748</v>
      </c>
      <c r="L19" s="108"/>
      <c r="M19" s="182">
        <f t="shared" si="1"/>
        <v>81085763705</v>
      </c>
      <c r="N19" s="108">
        <v>19075935780</v>
      </c>
      <c r="O19" s="108">
        <v>50743713224</v>
      </c>
      <c r="P19" s="108">
        <v>11266114701</v>
      </c>
      <c r="Q19" s="108">
        <v>20839452790</v>
      </c>
      <c r="R19" s="108"/>
      <c r="S19" s="89">
        <f t="shared" si="2"/>
        <v>1471426151461</v>
      </c>
    </row>
    <row r="20" spans="1:19">
      <c r="A20" s="441"/>
      <c r="B20" s="104">
        <v>6</v>
      </c>
      <c r="C20" s="105">
        <f>SUM(D20:L20)</f>
        <v>357339431961</v>
      </c>
      <c r="D20" s="108">
        <v>96420978944</v>
      </c>
      <c r="E20" s="108"/>
      <c r="F20" s="108"/>
      <c r="G20" s="108">
        <v>25102919680</v>
      </c>
      <c r="H20" s="108">
        <v>5907939840</v>
      </c>
      <c r="I20" s="108">
        <v>119683185497</v>
      </c>
      <c r="J20" s="108">
        <v>71594951680</v>
      </c>
      <c r="K20" s="108">
        <v>38629456320</v>
      </c>
      <c r="L20" s="108"/>
      <c r="M20" s="182">
        <f t="shared" si="1"/>
        <v>48901069095</v>
      </c>
      <c r="N20" s="108">
        <v>6025708260</v>
      </c>
      <c r="O20" s="108">
        <v>19990480988</v>
      </c>
      <c r="P20" s="108">
        <v>22884879847</v>
      </c>
      <c r="Q20" s="108"/>
      <c r="R20" s="108">
        <v>5301876294</v>
      </c>
      <c r="S20" s="89">
        <f t="shared" si="2"/>
        <v>411542377350</v>
      </c>
    </row>
    <row r="21" spans="1:19">
      <c r="A21" s="29"/>
      <c r="B21" s="111" t="s">
        <v>63</v>
      </c>
      <c r="C21" s="63">
        <f>SUM(C15:C20)</f>
        <v>5844780525205.4004</v>
      </c>
      <c r="D21" s="63">
        <f t="shared" ref="D21:S21" si="3">SUM(D15:D20)</f>
        <v>262129326912</v>
      </c>
      <c r="E21" s="63">
        <f t="shared" si="3"/>
        <v>0</v>
      </c>
      <c r="F21" s="63">
        <f t="shared" si="3"/>
        <v>43157997824</v>
      </c>
      <c r="G21" s="63">
        <f t="shared" si="3"/>
        <v>1744751467468.8</v>
      </c>
      <c r="H21" s="63">
        <f t="shared" si="3"/>
        <v>23585021440</v>
      </c>
      <c r="I21" s="63">
        <f t="shared" si="3"/>
        <v>1014076801497</v>
      </c>
      <c r="J21" s="63">
        <f t="shared" si="3"/>
        <v>389568661946</v>
      </c>
      <c r="K21" s="63">
        <f t="shared" si="3"/>
        <v>2367511248117.6001</v>
      </c>
      <c r="L21" s="63">
        <f t="shared" si="3"/>
        <v>0</v>
      </c>
      <c r="M21" s="63">
        <f t="shared" si="3"/>
        <v>264672360262.5</v>
      </c>
      <c r="N21" s="63">
        <f t="shared" si="3"/>
        <v>58423646968.5</v>
      </c>
      <c r="O21" s="63">
        <f t="shared" si="3"/>
        <v>99586967114.25</v>
      </c>
      <c r="P21" s="63">
        <f t="shared" si="3"/>
        <v>106661746179.75</v>
      </c>
      <c r="Q21" s="63">
        <f t="shared" si="3"/>
        <v>40500675348</v>
      </c>
      <c r="R21" s="63">
        <f t="shared" si="3"/>
        <v>5301876294</v>
      </c>
      <c r="S21" s="63">
        <f t="shared" si="3"/>
        <v>6155255437109.9004</v>
      </c>
    </row>
    <row r="22" spans="1:19" ht="15.75" customHeight="1">
      <c r="A22" s="29"/>
      <c r="B22" s="97"/>
      <c r="C22" s="29"/>
      <c r="D22" s="29"/>
    </row>
    <row r="23" spans="1:19" ht="15.75" customHeight="1">
      <c r="A23" s="29"/>
      <c r="B23" s="97"/>
      <c r="C23" s="29"/>
      <c r="D23" s="29"/>
    </row>
    <row r="24" spans="1:19" ht="15.75" customHeight="1">
      <c r="A24" s="29"/>
      <c r="B24" s="97"/>
      <c r="C24" s="29"/>
      <c r="D24" s="29"/>
    </row>
    <row r="25" spans="1:19" ht="15.75" customHeight="1">
      <c r="A25" s="29"/>
      <c r="B25" s="97"/>
      <c r="C25" s="29"/>
      <c r="D25" s="29"/>
    </row>
    <row r="26" spans="1:19" ht="15.75" customHeight="1">
      <c r="A26" s="29"/>
      <c r="B26" s="97"/>
      <c r="C26" s="29"/>
      <c r="D26" s="29"/>
    </row>
    <row r="27" spans="1:19" ht="15.75" customHeight="1">
      <c r="A27" s="29"/>
      <c r="B27" s="97"/>
      <c r="C27" s="29"/>
      <c r="D27" s="29"/>
    </row>
    <row r="28" spans="1:19" ht="15.75" customHeight="1">
      <c r="A28" s="29"/>
      <c r="B28" s="97"/>
      <c r="C28" s="29"/>
      <c r="D28" s="29"/>
      <c r="E28" s="29"/>
      <c r="F28" s="29"/>
      <c r="G28" s="29"/>
      <c r="K28" s="29"/>
      <c r="L28" s="29"/>
      <c r="M28" s="29"/>
      <c r="N28" s="29"/>
    </row>
    <row r="29" spans="1:19" ht="15.75" customHeight="1">
      <c r="A29" s="29"/>
      <c r="B29" s="97"/>
      <c r="C29" s="29"/>
      <c r="D29" s="29"/>
      <c r="E29" s="29"/>
      <c r="F29" s="29"/>
      <c r="G29" s="29"/>
      <c r="K29" s="29"/>
      <c r="L29" s="29"/>
      <c r="M29" s="29"/>
      <c r="N29" s="29"/>
    </row>
    <row r="30" spans="1:19" ht="15.75" customHeight="1">
      <c r="A30" s="29"/>
      <c r="B30" s="97"/>
      <c r="C30" s="29"/>
      <c r="D30" s="29"/>
      <c r="E30" s="29"/>
      <c r="F30" s="29"/>
      <c r="G30" s="29"/>
      <c r="K30" s="29"/>
      <c r="L30" s="29"/>
      <c r="M30" s="29"/>
      <c r="N30" s="29"/>
    </row>
    <row r="31" spans="1:19" ht="15.75" customHeight="1">
      <c r="A31" s="29"/>
      <c r="B31" s="97"/>
      <c r="C31" s="29"/>
      <c r="D31" s="29"/>
      <c r="E31" s="29"/>
      <c r="F31" s="29"/>
      <c r="G31" s="29"/>
      <c r="K31" s="29"/>
      <c r="L31" s="29"/>
      <c r="M31" s="29"/>
      <c r="N31" s="29"/>
    </row>
    <row r="32" spans="1:19" ht="15.75" customHeight="1">
      <c r="A32" s="29"/>
      <c r="B32" s="97"/>
      <c r="C32" s="29"/>
      <c r="D32" s="29"/>
      <c r="E32" s="29"/>
      <c r="F32" s="29"/>
      <c r="G32" s="29"/>
      <c r="K32" s="29"/>
      <c r="L32" s="29"/>
      <c r="M32" s="29"/>
      <c r="N32" s="29"/>
    </row>
    <row r="33" spans="1:20" ht="15.75" customHeight="1">
      <c r="A33" s="29"/>
      <c r="B33" s="97"/>
      <c r="C33" s="29"/>
      <c r="D33" s="29"/>
      <c r="E33" s="29"/>
      <c r="F33" s="29"/>
      <c r="G33" s="29"/>
      <c r="K33" s="29"/>
      <c r="L33" s="29"/>
      <c r="M33" s="29"/>
      <c r="N33" s="29"/>
    </row>
    <row r="34" spans="1:20" ht="15.75" customHeight="1">
      <c r="A34" s="29"/>
      <c r="B34" s="97"/>
      <c r="C34" s="29"/>
      <c r="D34" s="29"/>
      <c r="E34" s="29"/>
      <c r="F34" s="29"/>
      <c r="G34" s="29"/>
      <c r="K34" s="29"/>
      <c r="L34" s="29"/>
      <c r="M34" s="29"/>
      <c r="N34" s="29"/>
    </row>
    <row r="35" spans="1:20" ht="15.75" customHeight="1">
      <c r="A35" s="29"/>
      <c r="B35" s="97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20" ht="15.75" customHeight="1">
      <c r="A36" s="29"/>
      <c r="B36" s="97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20" ht="15.75" customHeight="1">
      <c r="A37" s="29"/>
      <c r="B37" s="97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20" ht="15.75" customHeight="1">
      <c r="A38" s="29"/>
      <c r="B38" s="97"/>
      <c r="C38" s="29"/>
      <c r="D38" s="29"/>
      <c r="E38" s="29"/>
      <c r="F38" s="29"/>
      <c r="G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15.75" customHeight="1">
      <c r="A39" s="29"/>
      <c r="B39" s="97"/>
      <c r="C39" s="29"/>
      <c r="D39" s="29"/>
      <c r="E39" s="29"/>
      <c r="F39" s="29"/>
      <c r="G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15.75" customHeight="1">
      <c r="A40" s="29"/>
      <c r="B40" s="97"/>
      <c r="C40" s="29"/>
      <c r="D40" s="29"/>
      <c r="E40" s="29"/>
      <c r="F40" s="29"/>
      <c r="G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15.75" customHeight="1">
      <c r="A41" s="29"/>
      <c r="B41" s="97"/>
      <c r="C41" s="29"/>
      <c r="D41" s="29"/>
      <c r="E41" s="29"/>
      <c r="F41" s="29"/>
      <c r="G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15.75" customHeight="1">
      <c r="A42" s="29"/>
      <c r="B42" s="97"/>
      <c r="C42" s="29"/>
      <c r="D42" s="29"/>
      <c r="E42" s="29"/>
      <c r="F42" s="29"/>
      <c r="G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15.75" customHeight="1">
      <c r="A43" s="29"/>
      <c r="B43" s="97"/>
      <c r="C43" s="29"/>
      <c r="D43" s="29"/>
      <c r="E43" s="29"/>
      <c r="F43" s="29"/>
      <c r="G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15.75" customHeight="1">
      <c r="A44" s="29"/>
      <c r="B44" s="97"/>
      <c r="C44" s="29"/>
      <c r="D44" s="29"/>
      <c r="E44" s="29"/>
      <c r="F44" s="29"/>
      <c r="G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15.75" customHeight="1">
      <c r="A45" s="29"/>
      <c r="B45" s="97"/>
      <c r="C45" s="29"/>
      <c r="D45" s="29"/>
      <c r="E45" s="29"/>
      <c r="F45" s="29"/>
      <c r="G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15.75" customHeight="1">
      <c r="A46" s="29"/>
      <c r="B46" s="97"/>
      <c r="C46" s="29"/>
      <c r="D46" s="29"/>
      <c r="E46" s="29"/>
      <c r="F46" s="29"/>
      <c r="G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15.75" customHeight="1">
      <c r="A47" s="29"/>
      <c r="B47" s="97"/>
      <c r="C47" s="29"/>
      <c r="D47" s="29"/>
      <c r="E47" s="29"/>
      <c r="F47" s="29"/>
      <c r="G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15.75" customHeight="1">
      <c r="A48" s="29"/>
      <c r="B48" s="97"/>
      <c r="C48" s="29"/>
      <c r="D48" s="29"/>
      <c r="E48" s="29"/>
      <c r="F48" s="29"/>
      <c r="G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5" ht="15.75" customHeight="1">
      <c r="A49" s="29"/>
      <c r="B49" s="97"/>
      <c r="C49" s="29"/>
      <c r="D49" s="29"/>
      <c r="E49" s="29"/>
      <c r="F49" s="29"/>
      <c r="G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5" ht="15.75" customHeight="1">
      <c r="A50" s="29"/>
      <c r="B50" s="97"/>
      <c r="C50" s="29"/>
      <c r="D50" s="29"/>
      <c r="E50" s="29"/>
      <c r="F50" s="29"/>
      <c r="G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5" ht="15.75" customHeight="1">
      <c r="A51" s="29"/>
      <c r="B51" s="97"/>
      <c r="C51" s="29"/>
      <c r="D51" s="29"/>
      <c r="E51" s="29"/>
      <c r="F51" s="29"/>
      <c r="G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5" ht="15.75" customHeight="1">
      <c r="A52" s="29"/>
      <c r="B52" s="97"/>
      <c r="C52" s="29"/>
      <c r="D52" s="29"/>
      <c r="E52" s="29"/>
      <c r="F52" s="29"/>
      <c r="G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5" ht="15.75" customHeight="1">
      <c r="A53" s="29"/>
      <c r="B53" s="97"/>
      <c r="C53" s="29"/>
      <c r="D53" s="29"/>
      <c r="E53" s="29"/>
      <c r="F53" s="29"/>
      <c r="G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5" ht="15.75" customHeight="1">
      <c r="A54" s="29"/>
      <c r="B54" s="97"/>
      <c r="C54" s="29"/>
      <c r="D54" s="29"/>
      <c r="E54" s="29"/>
      <c r="F54" s="29"/>
      <c r="G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5" ht="15.75" customHeight="1">
      <c r="A55" s="29"/>
      <c r="B55" s="97"/>
      <c r="C55" s="29"/>
      <c r="D55" s="29"/>
      <c r="E55" s="29"/>
      <c r="F55" s="29"/>
      <c r="G55" s="29"/>
      <c r="H55" s="29"/>
      <c r="I55" s="29"/>
      <c r="J55" s="29"/>
      <c r="K55" s="29"/>
      <c r="L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ht="15.75" customHeight="1">
      <c r="A56" s="29"/>
      <c r="B56" s="97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ht="15.75" customHeight="1">
      <c r="A57" s="29"/>
      <c r="B57" s="97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15.75" customHeight="1">
      <c r="A58" s="29"/>
      <c r="B58" s="97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5.75" customHeight="1">
      <c r="A59" s="29"/>
      <c r="B59" s="97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5.75" customHeight="1">
      <c r="A60" s="29"/>
      <c r="B60" s="97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5.75" customHeight="1">
      <c r="A61" s="29"/>
      <c r="B61" s="97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5.75" customHeight="1">
      <c r="A62" s="29"/>
      <c r="B62" s="97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5.75" customHeight="1">
      <c r="A63" s="29"/>
      <c r="B63" s="97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5.75" customHeight="1">
      <c r="A64" s="29"/>
      <c r="B64" s="97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5.75" customHeight="1">
      <c r="A65" s="29"/>
      <c r="B65" s="97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5.75" customHeight="1">
      <c r="A66" s="29"/>
      <c r="B66" s="97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5.75" customHeight="1">
      <c r="A67" s="29"/>
      <c r="B67" s="97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5.75" customHeight="1">
      <c r="A68" s="29"/>
      <c r="B68" s="97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5.75" customHeight="1">
      <c r="A69" s="29"/>
      <c r="B69" s="97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5.75" customHeight="1">
      <c r="A70" s="29"/>
      <c r="B70" s="97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5.75" customHeight="1">
      <c r="A71" s="29"/>
      <c r="B71" s="97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5.75" customHeight="1">
      <c r="A72" s="29"/>
      <c r="B72" s="97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5.75" customHeight="1">
      <c r="A73" s="29"/>
      <c r="B73" s="97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5.75" customHeight="1">
      <c r="A74" s="29"/>
      <c r="B74" s="97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5.75" customHeight="1">
      <c r="A75" s="29"/>
      <c r="B75" s="97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5.75" customHeight="1">
      <c r="A76" s="29"/>
      <c r="B76" s="97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5.75" customHeight="1">
      <c r="A77" s="29"/>
      <c r="B77" s="97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5.75" customHeight="1">
      <c r="A78" s="29"/>
      <c r="B78" s="97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5.75" customHeight="1">
      <c r="A79" s="29"/>
      <c r="B79" s="97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5.75" customHeight="1">
      <c r="A80" s="29"/>
      <c r="B80" s="97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5.75" customHeight="1">
      <c r="A81" s="29"/>
      <c r="B81" s="97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5.75" customHeight="1">
      <c r="A82" s="29"/>
      <c r="B82" s="97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5.75" customHeight="1">
      <c r="A83" s="29"/>
      <c r="B83" s="97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5.75" customHeight="1">
      <c r="A84" s="29"/>
      <c r="B84" s="97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5.75" customHeight="1">
      <c r="A85" s="29"/>
      <c r="B85" s="97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5.75" customHeight="1">
      <c r="A86" s="29"/>
      <c r="B86" s="97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5.75" customHeight="1">
      <c r="A87" s="29"/>
      <c r="B87" s="97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5.75" customHeight="1">
      <c r="A88" s="29"/>
      <c r="B88" s="97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5.75" customHeight="1">
      <c r="A89" s="29"/>
      <c r="B89" s="97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5.75" customHeight="1">
      <c r="A90" s="29"/>
      <c r="B90" s="97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5.75" customHeight="1">
      <c r="A91" s="29"/>
      <c r="B91" s="97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5.75" customHeight="1">
      <c r="A92" s="29"/>
      <c r="B92" s="97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5.75" customHeight="1">
      <c r="A93" s="29"/>
      <c r="B93" s="97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5.75" customHeight="1">
      <c r="A94" s="29"/>
      <c r="B94" s="97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5.75" customHeight="1">
      <c r="A95" s="29"/>
      <c r="B95" s="97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5.75" customHeight="1">
      <c r="A96" s="29"/>
      <c r="B96" s="97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5.75" customHeight="1">
      <c r="A97" s="29"/>
      <c r="B97" s="97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5.75" customHeight="1">
      <c r="A98" s="29"/>
      <c r="B98" s="97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5.75" customHeight="1">
      <c r="A99" s="29"/>
      <c r="B99" s="97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5.75" customHeight="1">
      <c r="A100" s="29"/>
      <c r="B100" s="97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5.75" customHeight="1">
      <c r="A101" s="29"/>
      <c r="B101" s="97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5.75" customHeight="1">
      <c r="A102" s="29"/>
      <c r="B102" s="97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15.75" customHeight="1">
      <c r="A103" s="29"/>
      <c r="B103" s="97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15.75" customHeight="1">
      <c r="A104" s="29"/>
      <c r="B104" s="97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ht="15.75" customHeight="1">
      <c r="A105" s="29"/>
      <c r="B105" s="97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ht="15.75" customHeight="1">
      <c r="A106" s="29"/>
      <c r="B106" s="97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ht="15.75" customHeight="1">
      <c r="A107" s="29"/>
      <c r="B107" s="97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ht="15.75" customHeight="1">
      <c r="A108" s="29"/>
      <c r="B108" s="97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ht="15.75" customHeight="1">
      <c r="A109" s="29"/>
      <c r="B109" s="97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ht="15.75" customHeight="1">
      <c r="A110" s="29"/>
      <c r="B110" s="97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ht="15.75" customHeight="1">
      <c r="A111" s="29"/>
      <c r="B111" s="97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15.75" customHeight="1">
      <c r="A112" s="29"/>
      <c r="B112" s="97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ht="15.75" customHeight="1">
      <c r="A113" s="29"/>
      <c r="B113" s="97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ht="15.75" customHeight="1">
      <c r="A114" s="29"/>
      <c r="B114" s="97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ht="15.75" customHeight="1">
      <c r="A115" s="29"/>
      <c r="B115" s="97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ht="15.75" customHeight="1">
      <c r="A116" s="29"/>
      <c r="B116" s="97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ht="15.75" customHeight="1">
      <c r="A117" s="29"/>
      <c r="B117" s="97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ht="15.75" customHeight="1">
      <c r="A118" s="29"/>
      <c r="B118" s="97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ht="15.75" customHeight="1">
      <c r="A119" s="29"/>
      <c r="B119" s="97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ht="15.75" customHeight="1">
      <c r="A120" s="29"/>
      <c r="B120" s="97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ht="15.75" customHeight="1">
      <c r="A121" s="29"/>
      <c r="B121" s="97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ht="15.75" customHeight="1">
      <c r="A122" s="29"/>
      <c r="B122" s="97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ht="15.75" customHeight="1">
      <c r="A123" s="29"/>
      <c r="B123" s="97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ht="15.75" customHeight="1">
      <c r="A124" s="29"/>
      <c r="B124" s="97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ht="15.75" customHeight="1">
      <c r="A125" s="29"/>
      <c r="B125" s="97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ht="15.75" customHeight="1">
      <c r="A126" s="29"/>
      <c r="B126" s="97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ht="15.75" customHeight="1">
      <c r="A127" s="29"/>
      <c r="B127" s="97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ht="15.75" customHeight="1">
      <c r="A128" s="29"/>
      <c r="B128" s="97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ht="15.75" customHeight="1">
      <c r="A129" s="29"/>
      <c r="B129" s="97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ht="15.75" customHeight="1">
      <c r="A130" s="29"/>
      <c r="B130" s="97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ht="15.75" customHeight="1">
      <c r="A131" s="29"/>
      <c r="B131" s="97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ht="15.75" customHeight="1">
      <c r="A132" s="29"/>
      <c r="B132" s="97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ht="15.75" customHeight="1">
      <c r="A133" s="29"/>
      <c r="B133" s="97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ht="15.75" customHeight="1">
      <c r="A134" s="29"/>
      <c r="B134" s="97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ht="15.75" customHeight="1">
      <c r="A135" s="29"/>
      <c r="B135" s="97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ht="15.75" customHeight="1">
      <c r="A136" s="29"/>
      <c r="B136" s="97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ht="15.75" customHeight="1">
      <c r="A137" s="29"/>
      <c r="B137" s="97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ht="15.75" customHeight="1">
      <c r="A138" s="29"/>
      <c r="B138" s="97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 ht="15.75" customHeight="1">
      <c r="A139" s="29"/>
      <c r="B139" s="97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 ht="15.75" customHeight="1">
      <c r="A140" s="29"/>
      <c r="B140" s="97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 ht="15.75" customHeight="1">
      <c r="A141" s="29"/>
      <c r="B141" s="97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 ht="15.75" customHeight="1">
      <c r="A142" s="29"/>
      <c r="B142" s="97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 ht="15.75" customHeight="1">
      <c r="A143" s="29"/>
      <c r="B143" s="97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 ht="15.75" customHeight="1">
      <c r="A144" s="29"/>
      <c r="B144" s="97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 ht="15.75" customHeight="1">
      <c r="A145" s="29"/>
      <c r="B145" s="97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 ht="15.75" customHeight="1">
      <c r="A146" s="29"/>
      <c r="B146" s="97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 ht="15.75" customHeight="1">
      <c r="A147" s="29"/>
      <c r="B147" s="97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ht="15.75" customHeight="1">
      <c r="A148" s="29"/>
      <c r="B148" s="97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ht="15.75" customHeight="1">
      <c r="A149" s="29"/>
      <c r="B149" s="97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 ht="15.75" customHeight="1">
      <c r="A150" s="29"/>
      <c r="B150" s="97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 ht="15.75" customHeight="1">
      <c r="A151" s="29"/>
      <c r="B151" s="97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 ht="15.75" customHeight="1">
      <c r="A152" s="29"/>
      <c r="B152" s="97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 ht="15.75" customHeight="1">
      <c r="A153" s="29"/>
      <c r="B153" s="97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 ht="15.75" customHeight="1">
      <c r="A154" s="29"/>
      <c r="B154" s="97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 ht="15.75" customHeight="1">
      <c r="A155" s="29"/>
      <c r="B155" s="97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 ht="15.75" customHeight="1">
      <c r="A156" s="29"/>
      <c r="B156" s="97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15.75" customHeight="1">
      <c r="A157" s="29"/>
      <c r="B157" s="97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 ht="15.75" customHeight="1">
      <c r="A158" s="29"/>
      <c r="B158" s="97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 ht="15.75" customHeight="1">
      <c r="A159" s="29"/>
      <c r="B159" s="97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 ht="15.75" customHeight="1">
      <c r="A160" s="29"/>
      <c r="B160" s="97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 ht="15.75" customHeight="1">
      <c r="A161" s="29"/>
      <c r="B161" s="97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 ht="15.75" customHeight="1">
      <c r="A162" s="29"/>
      <c r="B162" s="97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 ht="15.75" customHeight="1">
      <c r="A163" s="29"/>
      <c r="B163" s="97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 ht="15.75" customHeight="1">
      <c r="A164" s="29"/>
      <c r="B164" s="97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 ht="15.75" customHeight="1">
      <c r="A165" s="29"/>
      <c r="B165" s="97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 ht="15.75" customHeight="1">
      <c r="A166" s="29"/>
      <c r="B166" s="97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 ht="15.75" customHeight="1">
      <c r="A167" s="29"/>
      <c r="B167" s="97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 ht="15.75" customHeight="1">
      <c r="A168" s="29"/>
      <c r="B168" s="97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 ht="15.75" customHeight="1">
      <c r="A169" s="29"/>
      <c r="B169" s="97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 ht="15.75" customHeight="1">
      <c r="A170" s="29"/>
      <c r="B170" s="97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ht="15.75" customHeight="1">
      <c r="A171" s="29"/>
      <c r="B171" s="97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 ht="15.75" customHeight="1">
      <c r="A172" s="29"/>
      <c r="B172" s="97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 ht="15.75" customHeight="1">
      <c r="A173" s="29"/>
      <c r="B173" s="97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ht="15.75" customHeight="1">
      <c r="A174" s="29"/>
      <c r="B174" s="97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ht="15.75" customHeight="1">
      <c r="A175" s="29"/>
      <c r="B175" s="97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ht="15.75" customHeight="1">
      <c r="A176" s="29"/>
      <c r="B176" s="97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ht="15.75" customHeight="1">
      <c r="A177" s="29"/>
      <c r="B177" s="97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ht="15.75" customHeight="1">
      <c r="A178" s="29"/>
      <c r="B178" s="97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ht="15.75" customHeight="1">
      <c r="A179" s="29"/>
      <c r="B179" s="97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15.75" customHeight="1">
      <c r="A180" s="29"/>
      <c r="B180" s="97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15.75" customHeight="1">
      <c r="A181" s="29"/>
      <c r="B181" s="97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ht="15.75" customHeight="1">
      <c r="A182" s="29"/>
      <c r="B182" s="97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ht="15.75" customHeight="1">
      <c r="A183" s="29"/>
      <c r="B183" s="97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ht="15.75" customHeight="1">
      <c r="A184" s="29"/>
      <c r="B184" s="97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ht="15.75" customHeight="1">
      <c r="A185" s="29"/>
      <c r="B185" s="97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ht="15.75" customHeight="1">
      <c r="A186" s="29"/>
      <c r="B186" s="97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ht="15.75" customHeight="1">
      <c r="A187" s="29"/>
      <c r="B187" s="97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ht="15.75" customHeight="1">
      <c r="A188" s="29"/>
      <c r="B188" s="97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ht="15.75" customHeight="1">
      <c r="A189" s="29"/>
      <c r="B189" s="97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ht="15.75" customHeight="1">
      <c r="A190" s="29"/>
      <c r="B190" s="97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ht="15.75" customHeight="1">
      <c r="A191" s="29"/>
      <c r="B191" s="97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 ht="15.75" customHeight="1">
      <c r="A192" s="29"/>
      <c r="B192" s="97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 ht="15.75" customHeight="1">
      <c r="A193" s="29"/>
      <c r="B193" s="97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 ht="15.75" customHeight="1">
      <c r="A194" s="29"/>
      <c r="B194" s="97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 ht="15.75" customHeight="1">
      <c r="A195" s="29"/>
      <c r="B195" s="97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 ht="15.75" customHeight="1">
      <c r="A196" s="29"/>
      <c r="B196" s="97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 ht="15.75" customHeight="1">
      <c r="A197" s="29"/>
      <c r="B197" s="97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</row>
    <row r="198" spans="1:25" ht="15.75" customHeight="1">
      <c r="A198" s="29"/>
      <c r="B198" s="97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</row>
    <row r="199" spans="1:25" ht="15.75" customHeight="1">
      <c r="A199" s="29"/>
      <c r="B199" s="97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</row>
    <row r="200" spans="1:25" ht="15.75" customHeight="1">
      <c r="A200" s="29"/>
      <c r="B200" s="97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</row>
    <row r="201" spans="1:25" ht="15.75" customHeight="1">
      <c r="A201" s="29"/>
      <c r="B201" s="97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</row>
    <row r="202" spans="1:25" ht="15.75" customHeight="1">
      <c r="A202" s="29"/>
      <c r="B202" s="97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</row>
    <row r="203" spans="1:25" ht="15.75" customHeight="1">
      <c r="A203" s="29"/>
      <c r="B203" s="97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</row>
    <row r="204" spans="1:25" ht="15.75" customHeight="1">
      <c r="A204" s="29"/>
      <c r="B204" s="97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</row>
    <row r="205" spans="1:25" ht="15.75" customHeight="1">
      <c r="A205" s="29"/>
      <c r="B205" s="97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</row>
    <row r="206" spans="1:25" ht="15.75" customHeight="1">
      <c r="A206" s="29"/>
      <c r="B206" s="97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</row>
    <row r="207" spans="1:25" ht="15.75" customHeight="1">
      <c r="A207" s="29"/>
      <c r="B207" s="97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</row>
    <row r="208" spans="1:25" ht="15.75" customHeight="1">
      <c r="A208" s="29"/>
      <c r="B208" s="97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</row>
    <row r="209" spans="1:25" ht="15.75" customHeight="1">
      <c r="A209" s="29"/>
      <c r="B209" s="97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</row>
    <row r="210" spans="1:25" ht="15.75" customHeight="1">
      <c r="A210" s="29"/>
      <c r="B210" s="97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</row>
    <row r="211" spans="1:25" ht="15.75" customHeight="1">
      <c r="A211" s="29"/>
      <c r="B211" s="97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</row>
    <row r="212" spans="1:25" ht="15.75" customHeight="1">
      <c r="A212" s="29"/>
      <c r="B212" s="97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</row>
    <row r="213" spans="1:25" ht="15.75" customHeight="1">
      <c r="A213" s="29"/>
      <c r="B213" s="97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</row>
    <row r="214" spans="1:25" ht="15.75" customHeight="1">
      <c r="A214" s="29"/>
      <c r="B214" s="97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</row>
    <row r="215" spans="1:25" ht="15.75" customHeight="1">
      <c r="A215" s="29"/>
      <c r="B215" s="97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</row>
    <row r="216" spans="1:25" ht="15.75" customHeight="1">
      <c r="A216" s="29"/>
      <c r="B216" s="97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</row>
    <row r="217" spans="1:25" ht="15.75" customHeight="1">
      <c r="A217" s="29"/>
      <c r="B217" s="97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</row>
    <row r="218" spans="1:25" ht="15.75" customHeight="1">
      <c r="A218" s="29"/>
      <c r="B218" s="97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</row>
    <row r="219" spans="1:25" ht="15.75" customHeight="1">
      <c r="A219" s="29"/>
      <c r="B219" s="97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</row>
    <row r="220" spans="1:25" ht="15.75" customHeight="1">
      <c r="A220" s="29"/>
      <c r="B220" s="97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</row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A14"/>
    <mergeCell ref="A15:A2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56F8-E89B-4617-BD4B-C246FBDC72D0}">
  <sheetPr>
    <tabColor rgb="FF002060"/>
  </sheetPr>
  <dimension ref="A1:BD1003"/>
  <sheetViews>
    <sheetView showGridLines="0" view="pageBreakPreview" zoomScale="115" zoomScaleNormal="115" zoomScaleSheetLayoutView="115" workbookViewId="0">
      <pane xSplit="2" ySplit="3" topLeftCell="C40" activePane="bottomRight" state="frozen"/>
      <selection activeCell="C220" sqref="C220"/>
      <selection pane="topRight" activeCell="C220" sqref="C220"/>
      <selection pane="bottomLeft" activeCell="C220" sqref="C220"/>
      <selection pane="bottomRight" activeCell="F70" sqref="F70"/>
    </sheetView>
  </sheetViews>
  <sheetFormatPr defaultColWidth="14.42578125" defaultRowHeight="15" customHeight="1"/>
  <cols>
    <col min="1" max="1" width="6.85546875" style="190" customWidth="1"/>
    <col min="2" max="2" width="6.7109375" style="190" customWidth="1"/>
    <col min="3" max="3" width="10.42578125" style="190" customWidth="1"/>
    <col min="4" max="4" width="6.7109375" style="190" customWidth="1"/>
    <col min="5" max="5" width="9.42578125" style="190" customWidth="1"/>
    <col min="6" max="6" width="6.7109375" style="190" customWidth="1"/>
    <col min="7" max="7" width="12.42578125" style="190" customWidth="1"/>
    <col min="8" max="8" width="13.7109375" style="190" customWidth="1"/>
    <col min="9" max="9" width="13" style="190" customWidth="1"/>
    <col min="10" max="10" width="10.42578125" style="190" customWidth="1"/>
    <col min="11" max="12" width="12.42578125" style="190" customWidth="1"/>
    <col min="13" max="13" width="14.7109375" style="190" customWidth="1"/>
    <col min="14" max="14" width="12.42578125" style="190" customWidth="1"/>
    <col min="15" max="15" width="10.42578125" style="190" customWidth="1"/>
    <col min="16" max="16" width="16.42578125" style="190" customWidth="1"/>
    <col min="17" max="17" width="19" style="190" customWidth="1"/>
    <col min="18" max="18" width="19.42578125" style="190" customWidth="1"/>
    <col min="19" max="20" width="16.42578125" style="190" customWidth="1"/>
    <col min="21" max="21" width="15.42578125" style="190" customWidth="1"/>
    <col min="22" max="22" width="18.42578125" style="190" customWidth="1"/>
    <col min="23" max="23" width="15.140625" style="190" customWidth="1"/>
    <col min="24" max="24" width="15.42578125" style="190" customWidth="1"/>
    <col min="25" max="28" width="16" style="190" customWidth="1"/>
    <col min="29" max="29" width="18.140625" style="190" customWidth="1"/>
    <col min="30" max="34" width="16" style="190" customWidth="1"/>
    <col min="35" max="35" width="18.7109375" style="190" customWidth="1"/>
    <col min="36" max="36" width="19" style="190" customWidth="1"/>
    <col min="37" max="43" width="16" style="190" customWidth="1"/>
    <col min="44" max="45" width="16.42578125" style="190" customWidth="1"/>
    <col min="46" max="46" width="8.42578125" style="190" customWidth="1"/>
    <col min="47" max="48" width="13.42578125" style="190" customWidth="1"/>
    <col min="49" max="49" width="16.42578125" style="190" customWidth="1"/>
    <col min="50" max="50" width="14.140625" style="190" customWidth="1"/>
    <col min="51" max="52" width="15.140625" style="190" customWidth="1"/>
    <col min="53" max="54" width="16.5703125" style="190" bestFit="1" customWidth="1"/>
    <col min="55" max="56" width="14.85546875" style="190" bestFit="1" customWidth="1"/>
    <col min="57" max="16384" width="14.42578125" style="190"/>
  </cols>
  <sheetData>
    <row r="1" spans="1:56" s="183" customFormat="1" ht="65.25" customHeight="1">
      <c r="B1" s="184"/>
      <c r="D1" s="442" t="s">
        <v>113</v>
      </c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</row>
    <row r="2" spans="1:56" ht="12.75" customHeight="1">
      <c r="A2" s="185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7"/>
      <c r="Q2" s="187"/>
      <c r="R2" s="187"/>
      <c r="S2" s="187"/>
      <c r="T2" s="187"/>
      <c r="U2" s="187"/>
      <c r="V2" s="187"/>
      <c r="W2" s="187"/>
      <c r="X2" s="187"/>
      <c r="Y2" s="188"/>
      <c r="Z2" s="188"/>
      <c r="AA2" s="188"/>
      <c r="AB2" s="188"/>
      <c r="AC2" s="189"/>
      <c r="AD2" s="189"/>
      <c r="AE2" s="189"/>
      <c r="AF2" s="189"/>
      <c r="AG2" s="189"/>
      <c r="AH2" s="189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</row>
    <row r="3" spans="1:56" ht="57" customHeight="1">
      <c r="A3" s="191" t="s">
        <v>114</v>
      </c>
      <c r="B3" s="191" t="s">
        <v>169</v>
      </c>
      <c r="C3" s="192" t="s">
        <v>115</v>
      </c>
      <c r="D3" s="192" t="s">
        <v>116</v>
      </c>
      <c r="E3" s="192" t="s">
        <v>117</v>
      </c>
      <c r="F3" s="192" t="s">
        <v>118</v>
      </c>
      <c r="G3" s="193" t="s">
        <v>119</v>
      </c>
      <c r="H3" s="193" t="s">
        <v>120</v>
      </c>
      <c r="I3" s="193" t="s">
        <v>121</v>
      </c>
      <c r="J3" s="193" t="s">
        <v>122</v>
      </c>
      <c r="K3" s="193" t="s">
        <v>1</v>
      </c>
      <c r="L3" s="193" t="s">
        <v>123</v>
      </c>
      <c r="M3" s="193" t="s">
        <v>124</v>
      </c>
      <c r="N3" s="193" t="s">
        <v>125</v>
      </c>
      <c r="O3" s="193" t="s">
        <v>126</v>
      </c>
      <c r="P3" s="192" t="s">
        <v>127</v>
      </c>
      <c r="Q3" s="192" t="s">
        <v>128</v>
      </c>
      <c r="R3" s="192" t="s">
        <v>129</v>
      </c>
      <c r="S3" s="192" t="s">
        <v>130</v>
      </c>
      <c r="T3" s="192" t="s">
        <v>131</v>
      </c>
      <c r="U3" s="192" t="s">
        <v>132</v>
      </c>
      <c r="V3" s="192" t="s">
        <v>133</v>
      </c>
      <c r="W3" s="192" t="s">
        <v>134</v>
      </c>
      <c r="X3" s="192" t="s">
        <v>135</v>
      </c>
      <c r="Y3" s="192" t="s">
        <v>136</v>
      </c>
      <c r="Z3" s="192" t="s">
        <v>137</v>
      </c>
      <c r="AA3" s="192" t="s">
        <v>138</v>
      </c>
      <c r="AB3" s="192" t="s">
        <v>139</v>
      </c>
      <c r="AC3" s="192" t="s">
        <v>140</v>
      </c>
      <c r="AD3" s="192" t="s">
        <v>141</v>
      </c>
      <c r="AE3" s="194" t="s">
        <v>142</v>
      </c>
      <c r="AF3" s="194" t="s">
        <v>143</v>
      </c>
      <c r="AG3" s="194" t="s">
        <v>144</v>
      </c>
      <c r="AH3" s="194" t="s">
        <v>145</v>
      </c>
      <c r="AI3" s="192" t="s">
        <v>146</v>
      </c>
      <c r="AJ3" s="194" t="s">
        <v>147</v>
      </c>
      <c r="AK3" s="194" t="s">
        <v>148</v>
      </c>
      <c r="AL3" s="194" t="s">
        <v>149</v>
      </c>
      <c r="AM3" s="194" t="s">
        <v>150</v>
      </c>
      <c r="AN3" s="194" t="s">
        <v>151</v>
      </c>
      <c r="AO3" s="194" t="s">
        <v>152</v>
      </c>
      <c r="AP3" s="194" t="s">
        <v>153</v>
      </c>
      <c r="AQ3" s="194" t="s">
        <v>154</v>
      </c>
      <c r="AR3" s="192" t="s">
        <v>155</v>
      </c>
      <c r="AS3" s="192" t="s">
        <v>156</v>
      </c>
      <c r="AT3" s="192" t="s">
        <v>157</v>
      </c>
      <c r="AU3" s="192" t="s">
        <v>158</v>
      </c>
      <c r="AV3" s="192" t="s">
        <v>159</v>
      </c>
      <c r="AW3" s="192" t="s">
        <v>160</v>
      </c>
      <c r="AX3" s="192" t="s">
        <v>161</v>
      </c>
      <c r="AY3" s="192" t="s">
        <v>162</v>
      </c>
      <c r="AZ3" s="192" t="s">
        <v>163</v>
      </c>
      <c r="BA3" s="192" t="s">
        <v>164</v>
      </c>
      <c r="BB3" s="192" t="s">
        <v>165</v>
      </c>
      <c r="BC3" s="192" t="s">
        <v>166</v>
      </c>
      <c r="BD3" s="192" t="s">
        <v>167</v>
      </c>
    </row>
    <row r="4" spans="1:56" ht="12.75" hidden="1" customHeight="1">
      <c r="A4" s="191">
        <v>2007</v>
      </c>
      <c r="B4" s="191">
        <v>1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5">
        <v>21824691600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7"/>
      <c r="AD4" s="197"/>
      <c r="AE4" s="197"/>
      <c r="AF4" s="197"/>
      <c r="AG4" s="197"/>
      <c r="AH4" s="197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</row>
    <row r="5" spans="1:56" ht="12.75" hidden="1" customHeight="1">
      <c r="A5" s="191">
        <v>2007</v>
      </c>
      <c r="B5" s="191">
        <v>2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5">
        <v>24518225616.349998</v>
      </c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7"/>
      <c r="AD5" s="197"/>
      <c r="AE5" s="197"/>
      <c r="AF5" s="197"/>
      <c r="AG5" s="197"/>
      <c r="AH5" s="197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</row>
    <row r="6" spans="1:56" ht="12.75" hidden="1" customHeight="1">
      <c r="A6" s="191">
        <v>2007</v>
      </c>
      <c r="B6" s="191">
        <v>3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5">
        <v>26246026163.290001</v>
      </c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9"/>
      <c r="AD6" s="199"/>
      <c r="AE6" s="199"/>
      <c r="AF6" s="199"/>
      <c r="AG6" s="199"/>
      <c r="AH6" s="199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</row>
    <row r="7" spans="1:56" ht="12.75" hidden="1" customHeight="1">
      <c r="A7" s="191">
        <v>2007</v>
      </c>
      <c r="B7" s="191">
        <v>4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5">
        <v>28377917634.459999</v>
      </c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9"/>
      <c r="AD7" s="199"/>
      <c r="AE7" s="199"/>
      <c r="AF7" s="199"/>
      <c r="AG7" s="199"/>
      <c r="AH7" s="199"/>
      <c r="AI7" s="195"/>
      <c r="AJ7" s="195"/>
      <c r="AK7" s="195"/>
      <c r="AL7" s="195"/>
      <c r="AM7" s="200">
        <v>0</v>
      </c>
      <c r="AN7" s="195"/>
      <c r="AO7" s="195"/>
      <c r="AP7" s="195"/>
      <c r="AQ7" s="195"/>
      <c r="AR7" s="195"/>
      <c r="AS7" s="195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</row>
    <row r="8" spans="1:56" ht="12.75" hidden="1" customHeight="1">
      <c r="A8" s="191">
        <v>2008</v>
      </c>
      <c r="B8" s="191">
        <v>1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5">
        <v>30318013433.589996</v>
      </c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9"/>
      <c r="AD8" s="199"/>
      <c r="AE8" s="199"/>
      <c r="AF8" s="199"/>
      <c r="AG8" s="199"/>
      <c r="AH8" s="199"/>
      <c r="AI8" s="195"/>
      <c r="AJ8" s="195"/>
      <c r="AK8" s="195"/>
      <c r="AL8" s="195"/>
      <c r="AM8" s="200">
        <v>0</v>
      </c>
      <c r="AN8" s="195"/>
      <c r="AO8" s="195"/>
      <c r="AP8" s="195"/>
      <c r="AQ8" s="195"/>
      <c r="AR8" s="195"/>
      <c r="AS8" s="195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</row>
    <row r="9" spans="1:56" ht="12.75" hidden="1" customHeight="1">
      <c r="A9" s="191">
        <v>2008</v>
      </c>
      <c r="B9" s="191">
        <v>2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5">
        <v>34930913383.82</v>
      </c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9"/>
      <c r="AD9" s="199"/>
      <c r="AE9" s="199"/>
      <c r="AF9" s="199"/>
      <c r="AG9" s="199"/>
      <c r="AH9" s="199"/>
      <c r="AI9" s="195"/>
      <c r="AJ9" s="195"/>
      <c r="AK9" s="195"/>
      <c r="AL9" s="195"/>
      <c r="AM9" s="200">
        <v>0</v>
      </c>
      <c r="AN9" s="195"/>
      <c r="AO9" s="195"/>
      <c r="AP9" s="195"/>
      <c r="AQ9" s="195"/>
      <c r="AR9" s="195"/>
      <c r="AS9" s="195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</row>
    <row r="10" spans="1:56" ht="12.75" hidden="1" customHeight="1">
      <c r="A10" s="191">
        <v>2008</v>
      </c>
      <c r="B10" s="191">
        <v>3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5">
        <v>35036949787.629997</v>
      </c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9"/>
      <c r="AD10" s="199"/>
      <c r="AE10" s="199"/>
      <c r="AF10" s="199"/>
      <c r="AG10" s="199"/>
      <c r="AH10" s="199"/>
      <c r="AI10" s="195"/>
      <c r="AJ10" s="195"/>
      <c r="AK10" s="195"/>
      <c r="AL10" s="195"/>
      <c r="AM10" s="200">
        <v>0</v>
      </c>
      <c r="AN10" s="195"/>
      <c r="AO10" s="195"/>
      <c r="AP10" s="195"/>
      <c r="AQ10" s="195"/>
      <c r="AR10" s="195"/>
      <c r="AS10" s="195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</row>
    <row r="11" spans="1:56" ht="12.75" hidden="1" customHeight="1">
      <c r="A11" s="191">
        <v>2008</v>
      </c>
      <c r="B11" s="191">
        <v>4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5">
        <v>34330234662.020004</v>
      </c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9"/>
      <c r="AD11" s="199"/>
      <c r="AE11" s="199"/>
      <c r="AF11" s="199"/>
      <c r="AG11" s="199"/>
      <c r="AH11" s="199"/>
      <c r="AI11" s="195"/>
      <c r="AJ11" s="195"/>
      <c r="AK11" s="195"/>
      <c r="AL11" s="201">
        <v>130000000</v>
      </c>
      <c r="AM11" s="200">
        <v>0</v>
      </c>
      <c r="AN11" s="195"/>
      <c r="AO11" s="195"/>
      <c r="AP11" s="195"/>
      <c r="AQ11" s="195"/>
      <c r="AR11" s="195"/>
      <c r="AS11" s="195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</row>
    <row r="12" spans="1:56" ht="12.75" hidden="1" customHeight="1">
      <c r="A12" s="191">
        <v>2009</v>
      </c>
      <c r="B12" s="191">
        <v>1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5">
        <v>34903885806.07</v>
      </c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9"/>
      <c r="AD12" s="199"/>
      <c r="AE12" s="199"/>
      <c r="AF12" s="199"/>
      <c r="AG12" s="199"/>
      <c r="AH12" s="199"/>
      <c r="AI12" s="199"/>
      <c r="AJ12" s="199"/>
      <c r="AK12" s="199"/>
      <c r="AL12" s="201">
        <v>130000000</v>
      </c>
      <c r="AM12" s="200">
        <v>0</v>
      </c>
      <c r="AN12" s="199"/>
      <c r="AO12" s="199"/>
      <c r="AP12" s="199"/>
      <c r="AQ12" s="199"/>
      <c r="AR12" s="195"/>
      <c r="AS12" s="195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</row>
    <row r="13" spans="1:56" ht="12.75" hidden="1" customHeight="1">
      <c r="A13" s="191">
        <v>2009</v>
      </c>
      <c r="B13" s="191">
        <v>2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5">
        <v>38025778866.419991</v>
      </c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9"/>
      <c r="AD13" s="199"/>
      <c r="AE13" s="199"/>
      <c r="AF13" s="199"/>
      <c r="AG13" s="199"/>
      <c r="AH13" s="199"/>
      <c r="AI13" s="199"/>
      <c r="AJ13" s="199"/>
      <c r="AK13" s="199"/>
      <c r="AL13" s="201">
        <v>130000000</v>
      </c>
      <c r="AM13" s="200">
        <v>0</v>
      </c>
      <c r="AN13" s="199"/>
      <c r="AO13" s="199"/>
      <c r="AP13" s="199"/>
      <c r="AQ13" s="199"/>
      <c r="AR13" s="195"/>
      <c r="AS13" s="195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</row>
    <row r="14" spans="1:56" ht="12.75" hidden="1" customHeight="1">
      <c r="A14" s="191">
        <v>2009</v>
      </c>
      <c r="B14" s="191">
        <v>3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5">
        <v>39207893870.309998</v>
      </c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9"/>
      <c r="AD14" s="199"/>
      <c r="AE14" s="199"/>
      <c r="AF14" s="199"/>
      <c r="AG14" s="199"/>
      <c r="AH14" s="199"/>
      <c r="AI14" s="199"/>
      <c r="AJ14" s="199"/>
      <c r="AK14" s="199"/>
      <c r="AL14" s="201">
        <v>130000000</v>
      </c>
      <c r="AM14" s="200">
        <v>0</v>
      </c>
      <c r="AN14" s="199"/>
      <c r="AO14" s="199"/>
      <c r="AP14" s="199"/>
      <c r="AQ14" s="199"/>
      <c r="AR14" s="195"/>
      <c r="AS14" s="195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</row>
    <row r="15" spans="1:56" ht="12.75" hidden="1" customHeight="1">
      <c r="A15" s="191">
        <v>2009</v>
      </c>
      <c r="B15" s="191">
        <v>4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5">
        <v>41055727871.139999</v>
      </c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9"/>
      <c r="AD15" s="199"/>
      <c r="AE15" s="199"/>
      <c r="AF15" s="199"/>
      <c r="AG15" s="199"/>
      <c r="AH15" s="199"/>
      <c r="AI15" s="195"/>
      <c r="AJ15" s="195"/>
      <c r="AK15" s="195"/>
      <c r="AL15" s="201">
        <v>130000000</v>
      </c>
      <c r="AM15" s="200">
        <v>0</v>
      </c>
      <c r="AN15" s="195"/>
      <c r="AO15" s="195"/>
      <c r="AP15" s="195"/>
      <c r="AQ15" s="195"/>
      <c r="AR15" s="195"/>
      <c r="AS15" s="195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</row>
    <row r="16" spans="1:56" ht="12.75" hidden="1" customHeight="1">
      <c r="A16" s="191">
        <v>2010</v>
      </c>
      <c r="B16" s="191">
        <v>1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5">
        <v>39600000000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9"/>
      <c r="AD16" s="199"/>
      <c r="AE16" s="199"/>
      <c r="AF16" s="199"/>
      <c r="AG16" s="199"/>
      <c r="AH16" s="199"/>
      <c r="AI16" s="195"/>
      <c r="AJ16" s="195"/>
      <c r="AK16" s="195"/>
      <c r="AL16" s="201">
        <v>130000000</v>
      </c>
      <c r="AM16" s="200">
        <v>0</v>
      </c>
      <c r="AN16" s="195"/>
      <c r="AO16" s="195"/>
      <c r="AP16" s="195"/>
      <c r="AQ16" s="195"/>
      <c r="AR16" s="195"/>
      <c r="AS16" s="195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</row>
    <row r="17" spans="1:56" ht="12.75" hidden="1" customHeight="1">
      <c r="A17" s="191">
        <v>2010</v>
      </c>
      <c r="B17" s="191">
        <v>2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5">
        <v>43500000000</v>
      </c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9"/>
      <c r="AD17" s="199"/>
      <c r="AE17" s="199"/>
      <c r="AF17" s="199"/>
      <c r="AG17" s="199"/>
      <c r="AH17" s="199"/>
      <c r="AI17" s="195"/>
      <c r="AJ17" s="195"/>
      <c r="AK17" s="195"/>
      <c r="AL17" s="201">
        <v>130000000</v>
      </c>
      <c r="AM17" s="200">
        <v>0</v>
      </c>
      <c r="AN17" s="195"/>
      <c r="AO17" s="195"/>
      <c r="AP17" s="195"/>
      <c r="AQ17" s="195"/>
      <c r="AR17" s="195"/>
      <c r="AS17" s="195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</row>
    <row r="18" spans="1:56" ht="12.75" customHeight="1">
      <c r="A18" s="202">
        <v>2010</v>
      </c>
      <c r="B18" s="202">
        <v>3</v>
      </c>
      <c r="C18" s="202">
        <v>16</v>
      </c>
      <c r="D18" s="202">
        <v>15</v>
      </c>
      <c r="E18" s="202">
        <v>1</v>
      </c>
      <c r="F18" s="202"/>
      <c r="G18" s="202">
        <v>8</v>
      </c>
      <c r="H18" s="202">
        <v>6</v>
      </c>
      <c r="I18" s="202">
        <v>1998</v>
      </c>
      <c r="J18" s="202">
        <v>136</v>
      </c>
      <c r="K18" s="202"/>
      <c r="L18" s="202">
        <f>J18+K18</f>
        <v>136</v>
      </c>
      <c r="M18" s="202"/>
      <c r="N18" s="202"/>
      <c r="O18" s="202">
        <v>10</v>
      </c>
      <c r="P18" s="203">
        <v>46034040387.900002</v>
      </c>
      <c r="Q18" s="203">
        <v>26296943468.990005</v>
      </c>
      <c r="R18" s="203">
        <v>977701001.52999997</v>
      </c>
      <c r="S18" s="203">
        <v>3879893760.3699999</v>
      </c>
      <c r="T18" s="203">
        <v>9912285547.7499981</v>
      </c>
      <c r="U18" s="203"/>
      <c r="V18" s="203">
        <v>4312473605.4099998</v>
      </c>
      <c r="W18" s="203">
        <v>121740151.38</v>
      </c>
      <c r="X18" s="203"/>
      <c r="Y18" s="204">
        <v>29301965533.320004</v>
      </c>
      <c r="Z18" s="204">
        <v>787584846.42999995</v>
      </c>
      <c r="AA18" s="204">
        <v>932171303.43999994</v>
      </c>
      <c r="AB18" s="204">
        <v>693208000.36000001</v>
      </c>
      <c r="AC18" s="205">
        <v>26777412265.759995</v>
      </c>
      <c r="AD18" s="205">
        <v>10754635621.119999</v>
      </c>
      <c r="AE18" s="205">
        <v>4508345910.4899998</v>
      </c>
      <c r="AF18" s="205"/>
      <c r="AG18" s="205">
        <v>3390407085.3600001</v>
      </c>
      <c r="AH18" s="205">
        <v>8072096882.789999</v>
      </c>
      <c r="AI18" s="203">
        <v>16732074853.23</v>
      </c>
      <c r="AJ18" s="203">
        <v>16732074853.23</v>
      </c>
      <c r="AK18" s="200">
        <v>0</v>
      </c>
      <c r="AL18" s="201">
        <v>130000000</v>
      </c>
      <c r="AM18" s="200">
        <v>0</v>
      </c>
      <c r="AN18" s="203">
        <v>0</v>
      </c>
      <c r="AO18" s="200">
        <v>0</v>
      </c>
      <c r="AP18" s="203">
        <v>882142303.09000003</v>
      </c>
      <c r="AQ18" s="203">
        <v>4540527599.3299999</v>
      </c>
      <c r="AR18" s="203">
        <v>22951698271.850002</v>
      </c>
      <c r="AS18" s="203">
        <f>BB18+BC18</f>
        <v>4919503665.4799995</v>
      </c>
      <c r="AT18" s="206">
        <v>0.33526824188346643</v>
      </c>
      <c r="AU18" s="206">
        <v>7.5197690732142455E-2</v>
      </c>
      <c r="AV18" s="206">
        <v>0.21540921169234625</v>
      </c>
      <c r="AW18" s="207">
        <v>14199919537.18</v>
      </c>
      <c r="AX18" s="208">
        <v>109856968.69000001</v>
      </c>
      <c r="AY18" s="209">
        <v>-24785966.43</v>
      </c>
      <c r="AZ18" s="207">
        <v>85071002.26000002</v>
      </c>
      <c r="BA18" s="210">
        <f>AW18+AZ18</f>
        <v>14284990539.440001</v>
      </c>
      <c r="BB18" s="207">
        <v>4758952700.4799995</v>
      </c>
      <c r="BC18" s="207">
        <v>160550965</v>
      </c>
      <c r="BD18" s="211"/>
    </row>
    <row r="19" spans="1:56" ht="12.75" customHeight="1">
      <c r="A19" s="212">
        <v>2010</v>
      </c>
      <c r="B19" s="212">
        <v>4</v>
      </c>
      <c r="C19" s="212">
        <v>17</v>
      </c>
      <c r="D19" s="212">
        <v>16</v>
      </c>
      <c r="E19" s="202">
        <v>1</v>
      </c>
      <c r="F19" s="212"/>
      <c r="G19" s="212">
        <v>9</v>
      </c>
      <c r="H19" s="212">
        <v>6</v>
      </c>
      <c r="I19" s="212">
        <v>2061</v>
      </c>
      <c r="J19" s="212">
        <v>129</v>
      </c>
      <c r="K19" s="212"/>
      <c r="L19" s="202">
        <f t="shared" ref="L19:L69" si="0">J19+K19</f>
        <v>129</v>
      </c>
      <c r="M19" s="212"/>
      <c r="N19" s="212"/>
      <c r="O19" s="212">
        <v>12</v>
      </c>
      <c r="P19" s="200">
        <v>56763922950.199997</v>
      </c>
      <c r="Q19" s="200">
        <v>30717779618.830002</v>
      </c>
      <c r="R19" s="200">
        <v>1788975279.5300002</v>
      </c>
      <c r="S19" s="200">
        <v>3886504220.48</v>
      </c>
      <c r="T19" s="200">
        <v>15333943485.610001</v>
      </c>
      <c r="U19" s="200"/>
      <c r="V19" s="200">
        <v>6220111980.9800005</v>
      </c>
      <c r="W19" s="201">
        <v>94904131.150000006</v>
      </c>
      <c r="X19" s="200">
        <v>13962430343.110001</v>
      </c>
      <c r="Y19" s="213">
        <v>31621586695.77</v>
      </c>
      <c r="Z19" s="213">
        <v>344408433.32999998</v>
      </c>
      <c r="AA19" s="213">
        <v>862367720.89999998</v>
      </c>
      <c r="AB19" s="213">
        <v>1215637767.3700001</v>
      </c>
      <c r="AC19" s="214">
        <v>29174772968.459999</v>
      </c>
      <c r="AD19" s="214"/>
      <c r="AE19" s="214"/>
      <c r="AF19" s="214"/>
      <c r="AG19" s="214"/>
      <c r="AH19" s="214"/>
      <c r="AI19" s="200">
        <v>25142336258.07</v>
      </c>
      <c r="AJ19" s="200">
        <v>25142336258.07</v>
      </c>
      <c r="AK19" s="200">
        <v>0</v>
      </c>
      <c r="AL19" s="201">
        <v>130000000</v>
      </c>
      <c r="AM19" s="200">
        <v>0</v>
      </c>
      <c r="AN19" s="200">
        <v>2606990826.0999999</v>
      </c>
      <c r="AO19" s="200">
        <v>0</v>
      </c>
      <c r="AP19" s="200">
        <v>884010174.08000004</v>
      </c>
      <c r="AQ19" s="200">
        <v>3332667104.8400002</v>
      </c>
      <c r="AR19" s="200">
        <v>23820000000</v>
      </c>
      <c r="AS19" s="200">
        <v>8871981429.9300003</v>
      </c>
      <c r="AT19" s="215">
        <v>0.33833639756988299</v>
      </c>
      <c r="AU19" s="215">
        <v>9.2609300775627179E-2</v>
      </c>
      <c r="AV19" s="215">
        <v>0.18932304874500924</v>
      </c>
      <c r="AW19" s="200">
        <v>19929589732.029999</v>
      </c>
      <c r="AX19" s="200">
        <v>178133554.59</v>
      </c>
      <c r="AY19" s="200">
        <v>-46919442.799999997</v>
      </c>
      <c r="AZ19" s="200">
        <v>225052997.38999999</v>
      </c>
      <c r="BA19" s="216">
        <v>20154642729.419998</v>
      </c>
      <c r="BB19" s="216">
        <v>6775047182.3800001</v>
      </c>
      <c r="BC19" s="217">
        <v>44002033</v>
      </c>
      <c r="BD19" s="217"/>
    </row>
    <row r="20" spans="1:56" ht="12.75" customHeight="1">
      <c r="A20" s="212">
        <v>2011</v>
      </c>
      <c r="B20" s="212">
        <v>1</v>
      </c>
      <c r="C20" s="212">
        <v>17</v>
      </c>
      <c r="D20" s="212">
        <v>16</v>
      </c>
      <c r="E20" s="202">
        <v>1</v>
      </c>
      <c r="F20" s="212"/>
      <c r="G20" s="212">
        <v>9</v>
      </c>
      <c r="H20" s="212">
        <v>7</v>
      </c>
      <c r="I20" s="212">
        <v>1592</v>
      </c>
      <c r="J20" s="212">
        <v>139</v>
      </c>
      <c r="K20" s="212"/>
      <c r="L20" s="202">
        <f t="shared" si="0"/>
        <v>139</v>
      </c>
      <c r="M20" s="212"/>
      <c r="N20" s="212"/>
      <c r="O20" s="212">
        <v>12</v>
      </c>
      <c r="P20" s="200">
        <v>58426509821.230003</v>
      </c>
      <c r="Q20" s="200">
        <v>32765698744.580002</v>
      </c>
      <c r="R20" s="200">
        <v>1612822009.7800002</v>
      </c>
      <c r="S20" s="200">
        <v>5295665855.54</v>
      </c>
      <c r="T20" s="200">
        <v>13515503401.17</v>
      </c>
      <c r="U20" s="200"/>
      <c r="V20" s="200">
        <v>6219337745.0700006</v>
      </c>
      <c r="W20" s="200">
        <v>96228838.099999994</v>
      </c>
      <c r="X20" s="200">
        <v>15408994932.010002</v>
      </c>
      <c r="Y20" s="213">
        <v>32018159056.009998</v>
      </c>
      <c r="Z20" s="213">
        <v>1327293335.03</v>
      </c>
      <c r="AA20" s="213">
        <v>998938783.15999997</v>
      </c>
      <c r="AB20" s="213">
        <v>741731772.20000005</v>
      </c>
      <c r="AC20" s="214">
        <v>28930423451.900002</v>
      </c>
      <c r="AD20" s="214">
        <v>12059712301.16</v>
      </c>
      <c r="AE20" s="214">
        <v>5065064079.8800001</v>
      </c>
      <c r="AF20" s="214"/>
      <c r="AG20" s="214">
        <v>3705773221.0799999</v>
      </c>
      <c r="AH20" s="214">
        <v>7935510489.4499998</v>
      </c>
      <c r="AI20" s="200">
        <v>26408350763.599998</v>
      </c>
      <c r="AJ20" s="200">
        <v>26408350763.599998</v>
      </c>
      <c r="AK20" s="200">
        <v>0</v>
      </c>
      <c r="AL20" s="201">
        <v>130000000</v>
      </c>
      <c r="AM20" s="200">
        <v>0</v>
      </c>
      <c r="AN20" s="200">
        <v>2606990826.1100001</v>
      </c>
      <c r="AO20" s="200">
        <v>0</v>
      </c>
      <c r="AP20" s="200">
        <v>884010174.05999994</v>
      </c>
      <c r="AQ20" s="200">
        <v>4098681612.5900006</v>
      </c>
      <c r="AR20" s="200">
        <v>8946928193.1599998</v>
      </c>
      <c r="AS20" s="200">
        <v>2120604830.3099999</v>
      </c>
      <c r="AT20" s="215">
        <v>0.33150732163591945</v>
      </c>
      <c r="AU20" s="215">
        <v>3.5038713423068892E-2</v>
      </c>
      <c r="AV20" s="215">
        <v>7.684891557458165E-2</v>
      </c>
      <c r="AW20" s="200">
        <v>6166772377.04</v>
      </c>
      <c r="AX20" s="200">
        <v>36035711.57</v>
      </c>
      <c r="AY20" s="200">
        <v>-16528397.25</v>
      </c>
      <c r="AZ20" s="200">
        <v>52564108.82</v>
      </c>
      <c r="BA20" s="216">
        <v>6219336485.8599997</v>
      </c>
      <c r="BB20" s="216">
        <v>2039424564.78</v>
      </c>
      <c r="BC20" s="217">
        <v>22331016</v>
      </c>
      <c r="BD20" s="217"/>
    </row>
    <row r="21" spans="1:56" ht="12.75" customHeight="1">
      <c r="A21" s="212">
        <v>2011</v>
      </c>
      <c r="B21" s="212">
        <v>2</v>
      </c>
      <c r="C21" s="212">
        <v>17</v>
      </c>
      <c r="D21" s="212">
        <v>16</v>
      </c>
      <c r="E21" s="202">
        <v>1</v>
      </c>
      <c r="F21" s="212"/>
      <c r="G21" s="212">
        <v>9</v>
      </c>
      <c r="H21" s="212">
        <v>7</v>
      </c>
      <c r="I21" s="212">
        <v>1992</v>
      </c>
      <c r="J21" s="212">
        <v>149</v>
      </c>
      <c r="K21" s="212"/>
      <c r="L21" s="202">
        <f t="shared" si="0"/>
        <v>149</v>
      </c>
      <c r="M21" s="212"/>
      <c r="N21" s="212"/>
      <c r="O21" s="212">
        <v>12</v>
      </c>
      <c r="P21" s="200">
        <v>72247174661.919998</v>
      </c>
      <c r="Q21" s="200">
        <v>41603731155.82</v>
      </c>
      <c r="R21" s="200">
        <v>2190062645.4499998</v>
      </c>
      <c r="S21" s="200">
        <v>5602548058.9700003</v>
      </c>
      <c r="T21" s="200">
        <v>14160216862.34</v>
      </c>
      <c r="U21" s="200"/>
      <c r="V21" s="200">
        <v>10278207183.470001</v>
      </c>
      <c r="W21" s="200">
        <v>90626449.609999999</v>
      </c>
      <c r="X21" s="200">
        <v>17346347074.659996</v>
      </c>
      <c r="Y21" s="213">
        <v>37687651032.879997</v>
      </c>
      <c r="Z21" s="213">
        <v>1825082294.71</v>
      </c>
      <c r="AA21" s="213">
        <v>532277555.11000001</v>
      </c>
      <c r="AB21" s="213">
        <v>813112032.41999984</v>
      </c>
      <c r="AC21" s="214">
        <v>34276966288.459999</v>
      </c>
      <c r="AD21" s="214">
        <v>17368549325.099998</v>
      </c>
      <c r="AE21" s="214">
        <v>4919710298.6499996</v>
      </c>
      <c r="AF21" s="214"/>
      <c r="AG21" s="214">
        <v>3855465701.7800002</v>
      </c>
      <c r="AH21" s="214"/>
      <c r="AI21" s="200">
        <v>34559523629.190002</v>
      </c>
      <c r="AJ21" s="200">
        <v>34559523629.190002</v>
      </c>
      <c r="AK21" s="200">
        <v>0</v>
      </c>
      <c r="AL21" s="201">
        <v>130000000</v>
      </c>
      <c r="AM21" s="200">
        <v>0</v>
      </c>
      <c r="AN21" s="200">
        <v>2358782297.5100002</v>
      </c>
      <c r="AO21" s="200">
        <v>0</v>
      </c>
      <c r="AP21" s="200">
        <v>884010174.05999994</v>
      </c>
      <c r="AQ21" s="200">
        <v>5755047006.6599998</v>
      </c>
      <c r="AR21" s="200">
        <v>24257516011.77</v>
      </c>
      <c r="AS21" s="200">
        <v>4360205218.3000002</v>
      </c>
      <c r="AT21" s="215">
        <v>0.31825383558273934</v>
      </c>
      <c r="AU21" s="215">
        <v>6.1127980695383992E-2</v>
      </c>
      <c r="AV21" s="215">
        <v>0.12888474937727629</v>
      </c>
      <c r="AW21" s="200">
        <v>13340975281.459999</v>
      </c>
      <c r="AX21" s="200">
        <v>101821837.63</v>
      </c>
      <c r="AY21" s="200">
        <v>-44868151.369999997</v>
      </c>
      <c r="AZ21" s="200">
        <v>146689989</v>
      </c>
      <c r="BA21" s="216">
        <v>13487665270.459999</v>
      </c>
      <c r="BB21" s="216">
        <v>4244207366.3800001</v>
      </c>
      <c r="BC21" s="217">
        <v>48293839</v>
      </c>
      <c r="BD21" s="217"/>
    </row>
    <row r="22" spans="1:56" ht="12.75" customHeight="1">
      <c r="A22" s="212">
        <v>2011</v>
      </c>
      <c r="B22" s="212">
        <v>3</v>
      </c>
      <c r="C22" s="212">
        <v>17</v>
      </c>
      <c r="D22" s="212">
        <v>16</v>
      </c>
      <c r="E22" s="202">
        <v>1</v>
      </c>
      <c r="F22" s="212"/>
      <c r="G22" s="212">
        <v>8</v>
      </c>
      <c r="H22" s="212">
        <v>8</v>
      </c>
      <c r="I22" s="212">
        <v>2080</v>
      </c>
      <c r="J22" s="212">
        <v>152</v>
      </c>
      <c r="K22" s="212"/>
      <c r="L22" s="202">
        <f t="shared" si="0"/>
        <v>152</v>
      </c>
      <c r="M22" s="212"/>
      <c r="N22" s="212"/>
      <c r="O22" s="212">
        <v>12</v>
      </c>
      <c r="P22" s="200">
        <v>77898465677.410004</v>
      </c>
      <c r="Q22" s="200">
        <v>39137117866.419998</v>
      </c>
      <c r="R22" s="200">
        <v>2277017507.1699996</v>
      </c>
      <c r="S22" s="200">
        <v>6026049563.5600004</v>
      </c>
      <c r="T22" s="200">
        <v>18271330308.369999</v>
      </c>
      <c r="U22" s="200"/>
      <c r="V22" s="200">
        <v>13708548777.910002</v>
      </c>
      <c r="W22" s="200">
        <v>90523748.870000005</v>
      </c>
      <c r="X22" s="200">
        <v>22690615786.430008</v>
      </c>
      <c r="Y22" s="213">
        <v>39557719057.32</v>
      </c>
      <c r="Z22" s="213">
        <v>2021254001.22</v>
      </c>
      <c r="AA22" s="213">
        <v>1807502423.5</v>
      </c>
      <c r="AB22" s="213">
        <v>940353654.19000006</v>
      </c>
      <c r="AC22" s="214">
        <v>34758072803.760002</v>
      </c>
      <c r="AD22" s="214">
        <v>17933508391.470001</v>
      </c>
      <c r="AE22" s="214">
        <v>5127798334.3999996</v>
      </c>
      <c r="AF22" s="214"/>
      <c r="AG22" s="214">
        <v>3578367592.0900002</v>
      </c>
      <c r="AH22" s="214"/>
      <c r="AI22" s="200">
        <v>38340746620.080002</v>
      </c>
      <c r="AJ22" s="200">
        <v>38340746620.080002</v>
      </c>
      <c r="AK22" s="200">
        <v>0</v>
      </c>
      <c r="AL22" s="201">
        <v>130000000</v>
      </c>
      <c r="AM22" s="200">
        <v>0</v>
      </c>
      <c r="AN22" s="200">
        <v>2358782297.5100002</v>
      </c>
      <c r="AO22" s="200">
        <v>0</v>
      </c>
      <c r="AP22" s="200">
        <v>825095435.04999995</v>
      </c>
      <c r="AQ22" s="200">
        <v>8186269997.6999989</v>
      </c>
      <c r="AR22" s="200">
        <v>36054665750.670006</v>
      </c>
      <c r="AS22" s="200">
        <v>6710384986.7599993</v>
      </c>
      <c r="AT22" s="215">
        <v>0.32779724005565142</v>
      </c>
      <c r="AU22" s="215">
        <v>7.8101590363847978E-2</v>
      </c>
      <c r="AV22" s="215">
        <v>0.16085829663734924</v>
      </c>
      <c r="AW22" s="200">
        <v>30534794668.810001</v>
      </c>
      <c r="AX22" s="200">
        <v>171400348.02000001</v>
      </c>
      <c r="AY22" s="200">
        <v>-70899904.400000006</v>
      </c>
      <c r="AZ22" s="200">
        <v>242300252.42000002</v>
      </c>
      <c r="BA22" s="216">
        <v>30777094921.23</v>
      </c>
      <c r="BB22" s="216">
        <v>10001951417.75</v>
      </c>
      <c r="BC22" s="217">
        <v>86695354.359999999</v>
      </c>
      <c r="BD22" s="217"/>
    </row>
    <row r="23" spans="1:56" ht="12.75" customHeight="1">
      <c r="A23" s="212">
        <v>2011</v>
      </c>
      <c r="B23" s="212">
        <v>4</v>
      </c>
      <c r="C23" s="212">
        <v>17</v>
      </c>
      <c r="D23" s="212">
        <v>16</v>
      </c>
      <c r="E23" s="202">
        <v>1</v>
      </c>
      <c r="F23" s="212"/>
      <c r="G23" s="212">
        <v>8</v>
      </c>
      <c r="H23" s="212">
        <v>9</v>
      </c>
      <c r="I23" s="212">
        <v>2057</v>
      </c>
      <c r="J23" s="212">
        <v>188</v>
      </c>
      <c r="K23" s="212"/>
      <c r="L23" s="202">
        <f t="shared" si="0"/>
        <v>188</v>
      </c>
      <c r="M23" s="212"/>
      <c r="N23" s="212"/>
      <c r="O23" s="212">
        <v>13</v>
      </c>
      <c r="P23" s="200">
        <v>81233460039.429993</v>
      </c>
      <c r="Q23" s="200">
        <v>39164022359.910004</v>
      </c>
      <c r="R23" s="200">
        <v>3473152424.3500004</v>
      </c>
      <c r="S23" s="200">
        <v>7179499776.4799995</v>
      </c>
      <c r="T23" s="200">
        <v>20865428151.619999</v>
      </c>
      <c r="U23" s="200"/>
      <c r="V23" s="200">
        <v>13365688288.970001</v>
      </c>
      <c r="W23" s="200">
        <v>97099555.959999993</v>
      </c>
      <c r="X23" s="200">
        <v>23729963572.229988</v>
      </c>
      <c r="Y23" s="213">
        <v>41137426058.870003</v>
      </c>
      <c r="Z23" s="213">
        <v>1723813563.3099999</v>
      </c>
      <c r="AA23" s="213">
        <v>1837092274.5</v>
      </c>
      <c r="AB23" s="213">
        <v>1158529708.29</v>
      </c>
      <c r="AC23" s="214">
        <v>36169470092.199997</v>
      </c>
      <c r="AD23" s="214">
        <v>18248194592.98</v>
      </c>
      <c r="AE23" s="214">
        <v>5770183494.4099998</v>
      </c>
      <c r="AF23" s="214"/>
      <c r="AG23" s="214">
        <v>8950742200.1499996</v>
      </c>
      <c r="AH23" s="214"/>
      <c r="AI23" s="200">
        <v>40043305768.730003</v>
      </c>
      <c r="AJ23" s="200">
        <v>40043305768.730003</v>
      </c>
      <c r="AK23" s="200">
        <v>0</v>
      </c>
      <c r="AL23" s="201">
        <v>130000000</v>
      </c>
      <c r="AM23" s="200">
        <v>0</v>
      </c>
      <c r="AN23" s="200">
        <v>1975442270.77</v>
      </c>
      <c r="AO23" s="200">
        <v>0</v>
      </c>
      <c r="AP23" s="200">
        <v>902027174.05999994</v>
      </c>
      <c r="AQ23" s="200">
        <v>10350829149.699999</v>
      </c>
      <c r="AR23" s="200">
        <v>47968890582.290001</v>
      </c>
      <c r="AS23" s="200">
        <v>10309400087.92</v>
      </c>
      <c r="AT23" s="215">
        <v>0.32559946823056607</v>
      </c>
      <c r="AU23" s="215">
        <v>0.10281344436862189</v>
      </c>
      <c r="AV23" s="215">
        <v>0.20847030251209409</v>
      </c>
      <c r="AW23" s="200">
        <v>30532286993.810001</v>
      </c>
      <c r="AX23" s="200">
        <v>415532507.18000001</v>
      </c>
      <c r="AY23" s="200">
        <v>-194272104.30000001</v>
      </c>
      <c r="AZ23" s="200">
        <v>609804611.48000002</v>
      </c>
      <c r="BA23" s="216">
        <v>31142091605.290001</v>
      </c>
      <c r="BB23" s="216">
        <v>10001951417.75</v>
      </c>
      <c r="BC23" s="217">
        <v>137897048.52000001</v>
      </c>
      <c r="BD23" s="217"/>
    </row>
    <row r="24" spans="1:56" ht="12.75" customHeight="1">
      <c r="A24" s="212">
        <v>2012</v>
      </c>
      <c r="B24" s="212">
        <v>1</v>
      </c>
      <c r="C24" s="212">
        <v>18</v>
      </c>
      <c r="D24" s="212">
        <v>17</v>
      </c>
      <c r="E24" s="202">
        <v>1</v>
      </c>
      <c r="F24" s="212"/>
      <c r="G24" s="212">
        <v>10</v>
      </c>
      <c r="H24" s="212">
        <v>9</v>
      </c>
      <c r="I24" s="212">
        <v>2079</v>
      </c>
      <c r="J24" s="212">
        <v>190</v>
      </c>
      <c r="K24" s="212"/>
      <c r="L24" s="202">
        <f t="shared" si="0"/>
        <v>190</v>
      </c>
      <c r="M24" s="212"/>
      <c r="N24" s="212"/>
      <c r="O24" s="212">
        <v>15</v>
      </c>
      <c r="P24" s="200">
        <v>80848072117.220001</v>
      </c>
      <c r="Q24" s="200">
        <v>37558517897.68</v>
      </c>
      <c r="R24" s="200">
        <v>3903447415.0100002</v>
      </c>
      <c r="S24" s="200">
        <v>8493255698.9099998</v>
      </c>
      <c r="T24" s="200">
        <v>21584987221.93</v>
      </c>
      <c r="U24" s="200"/>
      <c r="V24" s="200">
        <v>14002034238.130001</v>
      </c>
      <c r="W24" s="200">
        <v>116194179.5</v>
      </c>
      <c r="X24" s="200">
        <v>24749100757.060001</v>
      </c>
      <c r="Y24" s="218">
        <v>41834659879.849998</v>
      </c>
      <c r="Z24" s="218">
        <v>2161880891.3600001</v>
      </c>
      <c r="AA24" s="218">
        <v>2271633370.4400001</v>
      </c>
      <c r="AB24" s="218">
        <v>1155071491.4200001</v>
      </c>
      <c r="AC24" s="214">
        <v>36042900338.540001</v>
      </c>
      <c r="AD24" s="214">
        <v>17361560964.779999</v>
      </c>
      <c r="AE24" s="214">
        <v>6309077647.4899998</v>
      </c>
      <c r="AF24" s="214"/>
      <c r="AG24" s="214">
        <v>10364508794.98</v>
      </c>
      <c r="AH24" s="214"/>
      <c r="AI24" s="200">
        <v>39013412237.68</v>
      </c>
      <c r="AJ24" s="200">
        <v>39013412237.68</v>
      </c>
      <c r="AK24" s="200">
        <v>0</v>
      </c>
      <c r="AL24" s="201">
        <v>130000000</v>
      </c>
      <c r="AM24" s="200">
        <v>0</v>
      </c>
      <c r="AN24" s="200">
        <v>1975442270.77</v>
      </c>
      <c r="AO24" s="200">
        <v>0</v>
      </c>
      <c r="AP24" s="200">
        <v>2023959174.0599999</v>
      </c>
      <c r="AQ24" s="200">
        <v>8783822591.8599987</v>
      </c>
      <c r="AR24" s="200">
        <v>17767333048.189999</v>
      </c>
      <c r="AS24" s="200">
        <v>3542264224.1999998</v>
      </c>
      <c r="AT24" s="215">
        <v>0.29546973124809239</v>
      </c>
      <c r="AU24" s="215">
        <v>2.7199701569572819E-2</v>
      </c>
      <c r="AV24" s="215">
        <v>5.5696528311946804E-2</v>
      </c>
      <c r="AW24" s="200">
        <v>9927096401.2000008</v>
      </c>
      <c r="AX24" s="200">
        <v>96460376.640000001</v>
      </c>
      <c r="AY24" s="200">
        <v>-30617164.449999999</v>
      </c>
      <c r="AZ24" s="200">
        <v>127077541.09</v>
      </c>
      <c r="BA24" s="216">
        <v>10054173942.290001</v>
      </c>
      <c r="BB24" s="216">
        <v>2910215954.98</v>
      </c>
      <c r="BC24" s="217">
        <v>60488117.670000002</v>
      </c>
      <c r="BD24" s="217"/>
    </row>
    <row r="25" spans="1:56" ht="12.75" customHeight="1">
      <c r="A25" s="212">
        <v>2012</v>
      </c>
      <c r="B25" s="212">
        <v>2</v>
      </c>
      <c r="C25" s="212">
        <v>17</v>
      </c>
      <c r="D25" s="212">
        <v>16</v>
      </c>
      <c r="E25" s="202">
        <v>1</v>
      </c>
      <c r="F25" s="212"/>
      <c r="G25" s="212">
        <v>13</v>
      </c>
      <c r="H25" s="212">
        <v>9</v>
      </c>
      <c r="I25" s="212">
        <v>2180</v>
      </c>
      <c r="J25" s="212">
        <v>191</v>
      </c>
      <c r="K25" s="212"/>
      <c r="L25" s="202">
        <f t="shared" si="0"/>
        <v>191</v>
      </c>
      <c r="M25" s="212"/>
      <c r="N25" s="212"/>
      <c r="O25" s="212">
        <v>15</v>
      </c>
      <c r="P25" s="200">
        <v>97653412878.639999</v>
      </c>
      <c r="Q25" s="200">
        <v>44219661009.849998</v>
      </c>
      <c r="R25" s="200">
        <v>3630464336.3000002</v>
      </c>
      <c r="S25" s="200">
        <v>11616346370.360001</v>
      </c>
      <c r="T25" s="200">
        <v>25600000247.66</v>
      </c>
      <c r="U25" s="200"/>
      <c r="V25" s="200">
        <v>13952328140.349995</v>
      </c>
      <c r="W25" s="200">
        <v>159787348.05000001</v>
      </c>
      <c r="X25" s="200">
        <v>30901925354.57</v>
      </c>
      <c r="Y25" s="218">
        <v>51798134046.800003</v>
      </c>
      <c r="Z25" s="218">
        <v>1203608098.1900001</v>
      </c>
      <c r="AA25" s="218">
        <v>1735986626.75</v>
      </c>
      <c r="AB25" s="218">
        <v>2803954337.5099998</v>
      </c>
      <c r="AC25" s="214">
        <v>46014005872.870003</v>
      </c>
      <c r="AD25" s="214">
        <v>27294961529.150002</v>
      </c>
      <c r="AE25" s="214">
        <v>6731816402.8800001</v>
      </c>
      <c r="AF25" s="214"/>
      <c r="AG25" s="214">
        <v>10661410871.93</v>
      </c>
      <c r="AH25" s="214"/>
      <c r="AI25" s="200">
        <v>45855278832.209999</v>
      </c>
      <c r="AJ25" s="200">
        <v>45855278832.209999</v>
      </c>
      <c r="AK25" s="200">
        <v>0</v>
      </c>
      <c r="AL25" s="201">
        <v>230600000</v>
      </c>
      <c r="AM25" s="200">
        <v>0</v>
      </c>
      <c r="AN25" s="200">
        <v>1975442270.77</v>
      </c>
      <c r="AO25" s="200">
        <v>0</v>
      </c>
      <c r="AP25" s="200">
        <v>2367565174.0599999</v>
      </c>
      <c r="AQ25" s="200">
        <v>7508615129.1999989</v>
      </c>
      <c r="AR25" s="200">
        <v>41865181325.799995</v>
      </c>
      <c r="AS25" s="200">
        <v>9226923747.6400013</v>
      </c>
      <c r="AT25" s="215">
        <v>0.29904038135693151</v>
      </c>
      <c r="AU25" s="215">
        <v>3.6918370389091397E-2</v>
      </c>
      <c r="AV25" s="215">
        <v>7.7649176097850964E-2</v>
      </c>
      <c r="AW25" s="200">
        <v>21252144366.110001</v>
      </c>
      <c r="AX25" s="200">
        <v>334339521.68000001</v>
      </c>
      <c r="AY25" s="200">
        <v>-141225903.59999999</v>
      </c>
      <c r="AZ25" s="200">
        <v>475565425.27999997</v>
      </c>
      <c r="BA25" s="216">
        <v>21727709791.389999</v>
      </c>
      <c r="BB25" s="216">
        <v>6394775793.9899998</v>
      </c>
      <c r="BC25" s="217">
        <v>102686828.04000001</v>
      </c>
      <c r="BD25" s="217"/>
    </row>
    <row r="26" spans="1:56" ht="12.75" customHeight="1">
      <c r="A26" s="212">
        <v>2012</v>
      </c>
      <c r="B26" s="212">
        <v>3</v>
      </c>
      <c r="C26" s="212">
        <v>18</v>
      </c>
      <c r="D26" s="212">
        <v>17</v>
      </c>
      <c r="E26" s="202">
        <v>1</v>
      </c>
      <c r="F26" s="212"/>
      <c r="G26" s="212">
        <v>13</v>
      </c>
      <c r="H26" s="212">
        <v>9</v>
      </c>
      <c r="I26" s="212">
        <v>2436</v>
      </c>
      <c r="J26" s="212">
        <v>219</v>
      </c>
      <c r="K26" s="212"/>
      <c r="L26" s="202">
        <f t="shared" si="0"/>
        <v>219</v>
      </c>
      <c r="M26" s="212"/>
      <c r="N26" s="212"/>
      <c r="O26" s="212">
        <v>15</v>
      </c>
      <c r="P26" s="200">
        <v>100798332802.14</v>
      </c>
      <c r="Q26" s="200">
        <v>47012121386.260002</v>
      </c>
      <c r="R26" s="200">
        <v>3455311372.8200002</v>
      </c>
      <c r="S26" s="200">
        <v>10938934221.01</v>
      </c>
      <c r="T26" s="200">
        <v>26392606675.59</v>
      </c>
      <c r="U26" s="200"/>
      <c r="V26" s="200">
        <v>14257433940.069998</v>
      </c>
      <c r="W26" s="200">
        <v>162057757.24000001</v>
      </c>
      <c r="X26" s="200">
        <v>30450326531.729996</v>
      </c>
      <c r="Y26" s="218">
        <v>51398887738.360001</v>
      </c>
      <c r="Z26" s="218">
        <v>1585165010.02</v>
      </c>
      <c r="AA26" s="218">
        <v>397140601.82999998</v>
      </c>
      <c r="AB26" s="218">
        <v>2468144617.3800001</v>
      </c>
      <c r="AC26" s="214">
        <v>46878354736.790001</v>
      </c>
      <c r="AD26" s="214">
        <v>27358339656.02</v>
      </c>
      <c r="AE26" s="214">
        <v>7524137302.21</v>
      </c>
      <c r="AF26" s="214"/>
      <c r="AG26" s="214">
        <v>10639059096.459999</v>
      </c>
      <c r="AH26" s="214"/>
      <c r="AI26" s="200">
        <v>49399445063.870003</v>
      </c>
      <c r="AJ26" s="200">
        <v>49399445063.870003</v>
      </c>
      <c r="AK26" s="200">
        <v>0</v>
      </c>
      <c r="AL26" s="201">
        <v>130000000</v>
      </c>
      <c r="AM26" s="200">
        <v>0</v>
      </c>
      <c r="AN26" s="200">
        <v>1975442270.77</v>
      </c>
      <c r="AO26" s="200">
        <v>0</v>
      </c>
      <c r="AP26" s="200">
        <v>2383669918.27</v>
      </c>
      <c r="AQ26" s="200">
        <v>9028648723.289999</v>
      </c>
      <c r="AR26" s="200">
        <v>59918505212.360001</v>
      </c>
      <c r="AS26" s="200">
        <v>12998996777.720001</v>
      </c>
      <c r="AT26" s="215">
        <v>0.29698742619971252</v>
      </c>
      <c r="AU26" s="215">
        <v>5.3353140995736285E-2</v>
      </c>
      <c r="AV26" s="215">
        <v>0.11104375570643266</v>
      </c>
      <c r="AW26" s="200">
        <v>33922199677.599998</v>
      </c>
      <c r="AX26" s="200">
        <v>419195819.31999999</v>
      </c>
      <c r="AY26" s="200">
        <v>-162417127.05000001</v>
      </c>
      <c r="AZ26" s="200">
        <v>581612946.37</v>
      </c>
      <c r="BA26" s="216">
        <v>34503812623.970001</v>
      </c>
      <c r="BB26" s="216">
        <v>10098792777.73</v>
      </c>
      <c r="BC26" s="217">
        <v>148405727.54000002</v>
      </c>
      <c r="BD26" s="217"/>
    </row>
    <row r="27" spans="1:56" ht="12.75" customHeight="1">
      <c r="A27" s="212">
        <v>2012</v>
      </c>
      <c r="B27" s="212">
        <v>4</v>
      </c>
      <c r="C27" s="212">
        <v>18</v>
      </c>
      <c r="D27" s="212">
        <v>17</v>
      </c>
      <c r="E27" s="202">
        <v>1</v>
      </c>
      <c r="F27" s="212"/>
      <c r="G27" s="212">
        <v>17</v>
      </c>
      <c r="H27" s="212">
        <v>9</v>
      </c>
      <c r="I27" s="212">
        <v>2357</v>
      </c>
      <c r="J27" s="212">
        <v>213</v>
      </c>
      <c r="K27" s="212"/>
      <c r="L27" s="202">
        <f t="shared" si="0"/>
        <v>213</v>
      </c>
      <c r="M27" s="212"/>
      <c r="N27" s="212"/>
      <c r="O27" s="212">
        <v>18</v>
      </c>
      <c r="P27" s="200">
        <v>107600000000</v>
      </c>
      <c r="Q27" s="200">
        <v>51870369342.18</v>
      </c>
      <c r="R27" s="200">
        <v>2934359349.7499995</v>
      </c>
      <c r="S27" s="200">
        <v>9754813558.1199989</v>
      </c>
      <c r="T27" s="200">
        <v>28292412873.139999</v>
      </c>
      <c r="U27" s="200"/>
      <c r="V27" s="200">
        <v>15401476170.130003</v>
      </c>
      <c r="W27" s="200">
        <v>135262449.75</v>
      </c>
      <c r="X27" s="200">
        <v>30957450965.77</v>
      </c>
      <c r="Y27" s="218">
        <v>53747629121.300003</v>
      </c>
      <c r="Z27" s="218">
        <v>1095591365.9400001</v>
      </c>
      <c r="AA27" s="218">
        <v>927293723.75999999</v>
      </c>
      <c r="AB27" s="218">
        <v>2815747535.3099999</v>
      </c>
      <c r="AC27" s="214">
        <v>48781198834.870003</v>
      </c>
      <c r="AD27" s="214">
        <v>27578098288.169998</v>
      </c>
      <c r="AE27" s="214">
        <v>7354849114.0600004</v>
      </c>
      <c r="AF27" s="214"/>
      <c r="AG27" s="214">
        <v>12492342651.84</v>
      </c>
      <c r="AH27" s="214"/>
      <c r="AI27" s="200">
        <v>53603473373.860001</v>
      </c>
      <c r="AJ27" s="200">
        <v>53603473373.860001</v>
      </c>
      <c r="AK27" s="200">
        <v>0</v>
      </c>
      <c r="AL27" s="201">
        <v>130000000</v>
      </c>
      <c r="AM27" s="200">
        <v>0</v>
      </c>
      <c r="AN27" s="200">
        <v>3104307563.77</v>
      </c>
      <c r="AO27" s="200">
        <v>0</v>
      </c>
      <c r="AP27" s="200">
        <v>2765114088.5</v>
      </c>
      <c r="AQ27" s="200">
        <v>7522367570.960001</v>
      </c>
      <c r="AR27" s="200">
        <v>79003584099.780014</v>
      </c>
      <c r="AS27" s="200">
        <v>19825554702.190002</v>
      </c>
      <c r="AT27" s="215">
        <v>0.34938464924870566</v>
      </c>
      <c r="AU27" s="215">
        <v>4.9293371688568684E-2</v>
      </c>
      <c r="AV27" s="215">
        <v>9.9636788366966336E-2</v>
      </c>
      <c r="AW27" s="200">
        <v>47536600073.449997</v>
      </c>
      <c r="AX27" s="200">
        <v>750846089.00999999</v>
      </c>
      <c r="AY27" s="200">
        <v>-278663042.95999998</v>
      </c>
      <c r="AZ27" s="200">
        <v>1029509131.97</v>
      </c>
      <c r="BA27" s="216">
        <v>48566109205.419998</v>
      </c>
      <c r="BB27" s="216">
        <v>16748285527.620001</v>
      </c>
      <c r="BC27" s="217">
        <v>219967502.48999998</v>
      </c>
      <c r="BD27" s="217"/>
    </row>
    <row r="28" spans="1:56" ht="12.75" customHeight="1">
      <c r="A28" s="212">
        <v>2013</v>
      </c>
      <c r="B28" s="212">
        <v>1</v>
      </c>
      <c r="C28" s="212">
        <v>17</v>
      </c>
      <c r="D28" s="212">
        <v>16</v>
      </c>
      <c r="E28" s="202">
        <v>1</v>
      </c>
      <c r="F28" s="212"/>
      <c r="G28" s="212">
        <v>18</v>
      </c>
      <c r="H28" s="212">
        <v>10</v>
      </c>
      <c r="I28" s="212">
        <v>2438</v>
      </c>
      <c r="J28" s="212">
        <v>219</v>
      </c>
      <c r="K28" s="212"/>
      <c r="L28" s="202">
        <f t="shared" si="0"/>
        <v>219</v>
      </c>
      <c r="M28" s="212"/>
      <c r="N28" s="212"/>
      <c r="O28" s="212">
        <v>15</v>
      </c>
      <c r="P28" s="200">
        <v>104838900000</v>
      </c>
      <c r="Q28" s="200">
        <v>47659291641.400002</v>
      </c>
      <c r="R28" s="200">
        <v>3766466609.0700006</v>
      </c>
      <c r="S28" s="200">
        <v>12900231546.51</v>
      </c>
      <c r="T28" s="200">
        <v>25950447863.349998</v>
      </c>
      <c r="U28" s="200"/>
      <c r="V28" s="200">
        <v>14747263921.08</v>
      </c>
      <c r="W28" s="200">
        <v>146722116.02000001</v>
      </c>
      <c r="X28" s="200">
        <v>34525324641.18</v>
      </c>
      <c r="Y28" s="218">
        <v>51507003551.440002</v>
      </c>
      <c r="Z28" s="218">
        <v>1156640815.22</v>
      </c>
      <c r="AA28" s="218">
        <v>1203455323.8900001</v>
      </c>
      <c r="AB28" s="218">
        <v>3482859179.0500002</v>
      </c>
      <c r="AC28" s="214">
        <v>45623068018.07</v>
      </c>
      <c r="AD28" s="214">
        <v>23830618549.889999</v>
      </c>
      <c r="AE28" s="214">
        <v>7572787801.8999996</v>
      </c>
      <c r="AF28" s="214"/>
      <c r="AG28" s="214">
        <v>12522602926.280001</v>
      </c>
      <c r="AH28" s="214"/>
      <c r="AI28" s="200">
        <v>53329046216.32</v>
      </c>
      <c r="AJ28" s="200">
        <v>53329046216.32</v>
      </c>
      <c r="AK28" s="200">
        <v>0</v>
      </c>
      <c r="AL28" s="201">
        <v>130000000</v>
      </c>
      <c r="AM28" s="200">
        <v>0</v>
      </c>
      <c r="AN28" s="200">
        <v>3104307563.77</v>
      </c>
      <c r="AO28" s="200">
        <v>0</v>
      </c>
      <c r="AP28" s="200">
        <v>2765114087.5100002</v>
      </c>
      <c r="AQ28" s="200">
        <v>7047940414.6700001</v>
      </c>
      <c r="AR28" s="200">
        <v>15859931248.299999</v>
      </c>
      <c r="AS28" s="200">
        <v>6581701840.1900005</v>
      </c>
      <c r="AT28" s="215">
        <v>0.45149357112630906</v>
      </c>
      <c r="AU28" s="215">
        <v>1.6528939935106048E-2</v>
      </c>
      <c r="AV28" s="215">
        <v>3.2837436464018974E-2</v>
      </c>
      <c r="AW28" s="200">
        <v>13927547394.969999</v>
      </c>
      <c r="AX28" s="200">
        <v>231728811.00999999</v>
      </c>
      <c r="AY28" s="200">
        <v>-138314741.21000001</v>
      </c>
      <c r="AZ28" s="200">
        <v>370043552.22000003</v>
      </c>
      <c r="BA28" s="216">
        <v>14297590947.189999</v>
      </c>
      <c r="BB28" s="216">
        <v>6413192675.9399996</v>
      </c>
      <c r="BC28" s="217">
        <v>42077719.310000002</v>
      </c>
      <c r="BD28" s="217"/>
    </row>
    <row r="29" spans="1:56" ht="12.75" customHeight="1">
      <c r="A29" s="212">
        <v>2013</v>
      </c>
      <c r="B29" s="212">
        <v>2</v>
      </c>
      <c r="C29" s="212">
        <v>17</v>
      </c>
      <c r="D29" s="212">
        <v>16</v>
      </c>
      <c r="E29" s="202">
        <v>1</v>
      </c>
      <c r="F29" s="212"/>
      <c r="G29" s="212">
        <v>20</v>
      </c>
      <c r="H29" s="212">
        <v>13</v>
      </c>
      <c r="I29" s="212">
        <v>3227</v>
      </c>
      <c r="J29" s="212">
        <v>276</v>
      </c>
      <c r="K29" s="212">
        <v>2</v>
      </c>
      <c r="L29" s="202">
        <f t="shared" si="0"/>
        <v>278</v>
      </c>
      <c r="M29" s="212"/>
      <c r="N29" s="212"/>
      <c r="O29" s="212">
        <v>15</v>
      </c>
      <c r="P29" s="200">
        <v>113216400000</v>
      </c>
      <c r="Q29" s="200">
        <v>57588681106.190002</v>
      </c>
      <c r="R29" s="200">
        <v>4639415306.4399996</v>
      </c>
      <c r="S29" s="200">
        <v>13787915158.08</v>
      </c>
      <c r="T29" s="200">
        <v>25022477921.73</v>
      </c>
      <c r="U29" s="200"/>
      <c r="V29" s="200">
        <v>14391350052.190001</v>
      </c>
      <c r="W29" s="200">
        <v>208576258.13</v>
      </c>
      <c r="X29" s="200">
        <v>33194560087.699997</v>
      </c>
      <c r="Y29" s="218">
        <v>60056308966.519997</v>
      </c>
      <c r="Z29" s="218">
        <v>2383817221.1799998</v>
      </c>
      <c r="AA29" s="218">
        <v>660443535.55999994</v>
      </c>
      <c r="AB29" s="218">
        <v>2881492559.4400005</v>
      </c>
      <c r="AC29" s="214">
        <v>54064060436.470001</v>
      </c>
      <c r="AD29" s="214">
        <v>30650555836.75</v>
      </c>
      <c r="AE29" s="214">
        <v>7928026894.8299999</v>
      </c>
      <c r="AF29" s="214"/>
      <c r="AG29" s="214">
        <v>14506096517.129999</v>
      </c>
      <c r="AH29" s="214"/>
      <c r="AI29" s="200">
        <v>53161820270.480003</v>
      </c>
      <c r="AJ29" s="200">
        <v>53161820270.480003</v>
      </c>
      <c r="AK29" s="200">
        <v>0</v>
      </c>
      <c r="AL29" s="201">
        <v>130000000</v>
      </c>
      <c r="AM29" s="200">
        <v>0</v>
      </c>
      <c r="AN29" s="200">
        <v>3104307563.77</v>
      </c>
      <c r="AO29" s="200">
        <v>0</v>
      </c>
      <c r="AP29" s="200">
        <v>2860506758.7800002</v>
      </c>
      <c r="AQ29" s="200">
        <v>6335321796.3400002</v>
      </c>
      <c r="AR29" s="200">
        <v>42416479660.159996</v>
      </c>
      <c r="AS29" s="200">
        <v>11781200000</v>
      </c>
      <c r="AT29" s="215">
        <v>0.42702629864446001</v>
      </c>
      <c r="AU29" s="215">
        <v>2.0756036136796489E-2</v>
      </c>
      <c r="AV29" s="215">
        <v>4.250095652269871E-2</v>
      </c>
      <c r="AW29" s="200">
        <v>27377779851.16</v>
      </c>
      <c r="AX29" s="200">
        <v>454259868.74000001</v>
      </c>
      <c r="AY29" s="200">
        <v>190157417.71000001</v>
      </c>
      <c r="AZ29" s="200">
        <v>264102451.03</v>
      </c>
      <c r="BA29" s="216">
        <v>27641882302.189999</v>
      </c>
      <c r="BB29" s="216">
        <v>11682500333.459999</v>
      </c>
      <c r="BC29" s="217">
        <v>121310353.61</v>
      </c>
      <c r="BD29" s="217"/>
    </row>
    <row r="30" spans="1:56" ht="12.75" customHeight="1">
      <c r="A30" s="212">
        <v>2013</v>
      </c>
      <c r="B30" s="212">
        <v>3</v>
      </c>
      <c r="C30" s="212">
        <v>17</v>
      </c>
      <c r="D30" s="212">
        <v>16</v>
      </c>
      <c r="E30" s="202">
        <v>1</v>
      </c>
      <c r="F30" s="212"/>
      <c r="G30" s="212">
        <v>19</v>
      </c>
      <c r="H30" s="212">
        <v>11</v>
      </c>
      <c r="I30" s="212">
        <v>3143</v>
      </c>
      <c r="J30" s="212">
        <v>276</v>
      </c>
      <c r="K30" s="212">
        <v>6</v>
      </c>
      <c r="L30" s="202">
        <f t="shared" si="0"/>
        <v>282</v>
      </c>
      <c r="M30" s="212"/>
      <c r="N30" s="212"/>
      <c r="O30" s="212">
        <v>15</v>
      </c>
      <c r="P30" s="200">
        <v>122642000000</v>
      </c>
      <c r="Q30" s="200">
        <v>65114655991.669998</v>
      </c>
      <c r="R30" s="200">
        <v>4689794931.8099995</v>
      </c>
      <c r="S30" s="200">
        <v>15272156983.01</v>
      </c>
      <c r="T30" s="200">
        <v>24344817655.009998</v>
      </c>
      <c r="U30" s="200"/>
      <c r="V30" s="200">
        <v>14918644356.139999</v>
      </c>
      <c r="W30" s="200">
        <v>197432616.66000003</v>
      </c>
      <c r="X30" s="200">
        <v>35374790515.160004</v>
      </c>
      <c r="Y30" s="218">
        <v>67442325011.480003</v>
      </c>
      <c r="Z30" s="218">
        <v>2350246851.77</v>
      </c>
      <c r="AA30" s="218">
        <v>3163587735.2800002</v>
      </c>
      <c r="AB30" s="218">
        <v>2977480259.6700001</v>
      </c>
      <c r="AC30" s="214">
        <v>58852318163.510002</v>
      </c>
      <c r="AD30" s="214">
        <v>33578373070.296997</v>
      </c>
      <c r="AE30" s="214">
        <v>8845906353.1859989</v>
      </c>
      <c r="AF30" s="214"/>
      <c r="AG30" s="214">
        <v>15473051591.950001</v>
      </c>
      <c r="AH30" s="214"/>
      <c r="AI30" s="200">
        <v>55229902345.742996</v>
      </c>
      <c r="AJ30" s="200">
        <v>55229902345.742996</v>
      </c>
      <c r="AK30" s="200">
        <v>0</v>
      </c>
      <c r="AL30" s="201">
        <v>130000000</v>
      </c>
      <c r="AM30" s="200">
        <v>0</v>
      </c>
      <c r="AN30" s="200">
        <v>3104307563.7799997</v>
      </c>
      <c r="AO30" s="200">
        <v>0</v>
      </c>
      <c r="AP30" s="200">
        <v>3360506758.7799997</v>
      </c>
      <c r="AQ30" s="200">
        <v>7451860018.1230011</v>
      </c>
      <c r="AR30" s="200">
        <v>67292494784.849998</v>
      </c>
      <c r="AS30" s="200">
        <v>22923128833.91</v>
      </c>
      <c r="AT30" s="215">
        <v>0.41115919987020355</v>
      </c>
      <c r="AU30" s="215">
        <v>2.868138886102848E-2</v>
      </c>
      <c r="AV30" s="215">
        <v>6.2410176010317599E-2</v>
      </c>
      <c r="AW30" s="200">
        <v>41916476655.220001</v>
      </c>
      <c r="AX30" s="200">
        <v>651731677.71000004</v>
      </c>
      <c r="AY30" s="200">
        <v>244604571.24000001</v>
      </c>
      <c r="AZ30" s="200">
        <v>407127106.47000003</v>
      </c>
      <c r="BA30" s="216">
        <v>42323603761.690002</v>
      </c>
      <c r="BB30" s="216">
        <v>17205508009.639999</v>
      </c>
      <c r="BC30" s="217">
        <v>196231048.64000002</v>
      </c>
      <c r="BD30" s="217"/>
    </row>
    <row r="31" spans="1:56" ht="12.75" customHeight="1">
      <c r="A31" s="212">
        <v>2013</v>
      </c>
      <c r="B31" s="212">
        <v>4</v>
      </c>
      <c r="C31" s="212">
        <v>17</v>
      </c>
      <c r="D31" s="212">
        <v>16</v>
      </c>
      <c r="E31" s="202">
        <v>1</v>
      </c>
      <c r="F31" s="212"/>
      <c r="G31" s="212">
        <v>20</v>
      </c>
      <c r="H31" s="212">
        <v>14</v>
      </c>
      <c r="I31" s="212">
        <v>3187</v>
      </c>
      <c r="J31" s="212">
        <v>323</v>
      </c>
      <c r="K31" s="212"/>
      <c r="L31" s="202">
        <f t="shared" si="0"/>
        <v>323</v>
      </c>
      <c r="M31" s="212"/>
      <c r="N31" s="212"/>
      <c r="O31" s="212">
        <v>15</v>
      </c>
      <c r="P31" s="200">
        <v>126403300000</v>
      </c>
      <c r="Q31" s="200">
        <v>74791852175.802002</v>
      </c>
      <c r="R31" s="200">
        <v>4385304222.4800005</v>
      </c>
      <c r="S31" s="200">
        <v>16781392932.91</v>
      </c>
      <c r="T31" s="200">
        <v>16436371269.959999</v>
      </c>
      <c r="U31" s="200"/>
      <c r="V31" s="200">
        <v>15630251964.060001</v>
      </c>
      <c r="W31" s="200">
        <v>178173048</v>
      </c>
      <c r="X31" s="200">
        <v>36443003285.608002</v>
      </c>
      <c r="Y31" s="218">
        <v>65129425898.779999</v>
      </c>
      <c r="Z31" s="218">
        <v>2732300208.9499998</v>
      </c>
      <c r="AA31" s="218">
        <v>214438205.84999999</v>
      </c>
      <c r="AB31" s="218">
        <v>1572505181.48</v>
      </c>
      <c r="AC31" s="214">
        <v>60413621049.209999</v>
      </c>
      <c r="AD31" s="214">
        <v>32280927253.09</v>
      </c>
      <c r="AE31" s="214">
        <v>8608279039.1000004</v>
      </c>
      <c r="AF31" s="214"/>
      <c r="AG31" s="214">
        <v>18083386052.599998</v>
      </c>
      <c r="AH31" s="214"/>
      <c r="AI31" s="200">
        <v>61295433303.980003</v>
      </c>
      <c r="AJ31" s="200">
        <v>61295433303.980003</v>
      </c>
      <c r="AK31" s="200">
        <v>-1243016000</v>
      </c>
      <c r="AL31" s="201">
        <v>130000000</v>
      </c>
      <c r="AM31" s="200">
        <v>0</v>
      </c>
      <c r="AN31" s="200">
        <v>3104307563.77</v>
      </c>
      <c r="AO31" s="200">
        <v>0</v>
      </c>
      <c r="AP31" s="200">
        <v>1652027174.0599999</v>
      </c>
      <c r="AQ31" s="200">
        <v>7318886561.0799999</v>
      </c>
      <c r="AR31" s="200">
        <v>93897441411.800003</v>
      </c>
      <c r="AS31" s="200">
        <v>30373964403.82</v>
      </c>
      <c r="AT31" s="215">
        <v>0.42193985448310706</v>
      </c>
      <c r="AU31" s="215">
        <v>2.5596186816695597E-2</v>
      </c>
      <c r="AV31" s="215">
        <v>5.4705785562224669E-2</v>
      </c>
      <c r="AW31" s="200">
        <v>61535056133.400002</v>
      </c>
      <c r="AX31" s="200">
        <v>961055004.74000001</v>
      </c>
      <c r="AY31" s="200">
        <v>-367004387.35000002</v>
      </c>
      <c r="AZ31" s="200">
        <v>1328059392.0900002</v>
      </c>
      <c r="BA31" s="216">
        <v>62863115525.490005</v>
      </c>
      <c r="BB31" s="216">
        <v>26265132684.240002</v>
      </c>
      <c r="BC31" s="219">
        <v>259321132.94</v>
      </c>
      <c r="BD31" s="219"/>
    </row>
    <row r="32" spans="1:56" ht="12.75" customHeight="1">
      <c r="A32" s="212">
        <v>2014</v>
      </c>
      <c r="B32" s="212">
        <v>1</v>
      </c>
      <c r="C32" s="212">
        <v>17</v>
      </c>
      <c r="D32" s="212">
        <v>16</v>
      </c>
      <c r="E32" s="202">
        <v>1</v>
      </c>
      <c r="F32" s="212"/>
      <c r="G32" s="212">
        <v>22</v>
      </c>
      <c r="H32" s="212">
        <v>16</v>
      </c>
      <c r="I32" s="212">
        <v>3171</v>
      </c>
      <c r="J32" s="212">
        <v>254</v>
      </c>
      <c r="K32" s="212"/>
      <c r="L32" s="202">
        <f t="shared" si="0"/>
        <v>254</v>
      </c>
      <c r="M32" s="212"/>
      <c r="N32" s="212"/>
      <c r="O32" s="212">
        <v>15</v>
      </c>
      <c r="P32" s="200">
        <v>124969431952.81</v>
      </c>
      <c r="Q32" s="200">
        <v>54005726018.68</v>
      </c>
      <c r="R32" s="200">
        <v>6427690515.46</v>
      </c>
      <c r="S32" s="200">
        <v>17379101447.619999</v>
      </c>
      <c r="T32" s="200">
        <v>34755406342.479996</v>
      </c>
      <c r="U32" s="200"/>
      <c r="V32" s="200">
        <v>15481251191.120001</v>
      </c>
      <c r="W32" s="200">
        <v>190910613.47</v>
      </c>
      <c r="X32" s="200">
        <v>37760075962.76001</v>
      </c>
      <c r="Y32" s="218">
        <v>65322657569.43</v>
      </c>
      <c r="Z32" s="218">
        <v>3872752671.6999998</v>
      </c>
      <c r="AA32" s="218">
        <v>372364567</v>
      </c>
      <c r="AB32" s="218">
        <v>2429241219.2399998</v>
      </c>
      <c r="AC32" s="214">
        <v>58525496428.07</v>
      </c>
      <c r="AD32" s="214">
        <v>29671803901.510002</v>
      </c>
      <c r="AE32" s="214">
        <v>8856004019.2999992</v>
      </c>
      <c r="AF32" s="214"/>
      <c r="AG32" s="214">
        <v>18351327713.07</v>
      </c>
      <c r="AH32" s="214"/>
      <c r="AI32" s="200">
        <v>59646774383.376999</v>
      </c>
      <c r="AJ32" s="200">
        <v>59646774383.376999</v>
      </c>
      <c r="AK32" s="200">
        <v>-1243016000</v>
      </c>
      <c r="AL32" s="201">
        <v>130000000</v>
      </c>
      <c r="AM32" s="200">
        <v>0</v>
      </c>
      <c r="AN32" s="200">
        <v>3148909503.7399998</v>
      </c>
      <c r="AO32" s="200">
        <v>0</v>
      </c>
      <c r="AP32" s="200">
        <v>857425234.09000003</v>
      </c>
      <c r="AQ32" s="200">
        <v>4920227640.4770002</v>
      </c>
      <c r="AR32" s="200">
        <v>23706649007.870003</v>
      </c>
      <c r="AS32" s="200">
        <v>8389698474.2600002</v>
      </c>
      <c r="AT32" s="215">
        <v>0.47053474016826941</v>
      </c>
      <c r="AU32" s="215">
        <v>3.1902783047707385E-3</v>
      </c>
      <c r="AV32" s="215">
        <v>6.6308445041212338E-3</v>
      </c>
      <c r="AW32" s="200">
        <v>17165003290.48</v>
      </c>
      <c r="AX32" s="200">
        <v>426925447.38</v>
      </c>
      <c r="AY32" s="200">
        <v>-184201411.03999999</v>
      </c>
      <c r="AZ32" s="200">
        <v>611126858.41999996</v>
      </c>
      <c r="BA32" s="216">
        <v>17776130148.899998</v>
      </c>
      <c r="BB32" s="216">
        <v>8235276708.8500004</v>
      </c>
      <c r="BC32" s="217">
        <v>129010071.96000001</v>
      </c>
      <c r="BD32" s="217"/>
    </row>
    <row r="33" spans="1:56" ht="12.75" customHeight="1">
      <c r="A33" s="212">
        <v>2014</v>
      </c>
      <c r="B33" s="212">
        <v>2</v>
      </c>
      <c r="C33" s="212">
        <v>17</v>
      </c>
      <c r="D33" s="212">
        <v>16</v>
      </c>
      <c r="E33" s="202">
        <v>1</v>
      </c>
      <c r="F33" s="212"/>
      <c r="G33" s="212">
        <v>24</v>
      </c>
      <c r="H33" s="212">
        <v>17</v>
      </c>
      <c r="I33" s="212">
        <v>3399</v>
      </c>
      <c r="J33" s="212">
        <v>340</v>
      </c>
      <c r="K33" s="212">
        <v>7</v>
      </c>
      <c r="L33" s="202">
        <f t="shared" si="0"/>
        <v>347</v>
      </c>
      <c r="M33" s="212"/>
      <c r="N33" s="212"/>
      <c r="O33" s="212">
        <v>15</v>
      </c>
      <c r="P33" s="200">
        <v>136738762097.57001</v>
      </c>
      <c r="Q33" s="200">
        <v>66706024885.93</v>
      </c>
      <c r="R33" s="200">
        <v>6526637262.8400002</v>
      </c>
      <c r="S33" s="200">
        <v>21086095067.850002</v>
      </c>
      <c r="T33" s="200">
        <v>29561332794.530003</v>
      </c>
      <c r="U33" s="200"/>
      <c r="V33" s="200">
        <v>15062310705.359999</v>
      </c>
      <c r="W33" s="200">
        <v>307287062.70999998</v>
      </c>
      <c r="X33" s="200">
        <v>42032219744.400009</v>
      </c>
      <c r="Y33" s="218">
        <v>75448210971.059998</v>
      </c>
      <c r="Z33" s="218">
        <v>4867048850.6599998</v>
      </c>
      <c r="AA33" s="218">
        <v>178500000</v>
      </c>
      <c r="AB33" s="218">
        <v>5010671594.3400002</v>
      </c>
      <c r="AC33" s="214">
        <v>67412064878.410004</v>
      </c>
      <c r="AD33" s="214">
        <v>37898760446.489998</v>
      </c>
      <c r="AE33" s="214">
        <v>8879193688.0100002</v>
      </c>
      <c r="AF33" s="214"/>
      <c r="AG33" s="214">
        <v>19013327172.049999</v>
      </c>
      <c r="AH33" s="214"/>
      <c r="AI33" s="200">
        <v>61290551126.510002</v>
      </c>
      <c r="AJ33" s="200">
        <v>61290551126.510002</v>
      </c>
      <c r="AK33" s="200">
        <v>-1243016000</v>
      </c>
      <c r="AL33" s="201">
        <v>130000000</v>
      </c>
      <c r="AM33" s="200">
        <v>0</v>
      </c>
      <c r="AN33" s="200">
        <v>3104307563.77</v>
      </c>
      <c r="AO33" s="200">
        <v>0</v>
      </c>
      <c r="AP33" s="200">
        <v>1502027174.0599999</v>
      </c>
      <c r="AQ33" s="200">
        <v>5964004383.6099997</v>
      </c>
      <c r="AR33" s="200">
        <v>57775305507.379997</v>
      </c>
      <c r="AS33" s="200">
        <v>15678156045.599998</v>
      </c>
      <c r="AT33" s="215">
        <v>0.44905979777701954</v>
      </c>
      <c r="AU33" s="215">
        <v>1.6439101964152561E-2</v>
      </c>
      <c r="AV33" s="215">
        <v>3.4882236646411699E-2</v>
      </c>
      <c r="AW33" s="200">
        <v>33745415320.68</v>
      </c>
      <c r="AX33" s="200">
        <v>699935132.24000001</v>
      </c>
      <c r="AY33" s="200">
        <v>-249443124.13999999</v>
      </c>
      <c r="AZ33" s="200">
        <v>949378256.38</v>
      </c>
      <c r="BA33" s="216">
        <v>34694793577.059998</v>
      </c>
      <c r="BB33" s="216">
        <v>15303882278.99</v>
      </c>
      <c r="BC33" s="217">
        <v>276154708.64000005</v>
      </c>
      <c r="BD33" s="217"/>
    </row>
    <row r="34" spans="1:56" ht="12.75" customHeight="1">
      <c r="A34" s="212">
        <v>2014</v>
      </c>
      <c r="B34" s="212">
        <v>3</v>
      </c>
      <c r="C34" s="212">
        <v>17</v>
      </c>
      <c r="D34" s="212">
        <v>16</v>
      </c>
      <c r="E34" s="202">
        <v>1</v>
      </c>
      <c r="F34" s="212"/>
      <c r="G34" s="212">
        <v>26</v>
      </c>
      <c r="H34" s="212">
        <v>19</v>
      </c>
      <c r="I34" s="212">
        <v>3431</v>
      </c>
      <c r="J34" s="212">
        <v>354</v>
      </c>
      <c r="K34" s="212">
        <v>8</v>
      </c>
      <c r="L34" s="202">
        <f t="shared" si="0"/>
        <v>362</v>
      </c>
      <c r="M34" s="212"/>
      <c r="N34" s="212"/>
      <c r="O34" s="212">
        <v>15</v>
      </c>
      <c r="P34" s="200">
        <v>135134731344.42999</v>
      </c>
      <c r="Q34" s="200">
        <v>56533646139.900002</v>
      </c>
      <c r="R34" s="200">
        <v>5573786519.7399998</v>
      </c>
      <c r="S34" s="200">
        <v>18462066709.220001</v>
      </c>
      <c r="T34" s="200">
        <v>39809793996.580002</v>
      </c>
      <c r="U34" s="200"/>
      <c r="V34" s="200">
        <v>17143961735.240002</v>
      </c>
      <c r="W34" s="200">
        <v>301639411.70999998</v>
      </c>
      <c r="X34" s="200">
        <v>40543438418.809998</v>
      </c>
      <c r="Y34" s="218">
        <v>73000807357.559998</v>
      </c>
      <c r="Z34" s="218">
        <v>2819339444.6399999</v>
      </c>
      <c r="AA34" s="218">
        <v>178500000</v>
      </c>
      <c r="AB34" s="218">
        <v>2957830144.0500002</v>
      </c>
      <c r="AC34" s="214">
        <v>66914097199.010002</v>
      </c>
      <c r="AD34" s="214">
        <v>35289955197.040001</v>
      </c>
      <c r="AE34" s="214">
        <v>10053845349.25</v>
      </c>
      <c r="AF34" s="214"/>
      <c r="AG34" s="214">
        <v>19676422138.32</v>
      </c>
      <c r="AH34" s="214"/>
      <c r="AI34" s="200">
        <v>62133923986.870003</v>
      </c>
      <c r="AJ34" s="200">
        <v>62133923986.870003</v>
      </c>
      <c r="AK34" s="200">
        <v>-1243016000</v>
      </c>
      <c r="AL34" s="201">
        <v>130000000</v>
      </c>
      <c r="AM34" s="200">
        <v>0</v>
      </c>
      <c r="AN34" s="200">
        <v>4323665493.7700005</v>
      </c>
      <c r="AO34" s="200">
        <v>0</v>
      </c>
      <c r="AP34" s="200">
        <v>1502027174.0599999</v>
      </c>
      <c r="AQ34" s="200">
        <v>5588019313.9700003</v>
      </c>
      <c r="AR34" s="200">
        <v>81556080031.189987</v>
      </c>
      <c r="AS34" s="200">
        <v>23391395387.079998</v>
      </c>
      <c r="AT34" s="215">
        <v>0.42356640024062026</v>
      </c>
      <c r="AU34" s="215">
        <v>7.592121915211106E-3</v>
      </c>
      <c r="AV34" s="215">
        <v>1.641043233264217E-2</v>
      </c>
      <c r="AW34" s="200">
        <v>53609455785.25</v>
      </c>
      <c r="AX34" s="200">
        <v>996901200.44000006</v>
      </c>
      <c r="AY34" s="200">
        <v>-224043001.27000001</v>
      </c>
      <c r="AZ34" s="200">
        <v>1220944201.71</v>
      </c>
      <c r="BA34" s="216">
        <v>54830399986.959999</v>
      </c>
      <c r="BB34" s="216">
        <v>22740551611.66</v>
      </c>
      <c r="BC34" s="217">
        <v>483763534.56999999</v>
      </c>
      <c r="BD34" s="217"/>
    </row>
    <row r="35" spans="1:56" ht="12.75" customHeight="1">
      <c r="A35" s="212">
        <v>2014</v>
      </c>
      <c r="B35" s="212">
        <v>4</v>
      </c>
      <c r="C35" s="212">
        <v>17</v>
      </c>
      <c r="D35" s="212">
        <v>16</v>
      </c>
      <c r="E35" s="202">
        <v>1</v>
      </c>
      <c r="F35" s="212"/>
      <c r="G35" s="212">
        <v>24</v>
      </c>
      <c r="H35" s="212">
        <v>17</v>
      </c>
      <c r="I35" s="212">
        <v>3171</v>
      </c>
      <c r="J35" s="212">
        <v>431</v>
      </c>
      <c r="K35" s="212"/>
      <c r="L35" s="202">
        <f t="shared" si="0"/>
        <v>431</v>
      </c>
      <c r="M35" s="212"/>
      <c r="N35" s="212"/>
      <c r="O35" s="212">
        <v>15</v>
      </c>
      <c r="P35" s="200">
        <v>152522862260.29001</v>
      </c>
      <c r="Q35" s="200">
        <v>75530936989.600006</v>
      </c>
      <c r="R35" s="200">
        <v>5777327549.7600002</v>
      </c>
      <c r="S35" s="200">
        <v>20727021444.239998</v>
      </c>
      <c r="T35" s="200">
        <v>27737914829.089996</v>
      </c>
      <c r="U35" s="200"/>
      <c r="V35" s="200">
        <v>25282465476.279999</v>
      </c>
      <c r="W35" s="200">
        <v>296247274.31</v>
      </c>
      <c r="X35" s="200">
        <v>50915404606.430008</v>
      </c>
      <c r="Y35" s="218">
        <v>77733086149.369995</v>
      </c>
      <c r="Z35" s="218">
        <v>3999274531.1999998</v>
      </c>
      <c r="AA35" s="218">
        <v>4194500000</v>
      </c>
      <c r="AB35" s="218">
        <v>3265422685.1299996</v>
      </c>
      <c r="AC35" s="214">
        <v>66113588930</v>
      </c>
      <c r="AD35" s="214">
        <v>34543373707.610001</v>
      </c>
      <c r="AE35" s="214">
        <v>10825099702.310001</v>
      </c>
      <c r="AF35" s="214"/>
      <c r="AG35" s="214">
        <v>18883974455.869999</v>
      </c>
      <c r="AH35" s="214"/>
      <c r="AI35" s="200">
        <v>74804989100.550003</v>
      </c>
      <c r="AJ35" s="200">
        <v>74804989100.550003</v>
      </c>
      <c r="AK35" s="200">
        <v>-1243016000</v>
      </c>
      <c r="AL35" s="200">
        <v>130000000</v>
      </c>
      <c r="AM35" s="200">
        <v>0</v>
      </c>
      <c r="AN35" s="200">
        <v>7712522306.4899998</v>
      </c>
      <c r="AO35" s="200">
        <v>0</v>
      </c>
      <c r="AP35" s="200">
        <v>3077425234.0900002</v>
      </c>
      <c r="AQ35" s="200">
        <v>4394829554.8999996</v>
      </c>
      <c r="AR35" s="200">
        <v>108746682801.75999</v>
      </c>
      <c r="AS35" s="200">
        <v>32348602261.91</v>
      </c>
      <c r="AT35" s="215">
        <v>0.42985850329976089</v>
      </c>
      <c r="AU35" s="215">
        <v>1.5840872434821171E-2</v>
      </c>
      <c r="AV35" s="215">
        <v>3.3275766124206289E-2</v>
      </c>
      <c r="AW35" s="200">
        <v>71476216280.600006</v>
      </c>
      <c r="AX35" s="200">
        <v>1419398420.6300001</v>
      </c>
      <c r="AY35" s="200">
        <v>-375008361.23000002</v>
      </c>
      <c r="AZ35" s="200">
        <v>1794406781.8600001</v>
      </c>
      <c r="BA35" s="216">
        <v>73270623062.460007</v>
      </c>
      <c r="BB35" s="216">
        <v>30860588735.400002</v>
      </c>
      <c r="BC35" s="217">
        <v>635411630.06999993</v>
      </c>
      <c r="BD35" s="217"/>
    </row>
    <row r="36" spans="1:56" ht="12.75" customHeight="1">
      <c r="A36" s="212">
        <v>2015</v>
      </c>
      <c r="B36" s="212">
        <v>1</v>
      </c>
      <c r="C36" s="212">
        <v>18</v>
      </c>
      <c r="D36" s="212">
        <v>16</v>
      </c>
      <c r="E36" s="202">
        <v>1</v>
      </c>
      <c r="F36" s="212">
        <v>1</v>
      </c>
      <c r="G36" s="212">
        <v>33</v>
      </c>
      <c r="H36" s="212">
        <v>21</v>
      </c>
      <c r="I36" s="212">
        <v>3210</v>
      </c>
      <c r="J36" s="212">
        <v>431</v>
      </c>
      <c r="K36" s="212"/>
      <c r="L36" s="202">
        <f t="shared" si="0"/>
        <v>431</v>
      </c>
      <c r="M36" s="212"/>
      <c r="N36" s="212"/>
      <c r="O36" s="212">
        <v>15</v>
      </c>
      <c r="P36" s="200">
        <v>170198613823.19</v>
      </c>
      <c r="Q36" s="200">
        <v>66727125937.290001</v>
      </c>
      <c r="R36" s="200">
        <v>5549473931.2299995</v>
      </c>
      <c r="S36" s="200">
        <v>20306816674.57</v>
      </c>
      <c r="T36" s="200">
        <v>37135201146.010002</v>
      </c>
      <c r="U36" s="200"/>
      <c r="V36" s="200">
        <v>27477715193.040001</v>
      </c>
      <c r="W36" s="201">
        <v>287030716.23000002</v>
      </c>
      <c r="X36" s="200">
        <v>53244636086.579994</v>
      </c>
      <c r="Y36" s="218">
        <v>79381833127.549988</v>
      </c>
      <c r="Z36" s="218">
        <v>4521968552.8100004</v>
      </c>
      <c r="AA36" s="218">
        <v>488000000</v>
      </c>
      <c r="AB36" s="218">
        <v>4361843527.2399998</v>
      </c>
      <c r="AC36" s="214">
        <v>69814895736.959991</v>
      </c>
      <c r="AD36" s="214">
        <v>30835137280.860001</v>
      </c>
      <c r="AE36" s="214">
        <v>9808618063.0799999</v>
      </c>
      <c r="AF36" s="214"/>
      <c r="AG36" s="214">
        <v>20120820345.720001</v>
      </c>
      <c r="AH36" s="214"/>
      <c r="AI36" s="200">
        <v>90816780695.639999</v>
      </c>
      <c r="AJ36" s="200">
        <v>90816780695.639999</v>
      </c>
      <c r="AK36" s="200">
        <v>-1243016000</v>
      </c>
      <c r="AL36" s="200">
        <v>130000000</v>
      </c>
      <c r="AM36" s="200">
        <v>0</v>
      </c>
      <c r="AN36" s="200">
        <v>8057063424.3999996</v>
      </c>
      <c r="AO36" s="200">
        <v>0</v>
      </c>
      <c r="AP36" s="200">
        <v>2654366177.1700001</v>
      </c>
      <c r="AQ36" s="200">
        <v>4658207349.9899998</v>
      </c>
      <c r="AR36" s="200">
        <v>35195132178.599998</v>
      </c>
      <c r="AS36" s="200">
        <v>9737456066.0100002</v>
      </c>
      <c r="AT36" s="215">
        <v>0.51493256353503114</v>
      </c>
      <c r="AU36" s="215">
        <v>9.364965078302423E-3</v>
      </c>
      <c r="AV36" s="215">
        <v>1.8248056141768904E-2</v>
      </c>
      <c r="AW36" s="200">
        <v>17570448603.16</v>
      </c>
      <c r="AX36" s="200">
        <v>509078592.57999998</v>
      </c>
      <c r="AY36" s="200">
        <v>-122307128.11</v>
      </c>
      <c r="AZ36" s="200">
        <v>631385720.68999994</v>
      </c>
      <c r="BA36" s="216">
        <v>18201834323.849998</v>
      </c>
      <c r="BB36" s="216">
        <v>9153850417.4200001</v>
      </c>
      <c r="BC36" s="217">
        <v>218866792</v>
      </c>
      <c r="BD36" s="217"/>
    </row>
    <row r="37" spans="1:56" ht="12.75" customHeight="1">
      <c r="A37" s="212">
        <v>2015</v>
      </c>
      <c r="B37" s="212">
        <v>2</v>
      </c>
      <c r="C37" s="212">
        <v>17</v>
      </c>
      <c r="D37" s="212">
        <v>15</v>
      </c>
      <c r="E37" s="202">
        <v>1</v>
      </c>
      <c r="F37" s="212">
        <v>1</v>
      </c>
      <c r="G37" s="212">
        <v>33</v>
      </c>
      <c r="H37" s="212">
        <v>23</v>
      </c>
      <c r="I37" s="212">
        <v>3210</v>
      </c>
      <c r="J37" s="212">
        <v>481</v>
      </c>
      <c r="K37" s="212"/>
      <c r="L37" s="202">
        <f t="shared" si="0"/>
        <v>481</v>
      </c>
      <c r="M37" s="212"/>
      <c r="N37" s="212"/>
      <c r="O37" s="212">
        <v>15</v>
      </c>
      <c r="P37" s="200">
        <v>170606183139.39001</v>
      </c>
      <c r="Q37" s="200">
        <v>83390875431.630005</v>
      </c>
      <c r="R37" s="200">
        <v>5206430330.6499996</v>
      </c>
      <c r="S37" s="220">
        <v>17359938538.130001</v>
      </c>
      <c r="T37" s="200">
        <v>22728599256.260002</v>
      </c>
      <c r="U37" s="200"/>
      <c r="V37" s="200">
        <v>27399772761.630001</v>
      </c>
      <c r="W37" s="200">
        <v>360182858.16000003</v>
      </c>
      <c r="X37" s="200">
        <v>51260029789.200012</v>
      </c>
      <c r="Y37" s="200">
        <v>81392786533.529999</v>
      </c>
      <c r="Z37" s="200">
        <v>4111109215.0900002</v>
      </c>
      <c r="AA37" s="200">
        <v>0</v>
      </c>
      <c r="AB37" s="200">
        <v>2775751790.8600001</v>
      </c>
      <c r="AC37" s="214">
        <v>74237330588.369995</v>
      </c>
      <c r="AD37" s="214">
        <v>36647241530.339996</v>
      </c>
      <c r="AE37" s="214">
        <v>9758345532.4699993</v>
      </c>
      <c r="AF37" s="214"/>
      <c r="AG37" s="214">
        <v>19167545953.970001</v>
      </c>
      <c r="AH37" s="214"/>
      <c r="AI37" s="200">
        <v>89213396605.860001</v>
      </c>
      <c r="AJ37" s="200">
        <v>89213396605.860001</v>
      </c>
      <c r="AK37" s="201">
        <v>-1243016000</v>
      </c>
      <c r="AL37" s="201">
        <v>130000000</v>
      </c>
      <c r="AM37" s="200">
        <v>0</v>
      </c>
      <c r="AN37" s="200">
        <v>7666334166.5200005</v>
      </c>
      <c r="AO37" s="200">
        <v>0</v>
      </c>
      <c r="AP37" s="201">
        <v>2902027174.0599999</v>
      </c>
      <c r="AQ37" s="200">
        <v>5509822260.2099991</v>
      </c>
      <c r="AR37" s="200">
        <v>65984120438.049995</v>
      </c>
      <c r="AS37" s="200">
        <v>20436624120.110001</v>
      </c>
      <c r="AT37" s="215">
        <v>0.48605259587451211</v>
      </c>
      <c r="AU37" s="215">
        <v>1.5781740012041419E-2</v>
      </c>
      <c r="AV37" s="215">
        <v>2.9875506324212164E-2</v>
      </c>
      <c r="AW37" s="200">
        <v>36234424737.800003</v>
      </c>
      <c r="AX37" s="200">
        <v>791684997.99000001</v>
      </c>
      <c r="AY37" s="200">
        <v>-97696513.129999995</v>
      </c>
      <c r="AZ37" s="200">
        <v>889381511.12</v>
      </c>
      <c r="BA37" s="216">
        <v>37123806248.920006</v>
      </c>
      <c r="BB37" s="216">
        <v>17578555307.330002</v>
      </c>
      <c r="BC37" s="221">
        <v>465567088.70000005</v>
      </c>
      <c r="BD37" s="221">
        <v>465567088.73000002</v>
      </c>
    </row>
    <row r="38" spans="1:56" ht="12.75" customHeight="1">
      <c r="A38" s="212">
        <v>2015</v>
      </c>
      <c r="B38" s="212">
        <v>3</v>
      </c>
      <c r="C38" s="212">
        <v>17</v>
      </c>
      <c r="D38" s="212">
        <v>15</v>
      </c>
      <c r="E38" s="202">
        <v>1</v>
      </c>
      <c r="F38" s="212">
        <v>1</v>
      </c>
      <c r="G38" s="212">
        <v>34</v>
      </c>
      <c r="H38" s="212">
        <v>24</v>
      </c>
      <c r="I38" s="212">
        <v>3340</v>
      </c>
      <c r="J38" s="212">
        <v>481</v>
      </c>
      <c r="K38" s="212"/>
      <c r="L38" s="202">
        <f t="shared" si="0"/>
        <v>481</v>
      </c>
      <c r="M38" s="212"/>
      <c r="N38" s="212">
        <v>42</v>
      </c>
      <c r="O38" s="212">
        <v>15</v>
      </c>
      <c r="P38" s="200">
        <v>169593718686.07001</v>
      </c>
      <c r="Q38" s="200">
        <v>81075492933.449997</v>
      </c>
      <c r="R38" s="200">
        <v>4439683661.5899992</v>
      </c>
      <c r="S38" s="222">
        <v>18407068532.790001</v>
      </c>
      <c r="T38" s="223">
        <v>39723574138.029999</v>
      </c>
      <c r="U38" s="200"/>
      <c r="V38" s="200">
        <v>27000812169.499996</v>
      </c>
      <c r="W38" s="201">
        <v>541225909.04999995</v>
      </c>
      <c r="X38" s="200">
        <v>51125399688.110016</v>
      </c>
      <c r="Y38" s="200">
        <v>79461538440.080002</v>
      </c>
      <c r="Z38" s="200">
        <v>2037135243.27</v>
      </c>
      <c r="AA38" s="200">
        <v>83200000</v>
      </c>
      <c r="AB38" s="200">
        <v>3389786015.9100003</v>
      </c>
      <c r="AC38" s="214">
        <v>73841962708.820007</v>
      </c>
      <c r="AD38" s="214">
        <v>33600395087.630001</v>
      </c>
      <c r="AE38" s="214">
        <v>10183190404.51</v>
      </c>
      <c r="AF38" s="214"/>
      <c r="AG38" s="214">
        <v>21111830228.810001</v>
      </c>
      <c r="AH38" s="214"/>
      <c r="AI38" s="200">
        <v>90132180245.990005</v>
      </c>
      <c r="AJ38" s="200">
        <v>90132180245.990005</v>
      </c>
      <c r="AK38" s="200">
        <v>-1243016000</v>
      </c>
      <c r="AL38" s="201">
        <v>130000000</v>
      </c>
      <c r="AM38" s="200">
        <v>0</v>
      </c>
      <c r="AN38" s="200">
        <v>7666334166.5200005</v>
      </c>
      <c r="AO38" s="200">
        <v>0</v>
      </c>
      <c r="AP38" s="201">
        <v>3539527174.0599999</v>
      </c>
      <c r="AQ38" s="200">
        <v>4656105900.3400002</v>
      </c>
      <c r="AR38" s="200">
        <v>89103866982.899994</v>
      </c>
      <c r="AS38" s="200">
        <v>27806177043.900002</v>
      </c>
      <c r="AT38" s="215">
        <v>0.46647143342257463</v>
      </c>
      <c r="AU38" s="215">
        <v>2.3499465000791198E-2</v>
      </c>
      <c r="AV38" s="215">
        <v>4.4576040438532472E-2</v>
      </c>
      <c r="AW38" s="200">
        <v>51875636880.330002</v>
      </c>
      <c r="AX38" s="200">
        <v>1283729094.6099999</v>
      </c>
      <c r="AY38" s="200">
        <v>-193429145.13</v>
      </c>
      <c r="AZ38" s="200">
        <v>1477158239.7399998</v>
      </c>
      <c r="BA38" s="216">
        <v>53352795120.07</v>
      </c>
      <c r="BB38" s="216">
        <v>24195942323.029999</v>
      </c>
      <c r="BC38" s="224">
        <v>691612493.73000002</v>
      </c>
      <c r="BD38" s="224">
        <v>0</v>
      </c>
    </row>
    <row r="39" spans="1:56" ht="12.75" customHeight="1">
      <c r="A39" s="212">
        <v>2015</v>
      </c>
      <c r="B39" s="212">
        <v>4</v>
      </c>
      <c r="C39" s="212">
        <v>17</v>
      </c>
      <c r="D39" s="212">
        <v>15</v>
      </c>
      <c r="E39" s="202">
        <v>1</v>
      </c>
      <c r="F39" s="212">
        <v>1</v>
      </c>
      <c r="G39" s="212">
        <v>37</v>
      </c>
      <c r="H39" s="212">
        <v>27</v>
      </c>
      <c r="I39" s="212">
        <v>3340</v>
      </c>
      <c r="J39" s="212">
        <v>481</v>
      </c>
      <c r="K39" s="212"/>
      <c r="L39" s="202">
        <f t="shared" si="0"/>
        <v>481</v>
      </c>
      <c r="M39" s="212"/>
      <c r="N39" s="212">
        <v>42</v>
      </c>
      <c r="O39" s="212">
        <v>15</v>
      </c>
      <c r="P39" s="200">
        <v>173200104364.26999</v>
      </c>
      <c r="Q39" s="200">
        <v>79933068839.440018</v>
      </c>
      <c r="R39" s="200">
        <v>4600627430.6300001</v>
      </c>
      <c r="S39" s="222">
        <v>14856253790.139999</v>
      </c>
      <c r="T39" s="223">
        <v>32887811135.560001</v>
      </c>
      <c r="U39" s="225"/>
      <c r="V39" s="200">
        <v>24930203050.730003</v>
      </c>
      <c r="W39" s="200">
        <v>610724049.59000003</v>
      </c>
      <c r="X39" s="200">
        <v>64758713454.629974</v>
      </c>
      <c r="Y39" s="200">
        <v>78944276914.240005</v>
      </c>
      <c r="Z39" s="201">
        <v>2139408868.0699999</v>
      </c>
      <c r="AA39" s="188">
        <v>134200000</v>
      </c>
      <c r="AB39" s="200">
        <v>3599649903.1099997</v>
      </c>
      <c r="AC39" s="214">
        <v>72830932766.619995</v>
      </c>
      <c r="AD39" s="201">
        <v>32345499005.950001</v>
      </c>
      <c r="AE39" s="201">
        <v>9266209979.0200005</v>
      </c>
      <c r="AF39" s="201"/>
      <c r="AG39" s="201">
        <v>21863005188.07</v>
      </c>
      <c r="AH39" s="223"/>
      <c r="AI39" s="200">
        <v>94255827450.029999</v>
      </c>
      <c r="AJ39" s="200">
        <v>94255827450.029999</v>
      </c>
      <c r="AK39" s="200">
        <v>-1243016000</v>
      </c>
      <c r="AL39" s="200">
        <v>880000000</v>
      </c>
      <c r="AM39" s="200">
        <v>0</v>
      </c>
      <c r="AN39" s="200">
        <v>8057063424.3999996</v>
      </c>
      <c r="AO39" s="200">
        <v>0</v>
      </c>
      <c r="AP39" s="200">
        <v>1261297916.1800001</v>
      </c>
      <c r="AQ39" s="200">
        <v>7594753104.3799992</v>
      </c>
      <c r="AR39" s="200">
        <v>113866158798.21001</v>
      </c>
      <c r="AS39" s="200">
        <v>36574757539.699997</v>
      </c>
      <c r="AT39" s="215">
        <v>0.45643862196534551</v>
      </c>
      <c r="AU39" s="215">
        <v>4.1485404413345063E-2</v>
      </c>
      <c r="AV39" s="215">
        <v>7.7125082901727968E-2</v>
      </c>
      <c r="AW39" s="200">
        <v>70438534302.410004</v>
      </c>
      <c r="AX39" s="226">
        <v>1628021134.6199999</v>
      </c>
      <c r="AY39" s="200">
        <v>-158184010.31</v>
      </c>
      <c r="AZ39" s="200">
        <v>1786205144.9299998</v>
      </c>
      <c r="BA39" s="216">
        <v>72224739447.339996</v>
      </c>
      <c r="BB39" s="227">
        <v>32023014496.599998</v>
      </c>
      <c r="BC39" s="224">
        <v>943146048.54999995</v>
      </c>
      <c r="BD39" s="224">
        <v>0</v>
      </c>
    </row>
    <row r="40" spans="1:56" ht="12.75" customHeight="1">
      <c r="A40" s="212">
        <v>2016</v>
      </c>
      <c r="B40" s="212">
        <v>1</v>
      </c>
      <c r="C40" s="212">
        <v>17</v>
      </c>
      <c r="D40" s="212">
        <v>15</v>
      </c>
      <c r="E40" s="202">
        <v>1</v>
      </c>
      <c r="F40" s="212">
        <v>1</v>
      </c>
      <c r="G40" s="212">
        <v>40</v>
      </c>
      <c r="H40" s="212">
        <v>31</v>
      </c>
      <c r="I40" s="212">
        <v>3091</v>
      </c>
      <c r="J40" s="212"/>
      <c r="K40" s="212"/>
      <c r="L40" s="202"/>
      <c r="M40" s="212"/>
      <c r="N40" s="212">
        <v>42</v>
      </c>
      <c r="O40" s="212">
        <v>15</v>
      </c>
      <c r="P40" s="200">
        <v>188883056878.13</v>
      </c>
      <c r="Q40" s="200">
        <v>29124047632.68</v>
      </c>
      <c r="R40" s="200">
        <v>7280479213.29</v>
      </c>
      <c r="S40" s="200">
        <v>6658415298.7300005</v>
      </c>
      <c r="T40" s="200">
        <v>80722033068.160004</v>
      </c>
      <c r="U40" s="200">
        <v>13394842795.17</v>
      </c>
      <c r="V40" s="200">
        <v>24254379151.240002</v>
      </c>
      <c r="W40" s="200">
        <v>679682767.50999999</v>
      </c>
      <c r="X40" s="200">
        <v>159759009245.45001</v>
      </c>
      <c r="Y40" s="200">
        <v>91123108391.25</v>
      </c>
      <c r="Z40" s="200">
        <v>3336216894.1100001</v>
      </c>
      <c r="AA40" s="200">
        <v>960958699.58000004</v>
      </c>
      <c r="AB40" s="200">
        <v>1852101511.1200001</v>
      </c>
      <c r="AC40" s="214">
        <v>84938905995.339996</v>
      </c>
      <c r="AD40" s="214">
        <v>38650567521.010002</v>
      </c>
      <c r="AE40" s="214">
        <v>7013053938.0699997</v>
      </c>
      <c r="AF40" s="214">
        <v>2394359518.3000002</v>
      </c>
      <c r="AG40" s="214">
        <v>5120739706.8000002</v>
      </c>
      <c r="AH40" s="214">
        <v>19657309704.060001</v>
      </c>
      <c r="AI40" s="200">
        <v>97759948486.88002</v>
      </c>
      <c r="AJ40" s="200">
        <v>97759948486.88002</v>
      </c>
      <c r="AK40" s="200">
        <v>130000000</v>
      </c>
      <c r="AL40" s="200">
        <v>-1243016000</v>
      </c>
      <c r="AM40" s="200">
        <v>0</v>
      </c>
      <c r="AN40" s="200">
        <v>8057063424.3999996</v>
      </c>
      <c r="AO40" s="200">
        <v>0</v>
      </c>
      <c r="AP40" s="200">
        <v>1968196753.1799998</v>
      </c>
      <c r="AQ40" s="200">
        <v>10027998637.469999</v>
      </c>
      <c r="AR40" s="200">
        <v>27233282341.748001</v>
      </c>
      <c r="AS40" s="200">
        <v>8575086705.96</v>
      </c>
      <c r="AT40" s="215">
        <v>0.45767477607033286</v>
      </c>
      <c r="AU40" s="215">
        <v>2.1457819171377113E-2</v>
      </c>
      <c r="AV40" s="215">
        <v>4.046289926455212E-2</v>
      </c>
      <c r="AW40" s="200">
        <v>18447218735.460003</v>
      </c>
      <c r="AX40" s="226">
        <v>293894262.57999998</v>
      </c>
      <c r="AY40" s="200">
        <v>4911760.1500000004</v>
      </c>
      <c r="AZ40" s="200">
        <v>288982502.43000001</v>
      </c>
      <c r="BA40" s="216">
        <v>18736201237.890003</v>
      </c>
      <c r="BB40" s="227">
        <v>8362101122.5600004</v>
      </c>
      <c r="BC40" s="224">
        <v>212985583.39999998</v>
      </c>
      <c r="BD40" s="224">
        <v>0</v>
      </c>
    </row>
    <row r="41" spans="1:56" ht="12.75" customHeight="1">
      <c r="A41" s="212">
        <v>2016</v>
      </c>
      <c r="B41" s="212">
        <v>2</v>
      </c>
      <c r="C41" s="212">
        <v>17</v>
      </c>
      <c r="D41" s="212">
        <v>15</v>
      </c>
      <c r="E41" s="202">
        <v>1</v>
      </c>
      <c r="F41" s="212">
        <v>1</v>
      </c>
      <c r="G41" s="212">
        <v>40</v>
      </c>
      <c r="H41" s="212">
        <v>31</v>
      </c>
      <c r="I41" s="212">
        <v>3091</v>
      </c>
      <c r="J41" s="212"/>
      <c r="K41" s="212"/>
      <c r="L41" s="202"/>
      <c r="M41" s="212"/>
      <c r="N41" s="212">
        <v>42</v>
      </c>
      <c r="O41" s="212">
        <v>15</v>
      </c>
      <c r="P41" s="200">
        <v>201395744383.96997</v>
      </c>
      <c r="Q41" s="200">
        <v>33036350741.989998</v>
      </c>
      <c r="R41" s="200">
        <v>7983459986.1999998</v>
      </c>
      <c r="S41" s="200">
        <v>7641980073.4799995</v>
      </c>
      <c r="T41" s="200">
        <v>105471196968.69</v>
      </c>
      <c r="U41" s="200">
        <v>15283018070.58</v>
      </c>
      <c r="V41" s="200">
        <v>24228162850.459999</v>
      </c>
      <c r="W41" s="200">
        <v>650680764.27999997</v>
      </c>
      <c r="X41" s="200">
        <v>168359393641.97998</v>
      </c>
      <c r="Y41" s="200">
        <v>102698535571.02</v>
      </c>
      <c r="Z41" s="200">
        <v>4038872417.5</v>
      </c>
      <c r="AA41" s="200">
        <v>999702166.91999996</v>
      </c>
      <c r="AB41" s="228">
        <v>1757690384.1799998</v>
      </c>
      <c r="AC41" s="214">
        <v>95902270602.419998</v>
      </c>
      <c r="AD41" s="214">
        <v>47005564027.5</v>
      </c>
      <c r="AE41" s="214">
        <v>8000175161.3900003</v>
      </c>
      <c r="AF41" s="214">
        <v>1525520243.5599999</v>
      </c>
      <c r="AG41" s="214">
        <v>5627297178.9499998</v>
      </c>
      <c r="AH41" s="214">
        <v>19657309703.040001</v>
      </c>
      <c r="AI41" s="200">
        <v>98697208812.950012</v>
      </c>
      <c r="AJ41" s="200">
        <v>98697208812.950012</v>
      </c>
      <c r="AK41" s="200">
        <v>130000000</v>
      </c>
      <c r="AL41" s="200">
        <v>-1593016000</v>
      </c>
      <c r="AM41" s="200">
        <v>3500000000</v>
      </c>
      <c r="AN41" s="200">
        <v>8057063424.3999996</v>
      </c>
      <c r="AO41" s="200">
        <v>0</v>
      </c>
      <c r="AP41" s="200">
        <v>1198140856.21</v>
      </c>
      <c r="AQ41" s="200">
        <v>11421791527.27</v>
      </c>
      <c r="AR41" s="200">
        <v>61100222153.540001</v>
      </c>
      <c r="AS41" s="200">
        <v>16354451400.9</v>
      </c>
      <c r="AT41" s="215">
        <v>0.63855161624979007</v>
      </c>
      <c r="AU41" s="215">
        <v>2.2508852666175E-2</v>
      </c>
      <c r="AV41" s="215">
        <v>4.47157444252992E-2</v>
      </c>
      <c r="AW41" s="213">
        <v>25001866031.34</v>
      </c>
      <c r="AX41" s="213">
        <v>582791967.79999995</v>
      </c>
      <c r="AY41" s="213">
        <v>-27134352.039999999</v>
      </c>
      <c r="AZ41" s="200">
        <v>609926319.83999991</v>
      </c>
      <c r="BA41" s="216">
        <v>25611792351.18</v>
      </c>
      <c r="BB41" s="229">
        <v>15904733266.309999</v>
      </c>
      <c r="BC41" s="221">
        <v>449718134.58999997</v>
      </c>
      <c r="BD41" s="221">
        <v>-156512663.72999999</v>
      </c>
    </row>
    <row r="42" spans="1:56" ht="12.75" customHeight="1">
      <c r="A42" s="212">
        <v>2016</v>
      </c>
      <c r="B42" s="212">
        <v>3</v>
      </c>
      <c r="C42" s="212">
        <v>17</v>
      </c>
      <c r="D42" s="212">
        <v>15</v>
      </c>
      <c r="E42" s="202">
        <v>1</v>
      </c>
      <c r="F42" s="212">
        <v>1</v>
      </c>
      <c r="G42" s="212">
        <v>40</v>
      </c>
      <c r="H42" s="212">
        <v>29</v>
      </c>
      <c r="I42" s="212">
        <v>3210</v>
      </c>
      <c r="J42" s="212"/>
      <c r="K42" s="212"/>
      <c r="L42" s="202"/>
      <c r="M42" s="212"/>
      <c r="N42" s="212">
        <v>42</v>
      </c>
      <c r="O42" s="212">
        <v>15</v>
      </c>
      <c r="P42" s="200">
        <v>207412036695.41602</v>
      </c>
      <c r="Q42" s="200">
        <v>28437938136.649998</v>
      </c>
      <c r="R42" s="200">
        <v>11855416343.200001</v>
      </c>
      <c r="S42" s="200">
        <v>10313662781.65</v>
      </c>
      <c r="T42" s="200">
        <v>113382510940.06001</v>
      </c>
      <c r="U42" s="200">
        <v>14040186480.375999</v>
      </c>
      <c r="V42" s="200">
        <v>23891350706.689999</v>
      </c>
      <c r="W42" s="200">
        <v>631139350.11000001</v>
      </c>
      <c r="X42" s="200">
        <v>178974098558.76602</v>
      </c>
      <c r="Y42" s="200">
        <v>102263157267.1698</v>
      </c>
      <c r="Z42" s="200">
        <v>4360645586.3387003</v>
      </c>
      <c r="AA42" s="200">
        <v>1313056875.7558</v>
      </c>
      <c r="AB42" s="200">
        <v>2217043000.2068</v>
      </c>
      <c r="AC42" s="214">
        <v>94372411804.8685</v>
      </c>
      <c r="AD42" s="214">
        <v>44834057182.1092</v>
      </c>
      <c r="AE42" s="214">
        <v>7903238962.4296398</v>
      </c>
      <c r="AF42" s="214">
        <v>2281383308.96</v>
      </c>
      <c r="AG42" s="214">
        <v>5457552875.8396702</v>
      </c>
      <c r="AH42" s="214">
        <v>19657309703.029999</v>
      </c>
      <c r="AI42" s="200">
        <v>105148879428.0965</v>
      </c>
      <c r="AJ42" s="200">
        <v>105148879428.0965</v>
      </c>
      <c r="AK42" s="200">
        <v>3830000000</v>
      </c>
      <c r="AL42" s="200">
        <v>-1593016000</v>
      </c>
      <c r="AM42" s="200">
        <v>0</v>
      </c>
      <c r="AN42" s="200">
        <v>8057063424.3999996</v>
      </c>
      <c r="AO42" s="200">
        <v>0</v>
      </c>
      <c r="AP42" s="200">
        <v>1110640856.21</v>
      </c>
      <c r="AQ42" s="200">
        <v>17610962142.416401</v>
      </c>
      <c r="AR42" s="200">
        <v>88787248325.893997</v>
      </c>
      <c r="AS42" s="200">
        <v>24169533314.389999</v>
      </c>
      <c r="AT42" s="215">
        <v>0.42844579620466622</v>
      </c>
      <c r="AU42" s="215">
        <v>5.5201166291576578E-2</v>
      </c>
      <c r="AV42" s="215">
        <v>0.11070443636852477</v>
      </c>
      <c r="AW42" s="200">
        <v>55581957510.274902</v>
      </c>
      <c r="AX42" s="200">
        <v>909594291</v>
      </c>
      <c r="AY42" s="200">
        <v>79437296.959999993</v>
      </c>
      <c r="AZ42" s="200">
        <v>830156994.03999996</v>
      </c>
      <c r="BA42" s="216">
        <v>56412114504.314903</v>
      </c>
      <c r="BB42" s="216">
        <v>23551763437.799999</v>
      </c>
      <c r="BC42" s="221">
        <v>617769876.59000003</v>
      </c>
      <c r="BD42" s="221">
        <v>0</v>
      </c>
    </row>
    <row r="43" spans="1:56" ht="12.75" customHeight="1">
      <c r="A43" s="212">
        <v>2016</v>
      </c>
      <c r="B43" s="212">
        <v>4</v>
      </c>
      <c r="C43" s="212">
        <v>17</v>
      </c>
      <c r="D43" s="212">
        <v>15</v>
      </c>
      <c r="E43" s="212">
        <v>1</v>
      </c>
      <c r="F43" s="212">
        <v>1</v>
      </c>
      <c r="G43" s="212">
        <v>40</v>
      </c>
      <c r="H43" s="212">
        <v>31</v>
      </c>
      <c r="I43" s="212">
        <v>3091</v>
      </c>
      <c r="J43" s="212">
        <v>500</v>
      </c>
      <c r="K43" s="212">
        <v>12</v>
      </c>
      <c r="L43" s="202">
        <f t="shared" si="0"/>
        <v>512</v>
      </c>
      <c r="M43" s="212">
        <v>541</v>
      </c>
      <c r="N43" s="212">
        <v>42</v>
      </c>
      <c r="O43" s="212">
        <v>15</v>
      </c>
      <c r="P43" s="230">
        <v>208416723432.06</v>
      </c>
      <c r="Q43" s="200">
        <v>14694884975.060001</v>
      </c>
      <c r="R43" s="200">
        <v>9299231530.6599998</v>
      </c>
      <c r="S43" s="200">
        <v>8094224835.3500004</v>
      </c>
      <c r="T43" s="200">
        <v>133277501475.40001</v>
      </c>
      <c r="U43" s="200">
        <v>13088990112.620001</v>
      </c>
      <c r="V43" s="200">
        <v>24111339459.240002</v>
      </c>
      <c r="W43" s="200">
        <v>1145717730.6599998</v>
      </c>
      <c r="X43" s="200">
        <v>193721838457</v>
      </c>
      <c r="Y43" s="200">
        <v>102634688083.93001</v>
      </c>
      <c r="Z43" s="200">
        <v>5616117006.9099998</v>
      </c>
      <c r="AA43" s="200">
        <v>1989416259.6500001</v>
      </c>
      <c r="AB43" s="200">
        <v>1990257814.1300001</v>
      </c>
      <c r="AC43" s="231">
        <v>93038897003.23999</v>
      </c>
      <c r="AD43" s="231">
        <v>41233656767.300003</v>
      </c>
      <c r="AE43" s="231">
        <v>8030910960.8599997</v>
      </c>
      <c r="AF43" s="231">
        <v>2907616046.04</v>
      </c>
      <c r="AG43" s="231">
        <v>6267766080.4300003</v>
      </c>
      <c r="AH43" s="231">
        <v>19657309703.029999</v>
      </c>
      <c r="AI43" s="200">
        <v>105782035348.13</v>
      </c>
      <c r="AJ43" s="200">
        <v>105782035348.13</v>
      </c>
      <c r="AK43" s="200">
        <v>130000000</v>
      </c>
      <c r="AL43" s="200">
        <v>-1593016000</v>
      </c>
      <c r="AM43" s="200">
        <v>0</v>
      </c>
      <c r="AN43" s="200">
        <v>8057063424.3999996</v>
      </c>
      <c r="AO43" s="200">
        <v>0</v>
      </c>
      <c r="AP43" s="200">
        <v>1284417422.46</v>
      </c>
      <c r="AQ43" s="200">
        <v>17320341496.200001</v>
      </c>
      <c r="AR43" s="232">
        <v>114501948480.03999</v>
      </c>
      <c r="AS43" s="200">
        <v>34291486958.920002</v>
      </c>
      <c r="AT43" s="215">
        <v>0.4763020707213555</v>
      </c>
      <c r="AU43" s="215">
        <v>5.4900838756418477E-2</v>
      </c>
      <c r="AV43" s="215">
        <v>0.10823139763206023</v>
      </c>
      <c r="AW43" s="200">
        <v>70808564440.929993</v>
      </c>
      <c r="AX43" s="200">
        <v>1244199806.29</v>
      </c>
      <c r="AY43" s="214">
        <v>57513613.549999997</v>
      </c>
      <c r="AZ43" s="200">
        <v>1186686192.74</v>
      </c>
      <c r="BA43" s="216">
        <v>71995250633.669998</v>
      </c>
      <c r="BB43" s="216">
        <v>33400851448.02</v>
      </c>
      <c r="BC43" s="221">
        <v>886021731</v>
      </c>
      <c r="BD43" s="221">
        <v>4613779.9000000004</v>
      </c>
    </row>
    <row r="44" spans="1:56" ht="12.75" customHeight="1">
      <c r="A44" s="212">
        <v>2017</v>
      </c>
      <c r="B44" s="212">
        <v>1</v>
      </c>
      <c r="C44" s="212">
        <v>17</v>
      </c>
      <c r="D44" s="212">
        <v>15</v>
      </c>
      <c r="E44" s="212">
        <v>1</v>
      </c>
      <c r="F44" s="212">
        <v>1</v>
      </c>
      <c r="G44" s="212">
        <v>41</v>
      </c>
      <c r="H44" s="212">
        <v>30</v>
      </c>
      <c r="I44" s="212">
        <v>3045</v>
      </c>
      <c r="J44" s="212">
        <v>484</v>
      </c>
      <c r="K44" s="212">
        <v>13</v>
      </c>
      <c r="L44" s="202">
        <f t="shared" si="0"/>
        <v>497</v>
      </c>
      <c r="M44" s="212">
        <v>542</v>
      </c>
      <c r="N44" s="212">
        <v>42</v>
      </c>
      <c r="O44" s="212">
        <v>16</v>
      </c>
      <c r="P44" s="233">
        <v>224763210453.68503</v>
      </c>
      <c r="Q44" s="200">
        <v>12448214479.66</v>
      </c>
      <c r="R44" s="200">
        <v>13646848768.35</v>
      </c>
      <c r="S44" s="200">
        <v>10660735965.050001</v>
      </c>
      <c r="T44" s="200">
        <v>132468783574.93001</v>
      </c>
      <c r="U44" s="200">
        <v>24666599368.23</v>
      </c>
      <c r="V44" s="200">
        <v>24931672101.810001</v>
      </c>
      <c r="W44" s="200">
        <v>1187600817.79</v>
      </c>
      <c r="X44" s="200">
        <v>212314995974.02502</v>
      </c>
      <c r="Y44" s="200">
        <v>119296504761.93001</v>
      </c>
      <c r="Z44" s="200">
        <v>9263998140.5</v>
      </c>
      <c r="AA44" s="200">
        <v>1824563729.3299999</v>
      </c>
      <c r="AB44" s="200">
        <v>2822730263.8299999</v>
      </c>
      <c r="AC44" s="231">
        <v>105385212628.27</v>
      </c>
      <c r="AD44" s="231">
        <v>50326443858.260002</v>
      </c>
      <c r="AE44" s="231">
        <v>8306212341.6499996</v>
      </c>
      <c r="AF44" s="231">
        <v>4492967621.0600004</v>
      </c>
      <c r="AG44" s="231">
        <v>7538792070.9700003</v>
      </c>
      <c r="AH44" s="231">
        <v>19657309703.029999</v>
      </c>
      <c r="AI44" s="200">
        <v>105466705691.72971</v>
      </c>
      <c r="AJ44" s="200">
        <v>105466705691.72971</v>
      </c>
      <c r="AK44" s="200">
        <v>130000000</v>
      </c>
      <c r="AL44" s="200">
        <v>-1243016000</v>
      </c>
      <c r="AM44" s="200">
        <v>0</v>
      </c>
      <c r="AN44" s="200">
        <v>8057063424.3999996</v>
      </c>
      <c r="AO44" s="200">
        <v>0</v>
      </c>
      <c r="AP44" s="200">
        <v>1602721420.1599998</v>
      </c>
      <c r="AQ44" s="200">
        <v>16686707842.099701</v>
      </c>
      <c r="AR44" s="232">
        <v>37511560105.350006</v>
      </c>
      <c r="AS44" s="200">
        <v>8812860862.5199986</v>
      </c>
      <c r="AT44" s="215">
        <v>0.49318142666016651</v>
      </c>
      <c r="AU44" s="215">
        <v>4.0506674364718265E-3</v>
      </c>
      <c r="AV44" s="215">
        <v>8.3061695122382973E-3</v>
      </c>
      <c r="AW44" s="200">
        <v>17600051968.812</v>
      </c>
      <c r="AX44" s="200">
        <v>391156714.30000001</v>
      </c>
      <c r="AY44" s="214">
        <v>121799199.87</v>
      </c>
      <c r="AZ44" s="200">
        <v>269357514.43000001</v>
      </c>
      <c r="BA44" s="216">
        <v>17869409483.242001</v>
      </c>
      <c r="BB44" s="216">
        <v>8636038918.3899994</v>
      </c>
      <c r="BC44" s="221">
        <v>176821944.13</v>
      </c>
      <c r="BD44" s="221">
        <v>0</v>
      </c>
    </row>
    <row r="45" spans="1:56" ht="12.75" customHeight="1">
      <c r="A45" s="212">
        <v>2017</v>
      </c>
      <c r="B45" s="212">
        <v>2</v>
      </c>
      <c r="C45" s="212">
        <v>17</v>
      </c>
      <c r="D45" s="212">
        <v>15</v>
      </c>
      <c r="E45" s="212">
        <v>1</v>
      </c>
      <c r="F45" s="212">
        <v>1</v>
      </c>
      <c r="G45" s="212">
        <v>40</v>
      </c>
      <c r="H45" s="212">
        <v>31</v>
      </c>
      <c r="I45" s="212">
        <v>3095</v>
      </c>
      <c r="J45" s="212">
        <v>490</v>
      </c>
      <c r="K45" s="212">
        <v>14</v>
      </c>
      <c r="L45" s="202">
        <f t="shared" si="0"/>
        <v>504</v>
      </c>
      <c r="M45" s="212">
        <v>542</v>
      </c>
      <c r="N45" s="212">
        <v>42</v>
      </c>
      <c r="O45" s="212">
        <v>16</v>
      </c>
      <c r="P45" s="233">
        <v>249447578773.29999</v>
      </c>
      <c r="Q45" s="200">
        <v>24539138373.619999</v>
      </c>
      <c r="R45" s="200">
        <v>16522947184.83</v>
      </c>
      <c r="S45" s="200">
        <v>7913969833.9000006</v>
      </c>
      <c r="T45" s="200">
        <v>127334463470.51001</v>
      </c>
      <c r="U45" s="200">
        <v>28007707114.93</v>
      </c>
      <c r="V45" s="200">
        <v>24915980619.559998</v>
      </c>
      <c r="W45" s="200">
        <v>1110764796.0799999</v>
      </c>
      <c r="X45" s="200">
        <v>224908440399.67999</v>
      </c>
      <c r="Y45" s="200">
        <v>139436714684.25</v>
      </c>
      <c r="Z45" s="200">
        <v>12339706946.719999</v>
      </c>
      <c r="AA45" s="200">
        <v>999702166.91999996</v>
      </c>
      <c r="AB45" s="200">
        <v>1685460520.9100001</v>
      </c>
      <c r="AC45" s="231">
        <v>122257993124.85999</v>
      </c>
      <c r="AD45" s="231">
        <v>47005564027.5</v>
      </c>
      <c r="AE45" s="231">
        <v>8000175161.3900003</v>
      </c>
      <c r="AF45" s="231">
        <v>1525520243.5599999</v>
      </c>
      <c r="AG45" s="231">
        <v>5627297178.9499998</v>
      </c>
      <c r="AH45" s="231">
        <v>19657309703.040001</v>
      </c>
      <c r="AI45" s="200">
        <v>110010864089.05002</v>
      </c>
      <c r="AJ45" s="200">
        <v>110010864089.05002</v>
      </c>
      <c r="AK45" s="200">
        <v>130000000</v>
      </c>
      <c r="AL45" s="200">
        <v>-1593016000</v>
      </c>
      <c r="AM45" s="200">
        <v>3500000000</v>
      </c>
      <c r="AN45" s="200">
        <v>8057063424.3999996</v>
      </c>
      <c r="AO45" s="200">
        <v>0</v>
      </c>
      <c r="AP45" s="200">
        <v>1416355179.29</v>
      </c>
      <c r="AQ45" s="200">
        <v>20616355672.580002</v>
      </c>
      <c r="AR45" s="232">
        <v>85536521369.300018</v>
      </c>
      <c r="AS45" s="200">
        <v>17303157584.200001</v>
      </c>
      <c r="AT45" s="215">
        <v>0.4342395422608194</v>
      </c>
      <c r="AU45" s="215">
        <v>2.9496132667418969E-2</v>
      </c>
      <c r="AV45" s="215">
        <v>6.4913412405713217E-2</v>
      </c>
      <c r="AW45" s="200">
        <v>39249556486.07</v>
      </c>
      <c r="AX45" s="200">
        <v>724526601.96000004</v>
      </c>
      <c r="AY45" s="214">
        <v>127049595.61</v>
      </c>
      <c r="AZ45" s="200">
        <v>597477006.35000002</v>
      </c>
      <c r="BA45" s="216">
        <v>39847033492.419998</v>
      </c>
      <c r="BB45" s="216">
        <v>16638657674.59</v>
      </c>
      <c r="BC45" s="221">
        <v>664499909.61000001</v>
      </c>
      <c r="BD45" s="221">
        <v>0</v>
      </c>
    </row>
    <row r="46" spans="1:56" ht="12.75" customHeight="1">
      <c r="A46" s="212">
        <v>2017</v>
      </c>
      <c r="B46" s="212">
        <v>3</v>
      </c>
      <c r="C46" s="212">
        <v>17</v>
      </c>
      <c r="D46" s="212">
        <v>15</v>
      </c>
      <c r="E46" s="212">
        <v>1</v>
      </c>
      <c r="F46" s="212">
        <v>1</v>
      </c>
      <c r="G46" s="212">
        <v>40</v>
      </c>
      <c r="H46" s="212">
        <v>31</v>
      </c>
      <c r="I46" s="212">
        <v>2893</v>
      </c>
      <c r="J46" s="212">
        <v>497</v>
      </c>
      <c r="K46" s="212">
        <v>15</v>
      </c>
      <c r="L46" s="202">
        <f t="shared" si="0"/>
        <v>512</v>
      </c>
      <c r="M46" s="212">
        <v>545</v>
      </c>
      <c r="N46" s="212">
        <v>42</v>
      </c>
      <c r="O46" s="212">
        <v>21</v>
      </c>
      <c r="P46" s="233">
        <v>251720145960.84</v>
      </c>
      <c r="Q46" s="200">
        <v>22987613211.450001</v>
      </c>
      <c r="R46" s="200">
        <v>18916459363.440002</v>
      </c>
      <c r="S46" s="200">
        <v>10993832570.130001</v>
      </c>
      <c r="T46" s="200">
        <v>145640037394.75</v>
      </c>
      <c r="U46" s="200">
        <v>22631417099.219898</v>
      </c>
      <c r="V46" s="200">
        <v>24527876549.450001</v>
      </c>
      <c r="W46" s="200">
        <v>1089235202.77</v>
      </c>
      <c r="X46" s="200">
        <v>228732532749.38998</v>
      </c>
      <c r="Y46" s="200">
        <v>139552753239.76001</v>
      </c>
      <c r="Z46" s="200">
        <v>12036532109.710001</v>
      </c>
      <c r="AA46" s="200">
        <v>3621089805.1100001</v>
      </c>
      <c r="AB46" s="200">
        <v>2345730742.21</v>
      </c>
      <c r="AC46" s="231">
        <v>121549400582.73</v>
      </c>
      <c r="AD46" s="231">
        <v>58649155281.330002</v>
      </c>
      <c r="AE46" s="231">
        <v>9265520617.0499992</v>
      </c>
      <c r="AF46" s="231">
        <v>4761932552.9899998</v>
      </c>
      <c r="AG46" s="231">
        <v>7559001738.0500002</v>
      </c>
      <c r="AH46" s="231">
        <v>19657309703.029999</v>
      </c>
      <c r="AI46" s="200">
        <v>112167392721.08</v>
      </c>
      <c r="AJ46" s="200">
        <v>112167392721.08</v>
      </c>
      <c r="AK46" s="200">
        <v>130000000</v>
      </c>
      <c r="AL46" s="200">
        <v>-1243016000</v>
      </c>
      <c r="AM46" s="200">
        <v>0</v>
      </c>
      <c r="AN46" s="200">
        <v>8517859483.3999996</v>
      </c>
      <c r="AO46" s="200">
        <v>0</v>
      </c>
      <c r="AP46" s="200">
        <v>1287160928</v>
      </c>
      <c r="AQ46" s="200">
        <v>22892159304.610001</v>
      </c>
      <c r="AR46" s="232">
        <v>114572073779.39</v>
      </c>
      <c r="AS46" s="200">
        <v>32410510066.419998</v>
      </c>
      <c r="AT46" s="215">
        <v>0.50505098916986679</v>
      </c>
      <c r="AU46" s="215">
        <v>4.0892916995426611E-2</v>
      </c>
      <c r="AV46" s="215">
        <v>9.2242195355119849E-2</v>
      </c>
      <c r="AW46" s="200">
        <v>58278524591.120003</v>
      </c>
      <c r="AX46" s="200">
        <v>977386872.96000004</v>
      </c>
      <c r="AY46" s="214">
        <v>125804595.75</v>
      </c>
      <c r="AZ46" s="200">
        <v>851582277.21000004</v>
      </c>
      <c r="BA46" s="216">
        <v>59130106868.330002</v>
      </c>
      <c r="BB46" s="216">
        <v>29250731464.52</v>
      </c>
      <c r="BC46" s="221">
        <v>612987499.04999995</v>
      </c>
      <c r="BD46" s="221">
        <v>0</v>
      </c>
    </row>
    <row r="47" spans="1:56" ht="12.75" customHeight="1">
      <c r="A47" s="212">
        <v>2017</v>
      </c>
      <c r="B47" s="212">
        <v>4</v>
      </c>
      <c r="C47" s="212">
        <v>17</v>
      </c>
      <c r="D47" s="212">
        <v>15</v>
      </c>
      <c r="E47" s="212">
        <v>1</v>
      </c>
      <c r="F47" s="212">
        <v>1</v>
      </c>
      <c r="G47" s="212">
        <v>42</v>
      </c>
      <c r="H47" s="212">
        <v>29</v>
      </c>
      <c r="I47" s="212">
        <v>2893</v>
      </c>
      <c r="J47" s="212">
        <v>495</v>
      </c>
      <c r="K47" s="212">
        <v>18</v>
      </c>
      <c r="L47" s="202">
        <f t="shared" si="0"/>
        <v>513</v>
      </c>
      <c r="M47" s="212">
        <v>560</v>
      </c>
      <c r="N47" s="212">
        <v>42</v>
      </c>
      <c r="O47" s="212">
        <v>21</v>
      </c>
      <c r="P47" s="233">
        <v>244739917419.254</v>
      </c>
      <c r="Q47" s="200">
        <v>22372954364.417999</v>
      </c>
      <c r="R47" s="200">
        <v>12877471614.24</v>
      </c>
      <c r="S47" s="200">
        <v>9255047340.5200005</v>
      </c>
      <c r="T47" s="200">
        <v>151047225351.19</v>
      </c>
      <c r="U47" s="200">
        <v>17396549636.080002</v>
      </c>
      <c r="V47" s="200">
        <v>27609247939.862</v>
      </c>
      <c r="W47" s="200">
        <v>1151461185.46</v>
      </c>
      <c r="X47" s="200">
        <f t="shared" ref="X47:X68" si="1">P47-Q47</f>
        <v>222366963054.836</v>
      </c>
      <c r="Y47" s="200">
        <v>129901735455.21899</v>
      </c>
      <c r="Z47" s="200">
        <v>7154729559.5200005</v>
      </c>
      <c r="AA47" s="200">
        <v>1574229322.45</v>
      </c>
      <c r="AB47" s="200">
        <v>3119742743.1149998</v>
      </c>
      <c r="AC47" s="231">
        <v>118053033830.134</v>
      </c>
      <c r="AD47" s="231">
        <v>52773242110.419998</v>
      </c>
      <c r="AE47" s="231">
        <v>9214472323.9899998</v>
      </c>
      <c r="AF47" s="231">
        <v>5861888854.3699999</v>
      </c>
      <c r="AG47" s="231">
        <v>9462941852.5499992</v>
      </c>
      <c r="AH47" s="231">
        <v>19286821772.493999</v>
      </c>
      <c r="AI47" s="200">
        <v>114838181964.045</v>
      </c>
      <c r="AJ47" s="200">
        <v>114838181964.045</v>
      </c>
      <c r="AK47" s="200">
        <v>130000000</v>
      </c>
      <c r="AL47" s="200">
        <v>-1243016000</v>
      </c>
      <c r="AM47" s="200">
        <v>0</v>
      </c>
      <c r="AN47" s="200">
        <v>9813154717.2099991</v>
      </c>
      <c r="AO47" s="200">
        <v>0</v>
      </c>
      <c r="AP47" s="232">
        <v>1025599913</v>
      </c>
      <c r="AQ47" s="200">
        <v>24529214328.764999</v>
      </c>
      <c r="AR47" s="232">
        <v>45238554883.699997</v>
      </c>
      <c r="AS47" s="200">
        <v>45238554883.699997</v>
      </c>
      <c r="AT47" s="215">
        <v>0.55260343939475942</v>
      </c>
      <c r="AU47" s="215">
        <v>0.11631778362575264</v>
      </c>
      <c r="AV47" s="215">
        <v>0.11631778362575264</v>
      </c>
      <c r="AW47" s="214">
        <v>1282057817.0999999</v>
      </c>
      <c r="AX47" s="234">
        <v>27525068.77</v>
      </c>
      <c r="AY47" s="200">
        <v>1254532748.3299999</v>
      </c>
      <c r="AZ47" s="216">
        <v>81864410640.020004</v>
      </c>
      <c r="BA47" s="216">
        <v>44333026133.75</v>
      </c>
      <c r="BB47" s="216">
        <v>905528749.95000005</v>
      </c>
      <c r="BC47" s="216">
        <v>0</v>
      </c>
      <c r="BD47" s="216"/>
    </row>
    <row r="48" spans="1:56" ht="12.75" customHeight="1">
      <c r="A48" s="212">
        <v>2018</v>
      </c>
      <c r="B48" s="212">
        <v>1</v>
      </c>
      <c r="C48" s="212">
        <v>17</v>
      </c>
      <c r="D48" s="212">
        <v>15</v>
      </c>
      <c r="E48" s="212">
        <v>1</v>
      </c>
      <c r="F48" s="212">
        <v>1</v>
      </c>
      <c r="G48" s="212">
        <v>43</v>
      </c>
      <c r="H48" s="212">
        <v>28</v>
      </c>
      <c r="I48" s="212">
        <v>2573</v>
      </c>
      <c r="J48" s="212">
        <v>510</v>
      </c>
      <c r="K48" s="212">
        <v>22</v>
      </c>
      <c r="L48" s="202">
        <f t="shared" si="0"/>
        <v>532</v>
      </c>
      <c r="M48" s="212">
        <v>563</v>
      </c>
      <c r="N48" s="212">
        <v>42</v>
      </c>
      <c r="O48" s="212">
        <v>22</v>
      </c>
      <c r="P48" s="233">
        <v>258314302406.57001</v>
      </c>
      <c r="Q48" s="200">
        <v>23897695618.330002</v>
      </c>
      <c r="R48" s="200">
        <v>13113355479.02</v>
      </c>
      <c r="S48" s="200">
        <v>9630551223.1000004</v>
      </c>
      <c r="T48" s="200">
        <v>152167198578.17999</v>
      </c>
      <c r="U48" s="200">
        <v>26276009039.349998</v>
      </c>
      <c r="V48" s="200">
        <v>27512584734.949997</v>
      </c>
      <c r="W48" s="200">
        <v>1042035373.87</v>
      </c>
      <c r="X48" s="200">
        <f t="shared" si="1"/>
        <v>234416606788.23999</v>
      </c>
      <c r="Y48" s="200">
        <v>140823417275.92999</v>
      </c>
      <c r="Z48" s="200">
        <v>8941522627.5799999</v>
      </c>
      <c r="AA48" s="200">
        <v>2653994049.79</v>
      </c>
      <c r="AB48" s="200">
        <v>3633124934.98</v>
      </c>
      <c r="AC48" s="231">
        <v>125594775663.58</v>
      </c>
      <c r="AD48" s="231">
        <v>56757670211.919998</v>
      </c>
      <c r="AE48" s="231">
        <v>10254011295.639999</v>
      </c>
      <c r="AF48" s="231">
        <v>8442873649.1099997</v>
      </c>
      <c r="AG48" s="231">
        <v>9902013102.3700008</v>
      </c>
      <c r="AH48" s="231">
        <v>18866278942.59</v>
      </c>
      <c r="AI48" s="200">
        <v>117490885130.64</v>
      </c>
      <c r="AJ48" s="200">
        <v>117490885130.64</v>
      </c>
      <c r="AK48" s="200">
        <v>130000000</v>
      </c>
      <c r="AL48" s="200">
        <v>-1243016000</v>
      </c>
      <c r="AM48" s="200">
        <v>0</v>
      </c>
      <c r="AN48" s="200">
        <v>9871913924.8400002</v>
      </c>
      <c r="AO48" s="200">
        <v>0</v>
      </c>
      <c r="AP48" s="200">
        <v>1372168773.28</v>
      </c>
      <c r="AQ48" s="200">
        <v>25916589427.450001</v>
      </c>
      <c r="AR48" s="232">
        <v>35335477543.130005</v>
      </c>
      <c r="AS48" s="200">
        <v>11543193784.380001</v>
      </c>
      <c r="AT48" s="215">
        <v>0.51501545881523014</v>
      </c>
      <c r="AU48" s="215">
        <v>1.4162887933882823E-2</v>
      </c>
      <c r="AV48" s="215">
        <v>3.066641909751374E-2</v>
      </c>
      <c r="AW48" s="200">
        <v>22095620781.369999</v>
      </c>
      <c r="AX48" s="214">
        <v>374534166.37</v>
      </c>
      <c r="AY48" s="234">
        <v>56859216.899999999</v>
      </c>
      <c r="AZ48" s="200">
        <v>317674949.47000003</v>
      </c>
      <c r="BA48" s="216">
        <v>22413295730.84</v>
      </c>
      <c r="BB48" s="216">
        <v>11339323818.280001</v>
      </c>
      <c r="BC48" s="216">
        <v>203869966.09999999</v>
      </c>
      <c r="BD48" s="216">
        <v>0</v>
      </c>
    </row>
    <row r="49" spans="1:56" ht="12.75" customHeight="1">
      <c r="A49" s="212">
        <v>2018</v>
      </c>
      <c r="B49" s="212">
        <v>2</v>
      </c>
      <c r="C49" s="212">
        <v>17</v>
      </c>
      <c r="D49" s="212">
        <v>15</v>
      </c>
      <c r="E49" s="212">
        <v>1</v>
      </c>
      <c r="F49" s="212">
        <v>2</v>
      </c>
      <c r="G49" s="212">
        <v>46</v>
      </c>
      <c r="H49" s="212">
        <v>28</v>
      </c>
      <c r="I49" s="212">
        <v>2587</v>
      </c>
      <c r="J49" s="212">
        <v>549</v>
      </c>
      <c r="K49" s="212">
        <v>28</v>
      </c>
      <c r="L49" s="202">
        <f t="shared" si="0"/>
        <v>577</v>
      </c>
      <c r="M49" s="212">
        <v>568</v>
      </c>
      <c r="N49" s="184"/>
      <c r="O49" s="212">
        <v>25</v>
      </c>
      <c r="P49" s="233">
        <v>282163439275.73999</v>
      </c>
      <c r="Q49" s="200">
        <v>35438534078.248001</v>
      </c>
      <c r="R49" s="200">
        <v>21699186856.790001</v>
      </c>
      <c r="S49" s="200">
        <v>11351058490.01</v>
      </c>
      <c r="T49" s="200">
        <v>153219606767.63</v>
      </c>
      <c r="U49" s="200">
        <v>25188472848.359997</v>
      </c>
      <c r="V49" s="200">
        <v>30033510081.430996</v>
      </c>
      <c r="W49" s="200">
        <v>905554577.80999994</v>
      </c>
      <c r="X49" s="200">
        <f t="shared" si="1"/>
        <v>246724905197.492</v>
      </c>
      <c r="Y49" s="200">
        <v>155338945786.00998</v>
      </c>
      <c r="Z49" s="200">
        <v>11887040691.76</v>
      </c>
      <c r="AA49" s="200">
        <v>2986786277.5300002</v>
      </c>
      <c r="AB49" s="200">
        <v>4963114291.9300003</v>
      </c>
      <c r="AC49" s="231">
        <v>135502004524.79002</v>
      </c>
      <c r="AD49" s="231">
        <v>70373940862.800003</v>
      </c>
      <c r="AE49" s="231">
        <v>10477790924.07</v>
      </c>
      <c r="AF49" s="231">
        <v>3148390998.7800002</v>
      </c>
      <c r="AG49" s="231">
        <v>11286111048.959999</v>
      </c>
      <c r="AH49" s="231">
        <v>18866278942.59</v>
      </c>
      <c r="AI49" s="200">
        <v>126824493489.73</v>
      </c>
      <c r="AJ49" s="200">
        <v>126824493489.73</v>
      </c>
      <c r="AK49" s="200">
        <v>130000000</v>
      </c>
      <c r="AL49" s="200">
        <v>-1243016000</v>
      </c>
      <c r="AM49" s="200">
        <v>0</v>
      </c>
      <c r="AN49" s="200">
        <v>10164411858.84</v>
      </c>
      <c r="AO49" s="200">
        <v>0</v>
      </c>
      <c r="AP49" s="200">
        <v>2857030513.79</v>
      </c>
      <c r="AQ49" s="200">
        <v>22459088112.029999</v>
      </c>
      <c r="AR49" s="232">
        <v>84081890113.650009</v>
      </c>
      <c r="AS49" s="200">
        <v>29158198734.130001</v>
      </c>
      <c r="AT49" s="215">
        <v>0.60844034436193639</v>
      </c>
      <c r="AU49" s="215">
        <v>2.3431534603998487E-2</v>
      </c>
      <c r="AV49" s="215">
        <v>5.183555361285027E-2</v>
      </c>
      <c r="AW49" s="200">
        <v>47349352123.910004</v>
      </c>
      <c r="AX49" s="214">
        <v>715360099.55999994</v>
      </c>
      <c r="AY49" s="234">
        <v>141856672.68000001</v>
      </c>
      <c r="AZ49" s="200">
        <v>573503426.87999988</v>
      </c>
      <c r="BA49" s="216"/>
      <c r="BB49" s="216">
        <v>28813271171.810001</v>
      </c>
      <c r="BC49" s="216">
        <v>344927562.31999999</v>
      </c>
      <c r="BD49" s="216">
        <v>0</v>
      </c>
    </row>
    <row r="50" spans="1:56" ht="12.75" customHeight="1">
      <c r="A50" s="212">
        <v>2018</v>
      </c>
      <c r="B50" s="212">
        <v>3</v>
      </c>
      <c r="C50" s="212">
        <v>17</v>
      </c>
      <c r="D50" s="212">
        <v>15</v>
      </c>
      <c r="E50" s="212">
        <v>1</v>
      </c>
      <c r="F50" s="212">
        <v>2</v>
      </c>
      <c r="G50" s="212">
        <v>47</v>
      </c>
      <c r="H50" s="212">
        <v>27</v>
      </c>
      <c r="I50" s="212">
        <v>2421</v>
      </c>
      <c r="J50" s="212">
        <v>547</v>
      </c>
      <c r="K50" s="212">
        <v>28</v>
      </c>
      <c r="L50" s="202">
        <f t="shared" si="0"/>
        <v>575</v>
      </c>
      <c r="M50" s="212">
        <v>574</v>
      </c>
      <c r="N50" s="212">
        <v>43</v>
      </c>
      <c r="O50" s="212">
        <v>27</v>
      </c>
      <c r="P50" s="233">
        <v>327616372651.39801</v>
      </c>
      <c r="Q50" s="200">
        <v>59138321461.312996</v>
      </c>
      <c r="R50" s="200">
        <v>23173175980.0644</v>
      </c>
      <c r="S50" s="200">
        <v>11833023314.59</v>
      </c>
      <c r="T50" s="200">
        <v>170571025880.63</v>
      </c>
      <c r="U50" s="200">
        <v>27342599770.360001</v>
      </c>
      <c r="V50" s="200">
        <v>30341141084.990002</v>
      </c>
      <c r="W50" s="200">
        <v>929864139.88000011</v>
      </c>
      <c r="X50" s="200">
        <f t="shared" si="1"/>
        <v>268478051190.08502</v>
      </c>
      <c r="Y50" s="200">
        <v>165806724454.02802</v>
      </c>
      <c r="Z50" s="200">
        <v>17371666800.380001</v>
      </c>
      <c r="AA50" s="200">
        <v>3328585930.7200003</v>
      </c>
      <c r="AB50" s="200">
        <v>3707617092.25</v>
      </c>
      <c r="AC50" s="231">
        <v>141371840869.31302</v>
      </c>
      <c r="AD50" s="231">
        <v>71794164432.255005</v>
      </c>
      <c r="AE50" s="231">
        <v>11070165394.357</v>
      </c>
      <c r="AF50" s="231">
        <v>4541819654.4700003</v>
      </c>
      <c r="AG50" s="231">
        <v>8750647039.2070007</v>
      </c>
      <c r="AH50" s="231">
        <v>18176011668.703999</v>
      </c>
      <c r="AI50" s="200">
        <v>161809648197.36301</v>
      </c>
      <c r="AJ50" s="200">
        <v>161809648197.36301</v>
      </c>
      <c r="AK50" s="200">
        <v>4853460800</v>
      </c>
      <c r="AL50" s="200">
        <v>0</v>
      </c>
      <c r="AM50" s="200">
        <v>0</v>
      </c>
      <c r="AN50" s="200">
        <v>10164411858.8351</v>
      </c>
      <c r="AO50" s="200">
        <v>0</v>
      </c>
      <c r="AP50" s="200">
        <v>1009309313.79</v>
      </c>
      <c r="AQ50" s="200">
        <v>30044632747.667503</v>
      </c>
      <c r="AR50" s="232">
        <v>126395097151.00999</v>
      </c>
      <c r="AS50" s="200">
        <v>42222602763.389999</v>
      </c>
      <c r="AT50" s="215">
        <v>0.5616303610540524</v>
      </c>
      <c r="AU50" s="215">
        <v>4.7377107478959984E-2</v>
      </c>
      <c r="AV50" s="215">
        <v>0.10009073604151483</v>
      </c>
      <c r="AW50" s="200">
        <v>74422321096.707993</v>
      </c>
      <c r="AX50" s="214">
        <v>1003823547.0700001</v>
      </c>
      <c r="AY50" s="234">
        <v>261334050.86000001</v>
      </c>
      <c r="AZ50" s="200">
        <v>742489496.21000004</v>
      </c>
      <c r="BA50" s="216">
        <v>75164810592.917999</v>
      </c>
      <c r="BB50" s="216">
        <v>41758267995.720001</v>
      </c>
      <c r="BC50" s="216">
        <v>456571716.13999999</v>
      </c>
      <c r="BD50" s="216">
        <v>7763051.5300000003</v>
      </c>
    </row>
    <row r="51" spans="1:56" ht="12.75" customHeight="1">
      <c r="A51" s="212">
        <v>2018</v>
      </c>
      <c r="B51" s="212">
        <v>4</v>
      </c>
      <c r="C51" s="212">
        <v>17</v>
      </c>
      <c r="D51" s="212">
        <v>15</v>
      </c>
      <c r="E51" s="212">
        <v>1</v>
      </c>
      <c r="F51" s="212">
        <v>2</v>
      </c>
      <c r="G51" s="212">
        <v>49</v>
      </c>
      <c r="H51" s="212">
        <v>27</v>
      </c>
      <c r="I51" s="212">
        <v>2430</v>
      </c>
      <c r="J51" s="212">
        <v>564</v>
      </c>
      <c r="K51" s="212">
        <v>30</v>
      </c>
      <c r="L51" s="202">
        <f t="shared" si="0"/>
        <v>594</v>
      </c>
      <c r="M51" s="212">
        <v>581</v>
      </c>
      <c r="N51" s="212">
        <v>43</v>
      </c>
      <c r="O51" s="212">
        <v>28</v>
      </c>
      <c r="P51" s="233">
        <v>331941415592.57001</v>
      </c>
      <c r="Q51" s="200">
        <v>54303765571.760002</v>
      </c>
      <c r="R51" s="200">
        <v>16546880933.52</v>
      </c>
      <c r="S51" s="200">
        <v>14850008350.870001</v>
      </c>
      <c r="T51" s="200">
        <v>180697356821.34</v>
      </c>
      <c r="U51" s="200">
        <v>28808358283.399998</v>
      </c>
      <c r="V51" s="200">
        <v>30640424994.09</v>
      </c>
      <c r="W51" s="200">
        <v>1032048144.98</v>
      </c>
      <c r="X51" s="200">
        <f t="shared" si="1"/>
        <v>277637650020.81</v>
      </c>
      <c r="Y51" s="200">
        <v>166455717878.98999</v>
      </c>
      <c r="Z51" s="200">
        <v>12507848209.84</v>
      </c>
      <c r="AA51" s="200">
        <v>2555286292.9099998</v>
      </c>
      <c r="AB51" s="200">
        <v>5347545856.2600002</v>
      </c>
      <c r="AC51" s="231">
        <v>146045037519.98001</v>
      </c>
      <c r="AD51" s="231">
        <v>73251420004.820007</v>
      </c>
      <c r="AE51" s="231">
        <v>12323286599.799999</v>
      </c>
      <c r="AF51" s="231">
        <v>4621098060.8800001</v>
      </c>
      <c r="AG51" s="231">
        <v>9729445028.1900005</v>
      </c>
      <c r="AH51" s="231">
        <v>18176011668.299999</v>
      </c>
      <c r="AI51" s="200">
        <v>120309729185.53999</v>
      </c>
      <c r="AJ51" s="200">
        <v>120309729185.53999</v>
      </c>
      <c r="AK51" s="200">
        <v>7852750180.4700003</v>
      </c>
      <c r="AL51" s="200">
        <v>0</v>
      </c>
      <c r="AM51" s="200">
        <v>0</v>
      </c>
      <c r="AN51" s="200">
        <v>10184901993.76</v>
      </c>
      <c r="AO51" s="200">
        <v>0</v>
      </c>
      <c r="AP51" s="200">
        <v>998061013.78999996</v>
      </c>
      <c r="AQ51" s="200">
        <v>33993005520.5</v>
      </c>
      <c r="AR51" s="232">
        <v>178704767802.345</v>
      </c>
      <c r="AS51" s="200">
        <v>58212587076.360001</v>
      </c>
      <c r="AT51" s="215">
        <v>0.5519215571218804</v>
      </c>
      <c r="AU51" s="215">
        <v>5.5914230381172478E-2</v>
      </c>
      <c r="AV51" s="215">
        <v>0.11267702575765728</v>
      </c>
      <c r="AW51" s="200">
        <v>103608534534.995</v>
      </c>
      <c r="AX51" s="214">
        <v>1398330370.21</v>
      </c>
      <c r="AY51" s="234">
        <v>479968084.05000001</v>
      </c>
      <c r="AZ51" s="200">
        <v>918362286.16000009</v>
      </c>
      <c r="BA51" s="216">
        <v>104526896821.155</v>
      </c>
      <c r="BB51" s="216">
        <v>57131369676.18</v>
      </c>
      <c r="BC51" s="216">
        <v>559277978.47000003</v>
      </c>
      <c r="BD51" s="216">
        <v>521939421.70999998</v>
      </c>
    </row>
    <row r="52" spans="1:56" ht="12.75" customHeight="1">
      <c r="A52" s="212">
        <v>2019</v>
      </c>
      <c r="B52" s="212">
        <v>1</v>
      </c>
      <c r="C52" s="212">
        <v>17</v>
      </c>
      <c r="D52" s="212">
        <v>15</v>
      </c>
      <c r="E52" s="212">
        <v>1</v>
      </c>
      <c r="F52" s="212">
        <v>2</v>
      </c>
      <c r="G52" s="212">
        <v>50</v>
      </c>
      <c r="H52" s="212">
        <v>26</v>
      </c>
      <c r="I52" s="212">
        <v>2448</v>
      </c>
      <c r="J52" s="212">
        <v>566</v>
      </c>
      <c r="K52" s="212">
        <v>33</v>
      </c>
      <c r="L52" s="202">
        <f t="shared" si="0"/>
        <v>599</v>
      </c>
      <c r="M52" s="212">
        <v>582</v>
      </c>
      <c r="N52" s="212">
        <v>43</v>
      </c>
      <c r="O52" s="212">
        <v>30</v>
      </c>
      <c r="P52" s="233">
        <v>327607390676.35229</v>
      </c>
      <c r="Q52" s="200">
        <v>52262036232.920502</v>
      </c>
      <c r="R52" s="200">
        <v>16015847036.1887</v>
      </c>
      <c r="S52" s="200">
        <v>14259611027.974501</v>
      </c>
      <c r="T52" s="200">
        <v>179939640298.17001</v>
      </c>
      <c r="U52" s="200">
        <v>27963268077.75</v>
      </c>
      <c r="V52" s="200">
        <v>30275938412.213303</v>
      </c>
      <c r="W52" s="200">
        <v>910325024.6099999</v>
      </c>
      <c r="X52" s="200">
        <f t="shared" si="1"/>
        <v>275345354443.43176</v>
      </c>
      <c r="Y52" s="200">
        <v>159105747800.33035</v>
      </c>
      <c r="Z52" s="200">
        <v>9967922109.8278008</v>
      </c>
      <c r="AA52" s="200">
        <v>3490394392.086</v>
      </c>
      <c r="AB52" s="200">
        <v>3861673696.9623628</v>
      </c>
      <c r="AC52" s="231">
        <v>141785757601.45398</v>
      </c>
      <c r="AD52" s="231">
        <v>73122803432.190002</v>
      </c>
      <c r="AE52" s="231">
        <v>11798726544.860001</v>
      </c>
      <c r="AF52" s="231">
        <v>5034319472.8999996</v>
      </c>
      <c r="AG52" s="231">
        <v>9503479822.5900002</v>
      </c>
      <c r="AH52" s="231">
        <v>18176011668.740002</v>
      </c>
      <c r="AI52" s="200">
        <v>120309729185.54001</v>
      </c>
      <c r="AJ52" s="200">
        <v>120309729185.53999</v>
      </c>
      <c r="AK52" s="200">
        <v>7852750180.4700003</v>
      </c>
      <c r="AL52" s="200">
        <v>0</v>
      </c>
      <c r="AM52" s="200">
        <v>0</v>
      </c>
      <c r="AN52" s="200">
        <v>10120504264.09</v>
      </c>
      <c r="AO52" s="200">
        <v>0</v>
      </c>
      <c r="AP52" s="200">
        <v>1272460017.6199999</v>
      </c>
      <c r="AQ52" s="200">
        <v>36798949408.471931</v>
      </c>
      <c r="AR52" s="232">
        <v>38335210083.081299</v>
      </c>
      <c r="AS52" s="200">
        <v>12558142978.23</v>
      </c>
      <c r="AT52" s="215">
        <v>0.43772278949078475</v>
      </c>
      <c r="AU52" s="215">
        <v>1.6789907497672615E-2</v>
      </c>
      <c r="AV52" s="215">
        <v>3.3156237083466003E-2</v>
      </c>
      <c r="AW52" s="200">
        <v>28384678082.521301</v>
      </c>
      <c r="AX52" s="214">
        <v>410650366.72000003</v>
      </c>
      <c r="AY52" s="234">
        <v>125892496.8</v>
      </c>
      <c r="AZ52" s="200">
        <v>284757869.92000002</v>
      </c>
      <c r="BA52" s="216">
        <v>28669435952.441299</v>
      </c>
      <c r="BB52" s="216">
        <v>12432222765.4</v>
      </c>
      <c r="BC52" s="216">
        <v>117042712.83</v>
      </c>
      <c r="BD52" s="216">
        <v>8877500</v>
      </c>
    </row>
    <row r="53" spans="1:56" ht="12.75" customHeight="1">
      <c r="A53" s="212">
        <v>2019</v>
      </c>
      <c r="B53" s="212">
        <v>2</v>
      </c>
      <c r="C53" s="212">
        <v>17</v>
      </c>
      <c r="D53" s="212">
        <v>15</v>
      </c>
      <c r="E53" s="212">
        <v>1</v>
      </c>
      <c r="F53" s="212">
        <v>2</v>
      </c>
      <c r="G53" s="212">
        <v>52</v>
      </c>
      <c r="H53" s="212">
        <v>26</v>
      </c>
      <c r="I53" s="212">
        <v>2493</v>
      </c>
      <c r="J53" s="212">
        <v>569</v>
      </c>
      <c r="K53" s="212">
        <v>38</v>
      </c>
      <c r="L53" s="202">
        <f t="shared" si="0"/>
        <v>607</v>
      </c>
      <c r="M53" s="212">
        <v>585</v>
      </c>
      <c r="N53" s="212">
        <v>44</v>
      </c>
      <c r="O53" s="212">
        <v>30</v>
      </c>
      <c r="P53" s="233">
        <v>354744220391.32098</v>
      </c>
      <c r="Q53" s="200">
        <v>61787576316.699997</v>
      </c>
      <c r="R53" s="200">
        <v>21789747461.719997</v>
      </c>
      <c r="S53" s="200">
        <v>17834505808.766003</v>
      </c>
      <c r="T53" s="200">
        <v>183336251290.19</v>
      </c>
      <c r="U53" s="200">
        <v>32368719164.32</v>
      </c>
      <c r="V53" s="200">
        <v>30272690547.470001</v>
      </c>
      <c r="W53" s="200">
        <v>1088165870.5749998</v>
      </c>
      <c r="X53" s="200">
        <f t="shared" si="1"/>
        <v>292956644074.62097</v>
      </c>
      <c r="Y53" s="200">
        <v>180612934871.74002</v>
      </c>
      <c r="Z53" s="200">
        <v>12971318433.6</v>
      </c>
      <c r="AA53" s="200">
        <v>2950220553.8699999</v>
      </c>
      <c r="AB53" s="200">
        <v>3413696903.2600002</v>
      </c>
      <c r="AC53" s="231">
        <v>158856823725.71002</v>
      </c>
      <c r="AD53" s="231">
        <v>85872709248.339996</v>
      </c>
      <c r="AE53" s="231">
        <v>11478225849.02</v>
      </c>
      <c r="AF53" s="231">
        <v>6004615873.21</v>
      </c>
      <c r="AG53" s="231">
        <v>9015919558.2800007</v>
      </c>
      <c r="AH53" s="231">
        <v>18176011668.740002</v>
      </c>
      <c r="AI53" s="200">
        <v>120309729185.54001</v>
      </c>
      <c r="AJ53" s="200">
        <v>120309729185.54001</v>
      </c>
      <c r="AK53" s="200">
        <v>7852750180.4700003</v>
      </c>
      <c r="AL53" s="200">
        <v>0</v>
      </c>
      <c r="AM53" s="200">
        <v>0</v>
      </c>
      <c r="AN53" s="200">
        <v>10128664559.48</v>
      </c>
      <c r="AO53" s="200">
        <v>0</v>
      </c>
      <c r="AP53" s="200">
        <v>1271984117.6199999</v>
      </c>
      <c r="AQ53" s="200">
        <v>42420907536.93</v>
      </c>
      <c r="AR53" s="232">
        <v>103964004856.11</v>
      </c>
      <c r="AS53" s="200">
        <v>25736104388.879997</v>
      </c>
      <c r="AT53" s="215">
        <v>0.43889479800869408</v>
      </c>
      <c r="AU53" s="215">
        <v>3.6847716426050239E-2</v>
      </c>
      <c r="AV53" s="215">
        <v>7.338202663136488E-2</v>
      </c>
      <c r="AW53" s="200">
        <v>57992124451.629997</v>
      </c>
      <c r="AX53" s="214">
        <v>718550395.81999993</v>
      </c>
      <c r="AY53" s="234">
        <v>114276563.47999999</v>
      </c>
      <c r="AZ53" s="200">
        <v>604273832.33999991</v>
      </c>
      <c r="BA53" s="216">
        <v>58596398283.969994</v>
      </c>
      <c r="BB53" s="216">
        <v>25370542762.849998</v>
      </c>
      <c r="BC53" s="216">
        <v>347111626.03000003</v>
      </c>
      <c r="BD53" s="216">
        <v>18450000</v>
      </c>
    </row>
    <row r="54" spans="1:56" ht="12.75" customHeight="1">
      <c r="A54" s="212">
        <v>2019</v>
      </c>
      <c r="B54" s="212">
        <v>3</v>
      </c>
      <c r="C54" s="212">
        <v>17</v>
      </c>
      <c r="D54" s="212">
        <v>15</v>
      </c>
      <c r="E54" s="212">
        <v>1</v>
      </c>
      <c r="F54" s="212">
        <v>2</v>
      </c>
      <c r="G54" s="212">
        <v>51</v>
      </c>
      <c r="H54" s="212">
        <v>26</v>
      </c>
      <c r="I54" s="212">
        <v>2487</v>
      </c>
      <c r="J54" s="212">
        <v>577</v>
      </c>
      <c r="K54" s="212">
        <v>41</v>
      </c>
      <c r="L54" s="202">
        <f t="shared" si="0"/>
        <v>618</v>
      </c>
      <c r="M54" s="212">
        <v>585</v>
      </c>
      <c r="N54" s="212">
        <v>44</v>
      </c>
      <c r="O54" s="212">
        <v>30</v>
      </c>
      <c r="P54" s="233">
        <v>373566585095.78021</v>
      </c>
      <c r="Q54" s="200">
        <v>44940790055.557899</v>
      </c>
      <c r="R54" s="200">
        <v>27071276120.290005</v>
      </c>
      <c r="S54" s="200">
        <v>18897789954.746002</v>
      </c>
      <c r="T54" s="200">
        <v>201822568541.92999</v>
      </c>
      <c r="U54" s="200">
        <v>37192043287.921455</v>
      </c>
      <c r="V54" s="200">
        <v>30170336243.729004</v>
      </c>
      <c r="W54" s="200">
        <v>1005722189.0599999</v>
      </c>
      <c r="X54" s="200">
        <f t="shared" si="1"/>
        <v>328625795040.22229</v>
      </c>
      <c r="Y54" s="200">
        <v>195080936618.27917</v>
      </c>
      <c r="Z54" s="200">
        <v>19503882083.161301</v>
      </c>
      <c r="AA54" s="200">
        <v>1986251419.1509001</v>
      </c>
      <c r="AB54" s="200">
        <v>3872896582.4952002</v>
      </c>
      <c r="AC54" s="231">
        <v>169717906533.47177</v>
      </c>
      <c r="AD54" s="231">
        <v>91151819749.875443</v>
      </c>
      <c r="AE54" s="231">
        <v>12599392305.63946</v>
      </c>
      <c r="AF54" s="231">
        <v>7659852128.5130768</v>
      </c>
      <c r="AG54" s="231">
        <v>10887879462.905993</v>
      </c>
      <c r="AH54" s="231">
        <v>18176011668.747772</v>
      </c>
      <c r="AI54" s="200">
        <v>112456979005.07001</v>
      </c>
      <c r="AJ54" s="200">
        <v>112456979005.07001</v>
      </c>
      <c r="AK54" s="200">
        <v>0</v>
      </c>
      <c r="AL54" s="200">
        <v>7852750180.4699993</v>
      </c>
      <c r="AM54" s="200">
        <v>0</v>
      </c>
      <c r="AN54" s="200">
        <v>9842028977.6100006</v>
      </c>
      <c r="AO54" s="200">
        <v>0</v>
      </c>
      <c r="AP54" s="200">
        <v>1141484117.6199999</v>
      </c>
      <c r="AQ54" s="200">
        <v>47192406196.741791</v>
      </c>
      <c r="AR54" s="232">
        <v>158739059883.08728</v>
      </c>
      <c r="AS54" s="200">
        <v>40231006527.519997</v>
      </c>
      <c r="AT54" s="215">
        <v>0.44182836879566262</v>
      </c>
      <c r="AU54" s="215">
        <v>9.1600000000000001E-2</v>
      </c>
      <c r="AV54" s="215">
        <v>0.1918</v>
      </c>
      <c r="AW54" s="200">
        <v>90265819634.944336</v>
      </c>
      <c r="AX54" s="214">
        <v>903525807.98000002</v>
      </c>
      <c r="AY54" s="234">
        <v>155369502.15000001</v>
      </c>
      <c r="AZ54" s="200">
        <v>748156305.83000004</v>
      </c>
      <c r="BA54" s="216">
        <v>92068984990.064331</v>
      </c>
      <c r="BB54" s="216">
        <v>39759516193.75</v>
      </c>
      <c r="BC54" s="216">
        <v>453040333.76999998</v>
      </c>
      <c r="BD54" s="216">
        <v>18450000</v>
      </c>
    </row>
    <row r="55" spans="1:56" ht="12.75" customHeight="1">
      <c r="A55" s="212">
        <v>2019</v>
      </c>
      <c r="B55" s="212">
        <v>4</v>
      </c>
      <c r="C55" s="212">
        <v>17</v>
      </c>
      <c r="D55" s="212">
        <v>15</v>
      </c>
      <c r="E55" s="212">
        <v>1</v>
      </c>
      <c r="F55" s="212">
        <v>2</v>
      </c>
      <c r="G55" s="212">
        <v>54</v>
      </c>
      <c r="H55" s="212">
        <v>27</v>
      </c>
      <c r="I55" s="212">
        <v>2520</v>
      </c>
      <c r="J55" s="212">
        <v>577</v>
      </c>
      <c r="K55" s="212">
        <v>51</v>
      </c>
      <c r="L55" s="202">
        <f t="shared" si="0"/>
        <v>628</v>
      </c>
      <c r="M55" s="212">
        <v>592</v>
      </c>
      <c r="N55" s="212">
        <v>44</v>
      </c>
      <c r="O55" s="212">
        <v>30</v>
      </c>
      <c r="P55" s="233">
        <v>365849164725.98596</v>
      </c>
      <c r="Q55" s="200">
        <v>34642103380.022598</v>
      </c>
      <c r="R55" s="200">
        <v>30418773103.540001</v>
      </c>
      <c r="S55" s="200">
        <v>19470078432.475098</v>
      </c>
      <c r="T55" s="200">
        <v>206881520191.28598</v>
      </c>
      <c r="U55" s="200">
        <v>35746321460.437599</v>
      </c>
      <c r="V55" s="200">
        <v>28579074299.737701</v>
      </c>
      <c r="W55" s="200">
        <v>1185001191.5699999</v>
      </c>
      <c r="X55" s="200">
        <f t="shared" si="1"/>
        <v>331207061345.96338</v>
      </c>
      <c r="Y55" s="200">
        <v>192056334091.69598</v>
      </c>
      <c r="Z55" s="200">
        <v>16976792677.366001</v>
      </c>
      <c r="AA55" s="200">
        <v>4186048809.9200001</v>
      </c>
      <c r="AB55" s="200">
        <v>5249604573.5745296</v>
      </c>
      <c r="AC55" s="231">
        <v>165643888030.83557</v>
      </c>
      <c r="AD55" s="231">
        <v>86457969504.132294</v>
      </c>
      <c r="AE55" s="231">
        <v>12891766542.8799</v>
      </c>
      <c r="AF55" s="231">
        <v>7829102672.7099504</v>
      </c>
      <c r="AG55" s="231">
        <v>9706817877.5134296</v>
      </c>
      <c r="AH55" s="231">
        <v>15677595098.74</v>
      </c>
      <c r="AI55" s="200">
        <v>103780544100</v>
      </c>
      <c r="AJ55" s="200">
        <v>103780544100</v>
      </c>
      <c r="AK55" s="200">
        <v>-10992100</v>
      </c>
      <c r="AL55" s="200">
        <v>7857147020.4700003</v>
      </c>
      <c r="AM55" s="200">
        <v>0</v>
      </c>
      <c r="AN55" s="200">
        <v>10342551243.469999</v>
      </c>
      <c r="AO55" s="200">
        <v>0</v>
      </c>
      <c r="AP55" s="200">
        <v>16185061601.619692</v>
      </c>
      <c r="AQ55" s="200">
        <v>35638518768.734001</v>
      </c>
      <c r="AR55" s="232">
        <v>198705592979.289</v>
      </c>
      <c r="AS55" s="200">
        <v>65491231599.760002</v>
      </c>
      <c r="AT55" s="215">
        <v>0.52804777043374307</v>
      </c>
      <c r="AU55" s="215">
        <v>6.1432264870245605E-2</v>
      </c>
      <c r="AV55" s="215">
        <v>0.12894339815139652</v>
      </c>
      <c r="AW55" s="200">
        <v>123029739527.48599</v>
      </c>
      <c r="AX55" s="214">
        <v>1243383226.4400001</v>
      </c>
      <c r="AY55" s="234">
        <v>282860384.32999998</v>
      </c>
      <c r="AZ55" s="200">
        <v>960522842.11000013</v>
      </c>
      <c r="BA55" s="216">
        <v>123990262369.59599</v>
      </c>
      <c r="BB55" s="216">
        <v>64961055467.75</v>
      </c>
      <c r="BC55" s="216">
        <v>511726132.00999999</v>
      </c>
      <c r="BD55" s="216">
        <v>18450000</v>
      </c>
    </row>
    <row r="56" spans="1:56" ht="12.75" customHeight="1">
      <c r="A56" s="212">
        <v>2020</v>
      </c>
      <c r="B56" s="212">
        <v>1</v>
      </c>
      <c r="C56" s="212">
        <v>17</v>
      </c>
      <c r="D56" s="212">
        <v>15</v>
      </c>
      <c r="E56" s="212">
        <v>1</v>
      </c>
      <c r="F56" s="212">
        <v>1</v>
      </c>
      <c r="G56" s="212">
        <v>54</v>
      </c>
      <c r="H56" s="212">
        <v>27</v>
      </c>
      <c r="I56" s="212">
        <v>2488</v>
      </c>
      <c r="J56" s="212">
        <v>580</v>
      </c>
      <c r="K56" s="212">
        <v>53</v>
      </c>
      <c r="L56" s="202">
        <f t="shared" si="0"/>
        <v>633</v>
      </c>
      <c r="M56" s="212">
        <v>607</v>
      </c>
      <c r="N56" s="212">
        <v>45</v>
      </c>
      <c r="O56" s="212">
        <v>30</v>
      </c>
      <c r="P56" s="233">
        <v>349955761677.08203</v>
      </c>
      <c r="Q56" s="200">
        <v>20551646860.812996</v>
      </c>
      <c r="R56" s="200">
        <v>23663214017.138</v>
      </c>
      <c r="S56" s="200">
        <v>17697570126.359997</v>
      </c>
      <c r="T56" s="200">
        <v>211922767862.14999</v>
      </c>
      <c r="U56" s="200">
        <v>37721544446.404602</v>
      </c>
      <c r="V56" s="200">
        <v>28788648307.604</v>
      </c>
      <c r="W56" s="200">
        <v>1166788097.6223149</v>
      </c>
      <c r="X56" s="200">
        <f t="shared" si="1"/>
        <v>329404114816.26904</v>
      </c>
      <c r="Y56" s="200">
        <v>184483047329.30099</v>
      </c>
      <c r="Z56" s="200">
        <v>13564268950.5</v>
      </c>
      <c r="AA56" s="200">
        <v>8528737615.5500097</v>
      </c>
      <c r="AB56" s="200">
        <v>4492195536.89995</v>
      </c>
      <c r="AC56" s="231">
        <v>157897845226.35104</v>
      </c>
      <c r="AD56" s="231">
        <v>82278094026.289993</v>
      </c>
      <c r="AE56" s="231">
        <v>12630080126.1873</v>
      </c>
      <c r="AF56" s="231">
        <v>7857141470.0322504</v>
      </c>
      <c r="AG56" s="231">
        <v>10897755910.481501</v>
      </c>
      <c r="AH56" s="231">
        <v>15677595098.75</v>
      </c>
      <c r="AI56" s="200">
        <v>83780544100</v>
      </c>
      <c r="AJ56" s="200">
        <v>83780544100</v>
      </c>
      <c r="AK56" s="200">
        <v>-10992100</v>
      </c>
      <c r="AL56" s="200">
        <v>7857147020.4700003</v>
      </c>
      <c r="AM56" s="200">
        <v>0</v>
      </c>
      <c r="AN56" s="200">
        <v>10149110934.767481</v>
      </c>
      <c r="AO56" s="200">
        <v>0</v>
      </c>
      <c r="AP56" s="200">
        <v>6284983676.8699999</v>
      </c>
      <c r="AQ56" s="200">
        <v>37411920716.958</v>
      </c>
      <c r="AR56" s="232">
        <v>41477009958.210007</v>
      </c>
      <c r="AS56" s="200">
        <v>15643548788.720001</v>
      </c>
      <c r="AT56" s="215">
        <v>0.49525457414026902</v>
      </c>
      <c r="AU56" s="215">
        <v>1.271641851296682E-2</v>
      </c>
      <c r="AV56" s="215">
        <v>2.6829942363381768E-2</v>
      </c>
      <c r="AW56" s="200">
        <v>31332250347.147404</v>
      </c>
      <c r="AX56" s="214">
        <v>364884322.64999998</v>
      </c>
      <c r="AY56" s="234">
        <v>110250659.94</v>
      </c>
      <c r="AZ56" s="200">
        <v>254633662.70999998</v>
      </c>
      <c r="BA56" s="216">
        <v>31586884009.857403</v>
      </c>
      <c r="BB56" s="216">
        <v>15506876568.240002</v>
      </c>
      <c r="BC56" s="216">
        <v>136672220.47999999</v>
      </c>
      <c r="BD56" s="216">
        <v>0</v>
      </c>
    </row>
    <row r="57" spans="1:56" ht="12.75" customHeight="1">
      <c r="A57" s="212">
        <v>2020</v>
      </c>
      <c r="B57" s="212">
        <v>2</v>
      </c>
      <c r="C57" s="212">
        <v>17</v>
      </c>
      <c r="D57" s="212">
        <v>15</v>
      </c>
      <c r="E57" s="212">
        <v>1</v>
      </c>
      <c r="F57" s="212">
        <v>1</v>
      </c>
      <c r="G57" s="212">
        <v>55</v>
      </c>
      <c r="H57" s="212">
        <v>26</v>
      </c>
      <c r="I57" s="212">
        <v>2453</v>
      </c>
      <c r="J57" s="212">
        <v>584</v>
      </c>
      <c r="K57" s="212">
        <v>53</v>
      </c>
      <c r="L57" s="202">
        <f t="shared" si="0"/>
        <v>637</v>
      </c>
      <c r="M57" s="212">
        <v>617</v>
      </c>
      <c r="N57" s="212">
        <v>45</v>
      </c>
      <c r="O57" s="212">
        <v>32</v>
      </c>
      <c r="P57" s="233">
        <v>359206823226.367</v>
      </c>
      <c r="Q57" s="200">
        <v>19841602111.560902</v>
      </c>
      <c r="R57" s="200">
        <v>31257020833.7728</v>
      </c>
      <c r="S57" s="200">
        <v>16348038484.119501</v>
      </c>
      <c r="T57" s="200">
        <v>218344750113.06</v>
      </c>
      <c r="U57" s="200">
        <v>34854870600.482903</v>
      </c>
      <c r="V57" s="200">
        <v>28777941717.305298</v>
      </c>
      <c r="W57" s="200">
        <v>1402691506.95</v>
      </c>
      <c r="X57" s="200">
        <f t="shared" si="1"/>
        <v>339365221114.80609</v>
      </c>
      <c r="Y57" s="200">
        <v>186521716381.99899</v>
      </c>
      <c r="Z57" s="200">
        <v>13191850175.657</v>
      </c>
      <c r="AA57" s="200">
        <v>6984557575.9530001</v>
      </c>
      <c r="AB57" s="200">
        <v>6631243889.0012598</v>
      </c>
      <c r="AC57" s="231">
        <v>159714064741.38742</v>
      </c>
      <c r="AD57" s="231">
        <v>85973303337.654602</v>
      </c>
      <c r="AE57" s="231">
        <v>12989836713.754299</v>
      </c>
      <c r="AF57" s="231">
        <v>7820529462.7293701</v>
      </c>
      <c r="AG57" s="231">
        <v>9376564576.7091503</v>
      </c>
      <c r="AH57" s="231">
        <v>14613563844.290001</v>
      </c>
      <c r="AI57" s="200">
        <v>109162993050</v>
      </c>
      <c r="AJ57" s="200">
        <v>109162993050</v>
      </c>
      <c r="AK57" s="200">
        <v>-10992100</v>
      </c>
      <c r="AL57" s="200">
        <v>10104666397.469999</v>
      </c>
      <c r="AM57" s="200">
        <v>0</v>
      </c>
      <c r="AN57" s="200">
        <v>10197011244.99748</v>
      </c>
      <c r="AO57" s="200">
        <v>0</v>
      </c>
      <c r="AP57" s="200">
        <v>1284283676.8699999</v>
      </c>
      <c r="AQ57" s="200">
        <v>41947144575.034294</v>
      </c>
      <c r="AR57" s="232">
        <v>96362839281.188507</v>
      </c>
      <c r="AS57" s="200">
        <v>27739646556.509998</v>
      </c>
      <c r="AT57" s="215">
        <v>0.42461389121816712</v>
      </c>
      <c r="AU57" s="215">
        <v>3.3106350279689098E-2</v>
      </c>
      <c r="AV57" s="215">
        <v>6.9428484185889358E-2</v>
      </c>
      <c r="AW57" s="200">
        <v>64595864377.150398</v>
      </c>
      <c r="AX57" s="214">
        <v>733243149.04999995</v>
      </c>
      <c r="AY57" s="234">
        <v>285460512.64999998</v>
      </c>
      <c r="AZ57" s="200">
        <v>733243149.04999995</v>
      </c>
      <c r="BA57" s="216">
        <v>65329107526.200401</v>
      </c>
      <c r="BB57" s="216">
        <v>27485093982.919998</v>
      </c>
      <c r="BC57" s="216">
        <v>254552573.59</v>
      </c>
      <c r="BD57" s="216">
        <v>0</v>
      </c>
    </row>
    <row r="58" spans="1:56" ht="12.75" customHeight="1">
      <c r="A58" s="212">
        <v>2020</v>
      </c>
      <c r="B58" s="212">
        <v>3</v>
      </c>
      <c r="C58" s="212">
        <v>17</v>
      </c>
      <c r="D58" s="212">
        <v>15</v>
      </c>
      <c r="E58" s="212">
        <v>1</v>
      </c>
      <c r="F58" s="212">
        <v>1</v>
      </c>
      <c r="G58" s="212">
        <v>54</v>
      </c>
      <c r="H58" s="212">
        <v>26</v>
      </c>
      <c r="I58" s="212">
        <v>2448</v>
      </c>
      <c r="J58" s="212">
        <v>609</v>
      </c>
      <c r="K58" s="212">
        <v>53</v>
      </c>
      <c r="L58" s="202">
        <f t="shared" si="0"/>
        <v>662</v>
      </c>
      <c r="M58" s="212">
        <v>628</v>
      </c>
      <c r="N58" s="212">
        <v>45</v>
      </c>
      <c r="O58" s="212">
        <v>32</v>
      </c>
      <c r="P58" s="233">
        <v>390693060207.45502</v>
      </c>
      <c r="Q58" s="200">
        <v>18425645197.840401</v>
      </c>
      <c r="R58" s="200">
        <v>36524937103.7472</v>
      </c>
      <c r="S58" s="200">
        <v>17964876809.337502</v>
      </c>
      <c r="T58" s="200">
        <v>222484266611.05902</v>
      </c>
      <c r="U58" s="200">
        <v>53595648686.708199</v>
      </c>
      <c r="V58" s="200">
        <v>28974454512.678001</v>
      </c>
      <c r="W58" s="200">
        <v>1411577774.9300001</v>
      </c>
      <c r="X58" s="200">
        <f t="shared" si="1"/>
        <v>372267415009.61462</v>
      </c>
      <c r="Y58" s="200">
        <v>212832430930.82397</v>
      </c>
      <c r="Z58" s="200">
        <v>10516869742.879999</v>
      </c>
      <c r="AA58" s="200">
        <v>4544272466.9899998</v>
      </c>
      <c r="AB58" s="200">
        <v>4830608580.0167198</v>
      </c>
      <c r="AC58" s="231">
        <v>180489682143.47964</v>
      </c>
      <c r="AD58" s="231">
        <v>94745577891.421799</v>
      </c>
      <c r="AE58" s="231">
        <v>13655814873.282301</v>
      </c>
      <c r="AF58" s="231">
        <v>20455157171.8102</v>
      </c>
      <c r="AG58" s="231">
        <v>9063158661.6953201</v>
      </c>
      <c r="AH58" s="231">
        <v>12812082412.290001</v>
      </c>
      <c r="AI58" s="200">
        <v>108280544100</v>
      </c>
      <c r="AJ58" s="200">
        <v>108280544100</v>
      </c>
      <c r="AK58" s="200">
        <v>-10992100</v>
      </c>
      <c r="AL58" s="200">
        <v>10972935347.469999</v>
      </c>
      <c r="AM58" s="200">
        <v>0</v>
      </c>
      <c r="AN58" s="200">
        <v>10785139187.6325</v>
      </c>
      <c r="AO58" s="200">
        <v>0</v>
      </c>
      <c r="AP58" s="200">
        <v>1165783676.8699999</v>
      </c>
      <c r="AQ58" s="200">
        <v>44246813564.505501</v>
      </c>
      <c r="AR58" s="232">
        <v>163408549110.31842</v>
      </c>
      <c r="AS58" s="200">
        <v>43503239613.330009</v>
      </c>
      <c r="AT58" s="215">
        <v>0.45560244684559614</v>
      </c>
      <c r="AU58" s="215">
        <v>4.5499875593627219E-2</v>
      </c>
      <c r="AV58" s="215">
        <v>9.7334949160918977E-2</v>
      </c>
      <c r="AW58" s="200">
        <v>94485560182.734299</v>
      </c>
      <c r="AX58" s="214">
        <v>999527561.03999996</v>
      </c>
      <c r="AY58" s="234">
        <v>301576181.02999997</v>
      </c>
      <c r="AZ58" s="200">
        <v>999527561.03999996</v>
      </c>
      <c r="BA58" s="216">
        <v>95485087743.774292</v>
      </c>
      <c r="BB58" s="216">
        <v>43063709129.94001</v>
      </c>
      <c r="BC58" s="216">
        <v>439530483.38999999</v>
      </c>
      <c r="BD58" s="216">
        <v>0</v>
      </c>
    </row>
    <row r="59" spans="1:56" ht="12.75" customHeight="1">
      <c r="A59" s="212">
        <v>2020</v>
      </c>
      <c r="B59" s="212">
        <v>4</v>
      </c>
      <c r="C59" s="212">
        <f>+D59+E59+F59</f>
        <v>16</v>
      </c>
      <c r="D59" s="212">
        <v>14</v>
      </c>
      <c r="E59" s="212">
        <v>1</v>
      </c>
      <c r="F59" s="212">
        <v>1</v>
      </c>
      <c r="G59" s="212">
        <v>56</v>
      </c>
      <c r="H59" s="212">
        <v>25</v>
      </c>
      <c r="I59" s="212">
        <v>2473</v>
      </c>
      <c r="J59" s="212">
        <v>587</v>
      </c>
      <c r="K59" s="212">
        <v>50</v>
      </c>
      <c r="L59" s="202">
        <f t="shared" si="0"/>
        <v>637</v>
      </c>
      <c r="M59" s="212">
        <v>632</v>
      </c>
      <c r="N59" s="212">
        <v>45</v>
      </c>
      <c r="O59" s="212">
        <v>32</v>
      </c>
      <c r="P59" s="233">
        <v>382071960128.638</v>
      </c>
      <c r="Q59" s="200">
        <v>17351627409.084499</v>
      </c>
      <c r="R59" s="200">
        <v>29738587698.223701</v>
      </c>
      <c r="S59" s="200">
        <v>15251457966.7815</v>
      </c>
      <c r="T59" s="200">
        <v>231268547651.52899</v>
      </c>
      <c r="U59" s="200">
        <v>49569912922.058594</v>
      </c>
      <c r="V59" s="200">
        <v>30643531261.580002</v>
      </c>
      <c r="W59" s="200">
        <v>1554471956.75</v>
      </c>
      <c r="X59" s="200">
        <f t="shared" si="1"/>
        <v>364720332719.55353</v>
      </c>
      <c r="Y59" s="200">
        <v>200745491931.254</v>
      </c>
      <c r="Z59" s="200">
        <v>16682579063.096302</v>
      </c>
      <c r="AA59" s="200">
        <v>5438097999.2300005</v>
      </c>
      <c r="AB59" s="200">
        <v>5106501815.8133001</v>
      </c>
      <c r="AC59" s="231">
        <v>173518313053.11432</v>
      </c>
      <c r="AD59" s="231">
        <v>87411257611.763901</v>
      </c>
      <c r="AE59" s="231">
        <v>14749564270.9224</v>
      </c>
      <c r="AF59" s="231">
        <v>18578546881.4603</v>
      </c>
      <c r="AG59" s="231">
        <v>10559970402.227699</v>
      </c>
      <c r="AH59" s="231">
        <v>12812082412.290001</v>
      </c>
      <c r="AI59" s="200">
        <v>109162975100</v>
      </c>
      <c r="AJ59" s="200">
        <v>109162975100</v>
      </c>
      <c r="AK59" s="200">
        <v>-10932800</v>
      </c>
      <c r="AL59" s="200">
        <v>10050581616.445</v>
      </c>
      <c r="AM59" s="200">
        <v>0</v>
      </c>
      <c r="AN59" s="200">
        <v>10383669430.3225</v>
      </c>
      <c r="AO59" s="200">
        <v>0</v>
      </c>
      <c r="AP59" s="200">
        <v>974694043.61000001</v>
      </c>
      <c r="AQ59" s="200">
        <v>49265480807.017502</v>
      </c>
      <c r="AR59" s="232">
        <v>205067021722.802</v>
      </c>
      <c r="AS59" s="200">
        <v>59827776844.169998</v>
      </c>
      <c r="AT59" s="215">
        <v>0.46698083239595556</v>
      </c>
      <c r="AU59" s="215">
        <v>5.3999999999999999E-2</v>
      </c>
      <c r="AV59" s="215">
        <v>0.11700000000000001</v>
      </c>
      <c r="AW59" s="200">
        <v>126665827977.608</v>
      </c>
      <c r="AX59" s="214">
        <v>1450301622.8499999</v>
      </c>
      <c r="AY59" s="234">
        <v>511726131.99000001</v>
      </c>
      <c r="AZ59" s="200">
        <v>1450301622.8499999</v>
      </c>
      <c r="BA59" s="216">
        <v>128116129600.45801</v>
      </c>
      <c r="BB59" s="216">
        <v>59245690378.559998</v>
      </c>
      <c r="BC59" s="216">
        <v>582086465.61000001</v>
      </c>
      <c r="BD59" s="216">
        <v>0</v>
      </c>
    </row>
    <row r="60" spans="1:56" ht="12.75" customHeight="1">
      <c r="A60" s="212">
        <v>2021</v>
      </c>
      <c r="B60" s="212">
        <v>1</v>
      </c>
      <c r="C60" s="212">
        <v>16</v>
      </c>
      <c r="D60" s="212">
        <v>14</v>
      </c>
      <c r="E60" s="212">
        <v>1</v>
      </c>
      <c r="F60" s="212">
        <v>1</v>
      </c>
      <c r="G60" s="212">
        <v>56</v>
      </c>
      <c r="H60" s="212">
        <v>26</v>
      </c>
      <c r="I60" s="212">
        <v>2429</v>
      </c>
      <c r="J60" s="212">
        <v>589</v>
      </c>
      <c r="K60" s="212">
        <v>50</v>
      </c>
      <c r="L60" s="202">
        <f t="shared" si="0"/>
        <v>639</v>
      </c>
      <c r="M60" s="212">
        <v>636</v>
      </c>
      <c r="N60" s="212">
        <v>46</v>
      </c>
      <c r="O60" s="212">
        <v>32</v>
      </c>
      <c r="P60" s="233">
        <v>401200502981.47198</v>
      </c>
      <c r="Q60" s="200">
        <v>15032276390.277201</v>
      </c>
      <c r="R60" s="200">
        <v>28237506793.2887</v>
      </c>
      <c r="S60" s="200">
        <v>17106899667.677</v>
      </c>
      <c r="T60" s="200">
        <v>247317953187.71802</v>
      </c>
      <c r="U60" s="200">
        <v>51226339966.108894</v>
      </c>
      <c r="V60" s="200">
        <v>32232226514.549198</v>
      </c>
      <c r="W60" s="200">
        <v>1045311496.852752</v>
      </c>
      <c r="X60" s="200">
        <f t="shared" si="1"/>
        <v>386168226591.19476</v>
      </c>
      <c r="Y60" s="200">
        <v>207993815320.65799</v>
      </c>
      <c r="Z60" s="200">
        <v>17355735232.736</v>
      </c>
      <c r="AA60" s="200">
        <v>10226213930.01902</v>
      </c>
      <c r="AB60" s="200">
        <v>7793619234.4794197</v>
      </c>
      <c r="AC60" s="231">
        <v>172618246923.42322</v>
      </c>
      <c r="AD60" s="231">
        <v>85912451008.084</v>
      </c>
      <c r="AE60" s="231">
        <v>12863571322.740601</v>
      </c>
      <c r="AF60" s="231">
        <v>21718166392.9039</v>
      </c>
      <c r="AG60" s="231">
        <v>9381208669.7207203</v>
      </c>
      <c r="AH60" s="231">
        <v>12812082412.294001</v>
      </c>
      <c r="AI60" s="200">
        <v>109162975100</v>
      </c>
      <c r="AJ60" s="200">
        <v>109162975100</v>
      </c>
      <c r="AK60" s="200">
        <v>-10932800</v>
      </c>
      <c r="AL60" s="200">
        <v>10050581616.450001</v>
      </c>
      <c r="AM60" s="200">
        <v>1500000000</v>
      </c>
      <c r="AN60" s="200">
        <v>9967027544.4712296</v>
      </c>
      <c r="AO60" s="200">
        <v>0</v>
      </c>
      <c r="AP60" s="200">
        <v>1039653293.34</v>
      </c>
      <c r="AQ60" s="200">
        <v>61550699363.165894</v>
      </c>
      <c r="AR60" s="232">
        <v>39792397668.827003</v>
      </c>
      <c r="AS60" s="200">
        <v>12392440734.459999</v>
      </c>
      <c r="AT60" s="215">
        <v>0.40074115680517092</v>
      </c>
      <c r="AU60" s="215">
        <v>3.3000000000000002E-2</v>
      </c>
      <c r="AV60" s="215">
        <v>7.0000000000000007E-2</v>
      </c>
      <c r="AW60" s="200">
        <v>30214637145.337891</v>
      </c>
      <c r="AX60" s="214">
        <v>520588744.67000002</v>
      </c>
      <c r="AY60" s="234">
        <v>200682458.5</v>
      </c>
      <c r="AZ60" s="200">
        <v>520588744.67000002</v>
      </c>
      <c r="BA60" s="216">
        <v>30735225890.007889</v>
      </c>
      <c r="BB60" s="216">
        <v>12128703181.110001</v>
      </c>
      <c r="BC60" s="216">
        <v>188166796.72</v>
      </c>
      <c r="BD60" s="216">
        <v>75570756.629999995</v>
      </c>
    </row>
    <row r="61" spans="1:56" ht="12.75" customHeight="1">
      <c r="A61" s="212">
        <v>2021</v>
      </c>
      <c r="B61" s="212">
        <v>2</v>
      </c>
      <c r="C61" s="212">
        <v>17</v>
      </c>
      <c r="D61" s="212">
        <v>15</v>
      </c>
      <c r="E61" s="212">
        <v>1</v>
      </c>
      <c r="F61" s="212">
        <v>1</v>
      </c>
      <c r="G61" s="212">
        <v>56</v>
      </c>
      <c r="H61" s="212">
        <v>26</v>
      </c>
      <c r="I61" s="212">
        <v>2422</v>
      </c>
      <c r="J61" s="212">
        <v>603</v>
      </c>
      <c r="K61" s="212">
        <v>50</v>
      </c>
      <c r="L61" s="202">
        <f t="shared" si="0"/>
        <v>653</v>
      </c>
      <c r="M61" s="212">
        <v>600</v>
      </c>
      <c r="N61" s="212">
        <v>42</v>
      </c>
      <c r="O61" s="212">
        <v>32</v>
      </c>
      <c r="P61" s="233">
        <v>428943331237.70203</v>
      </c>
      <c r="Q61" s="200">
        <v>24440181795.146896</v>
      </c>
      <c r="R61" s="200">
        <v>38796937360.2994</v>
      </c>
      <c r="S61" s="200">
        <v>16934253919.3915</v>
      </c>
      <c r="T61" s="200">
        <v>247473688284.84</v>
      </c>
      <c r="U61" s="200">
        <v>57310798240.865005</v>
      </c>
      <c r="V61" s="200">
        <v>33133932837.8092</v>
      </c>
      <c r="W61" s="200">
        <v>989357841.62000299</v>
      </c>
      <c r="X61" s="200">
        <f t="shared" si="1"/>
        <v>404503149442.55511</v>
      </c>
      <c r="Y61" s="200">
        <v>234230419779.85602</v>
      </c>
      <c r="Z61" s="200">
        <v>26030280921.733002</v>
      </c>
      <c r="AA61" s="200">
        <v>7878040718.0099993</v>
      </c>
      <c r="AB61" s="200">
        <v>11008931666.405521</v>
      </c>
      <c r="AC61" s="231">
        <v>189313166473.7081</v>
      </c>
      <c r="AD61" s="231">
        <v>106624795009.325</v>
      </c>
      <c r="AE61" s="231">
        <v>13477376861.5952</v>
      </c>
      <c r="AF61" s="231">
        <v>18627504139.479599</v>
      </c>
      <c r="AG61" s="231">
        <v>9449644232.3242798</v>
      </c>
      <c r="AH61" s="231">
        <v>12812082412.294001</v>
      </c>
      <c r="AI61" s="200">
        <v>114163975100</v>
      </c>
      <c r="AJ61" s="200">
        <v>114163975100</v>
      </c>
      <c r="AK61" s="200">
        <v>-10932800</v>
      </c>
      <c r="AL61" s="200">
        <v>10010581616.445299</v>
      </c>
      <c r="AM61" s="200">
        <v>1500000000</v>
      </c>
      <c r="AN61" s="200">
        <v>9821246267.5699997</v>
      </c>
      <c r="AO61" s="200">
        <v>0</v>
      </c>
      <c r="AP61" s="200">
        <v>1266689909.21</v>
      </c>
      <c r="AQ61" s="200">
        <v>57961351364.404907</v>
      </c>
      <c r="AR61" s="232">
        <v>112754255304.90337</v>
      </c>
      <c r="AS61" s="200">
        <v>29200945210.200001</v>
      </c>
      <c r="AT61" s="215">
        <v>0.46125941140116899</v>
      </c>
      <c r="AU61" s="215">
        <v>4.1000000000000002E-2</v>
      </c>
      <c r="AV61" s="215">
        <v>8.7999999999999995E-2</v>
      </c>
      <c r="AW61" s="200">
        <v>61894953667.722969</v>
      </c>
      <c r="AX61" s="214">
        <v>960998665.69000006</v>
      </c>
      <c r="AY61" s="234">
        <v>-224341799.38</v>
      </c>
      <c r="AZ61" s="200">
        <v>960998665.69000006</v>
      </c>
      <c r="BA61" s="216">
        <v>62855952333.412971</v>
      </c>
      <c r="BB61" s="216">
        <v>28031283056.889999</v>
      </c>
      <c r="BC61" s="216">
        <v>961616519.48000002</v>
      </c>
      <c r="BD61" s="216">
        <v>208045633.82999998</v>
      </c>
    </row>
    <row r="62" spans="1:56" ht="12.75" customHeight="1">
      <c r="A62" s="212">
        <v>2021</v>
      </c>
      <c r="B62" s="212">
        <v>3</v>
      </c>
      <c r="C62" s="212">
        <v>17</v>
      </c>
      <c r="D62" s="212">
        <v>15</v>
      </c>
      <c r="E62" s="212">
        <v>1</v>
      </c>
      <c r="F62" s="212">
        <v>1</v>
      </c>
      <c r="G62" s="212">
        <v>56</v>
      </c>
      <c r="H62" s="212">
        <v>25</v>
      </c>
      <c r="I62" s="212">
        <v>2388</v>
      </c>
      <c r="J62" s="212">
        <v>635</v>
      </c>
      <c r="K62" s="212">
        <v>50</v>
      </c>
      <c r="L62" s="202">
        <f t="shared" si="0"/>
        <v>685</v>
      </c>
      <c r="M62" s="212">
        <v>621</v>
      </c>
      <c r="N62" s="212">
        <v>43</v>
      </c>
      <c r="O62" s="212">
        <v>36</v>
      </c>
      <c r="P62" s="233">
        <v>444570354723.88416</v>
      </c>
      <c r="Q62" s="200">
        <v>40847041478.4561</v>
      </c>
      <c r="R62" s="200">
        <v>39761298101.232346</v>
      </c>
      <c r="S62" s="200">
        <v>18213301140.445499</v>
      </c>
      <c r="T62" s="200">
        <v>233981116328.98904</v>
      </c>
      <c r="U62" s="200">
        <v>69890209930.494904</v>
      </c>
      <c r="V62" s="200">
        <v>31421799362.788185</v>
      </c>
      <c r="W62" s="200">
        <v>929052840.64999998</v>
      </c>
      <c r="X62" s="200">
        <f t="shared" si="1"/>
        <v>403723313245.42804</v>
      </c>
      <c r="Y62" s="200">
        <v>246603867933.6528</v>
      </c>
      <c r="Z62" s="200">
        <v>23731559914.82843</v>
      </c>
      <c r="AA62" s="200">
        <v>7897484181.7014122</v>
      </c>
      <c r="AB62" s="200">
        <v>10142876361.632692</v>
      </c>
      <c r="AC62" s="231">
        <v>204831947475.5</v>
      </c>
      <c r="AD62" s="231">
        <v>125475745232.37277</v>
      </c>
      <c r="AE62" s="231">
        <v>13372790059.780205</v>
      </c>
      <c r="AF62" s="231">
        <v>15268369387.990776</v>
      </c>
      <c r="AG62" s="231">
        <v>10073477254.702629</v>
      </c>
      <c r="AH62" s="231">
        <v>12812082412.294008</v>
      </c>
      <c r="AI62" s="200">
        <v>197966486790.19897</v>
      </c>
      <c r="AJ62" s="200">
        <v>197966486790.19897</v>
      </c>
      <c r="AK62" s="200">
        <v>-186045554</v>
      </c>
      <c r="AL62" s="200">
        <v>9299271968.9099998</v>
      </c>
      <c r="AM62" s="200">
        <v>1499999999.9955826</v>
      </c>
      <c r="AN62" s="200">
        <v>10147785036.91</v>
      </c>
      <c r="AO62" s="200">
        <v>0</v>
      </c>
      <c r="AP62" s="200">
        <v>917393293.34000003</v>
      </c>
      <c r="AQ62" s="200">
        <v>62124106945.043365</v>
      </c>
      <c r="AR62" s="232">
        <v>192035053965.53204</v>
      </c>
      <c r="AS62" s="200">
        <v>45787355365.252296</v>
      </c>
      <c r="AT62" s="215">
        <v>0.46119157448888914</v>
      </c>
      <c r="AU62" s="215">
        <v>4.869040738649278E-2</v>
      </c>
      <c r="AV62" s="215">
        <v>0.10831160844426016</v>
      </c>
      <c r="AW62" s="200">
        <v>96124069838.033875</v>
      </c>
      <c r="AX62" s="214">
        <v>1290861873.3099999</v>
      </c>
      <c r="AY62" s="234">
        <v>-538291792.05999994</v>
      </c>
      <c r="AZ62" s="200">
        <v>1290861873.3099999</v>
      </c>
      <c r="BA62" s="216">
        <v>97414931711.343872</v>
      </c>
      <c r="BB62" s="216">
        <v>43371934119.932297</v>
      </c>
      <c r="BC62" s="216">
        <v>1555011614.75</v>
      </c>
      <c r="BD62" s="216">
        <v>860409630.57000005</v>
      </c>
    </row>
    <row r="63" spans="1:56" ht="12.75" customHeight="1">
      <c r="A63" s="212">
        <v>2021</v>
      </c>
      <c r="B63" s="212">
        <v>4</v>
      </c>
      <c r="C63" s="212">
        <v>17</v>
      </c>
      <c r="D63" s="212">
        <v>15</v>
      </c>
      <c r="E63" s="212">
        <v>1</v>
      </c>
      <c r="F63" s="212">
        <v>1</v>
      </c>
      <c r="G63" s="212">
        <v>57</v>
      </c>
      <c r="H63" s="212">
        <v>25</v>
      </c>
      <c r="I63" s="212">
        <v>2403</v>
      </c>
      <c r="J63" s="212">
        <v>637</v>
      </c>
      <c r="K63" s="212">
        <v>51</v>
      </c>
      <c r="L63" s="202">
        <f t="shared" si="0"/>
        <v>688</v>
      </c>
      <c r="M63" s="212">
        <v>624</v>
      </c>
      <c r="N63" s="212">
        <v>43</v>
      </c>
      <c r="O63" s="212">
        <v>36</v>
      </c>
      <c r="P63" s="233">
        <v>425422642124.69586</v>
      </c>
      <c r="Q63" s="200">
        <v>25467970210.860172</v>
      </c>
      <c r="R63" s="200">
        <v>36147689310.737602</v>
      </c>
      <c r="S63" s="200">
        <v>20509021799.001316</v>
      </c>
      <c r="T63" s="200">
        <v>244578681109.37399</v>
      </c>
      <c r="U63" s="200">
        <v>57769008902.232201</v>
      </c>
      <c r="V63" s="200">
        <v>30059771305.030003</v>
      </c>
      <c r="W63" s="200">
        <v>903492340.13000011</v>
      </c>
      <c r="X63" s="200">
        <f t="shared" si="1"/>
        <v>399954671913.83569</v>
      </c>
      <c r="Y63" s="200">
        <v>225914102858.51819</v>
      </c>
      <c r="Z63" s="200">
        <v>20239147363.18</v>
      </c>
      <c r="AA63" s="200">
        <v>4031582653.9604998</v>
      </c>
      <c r="AB63" s="200">
        <v>7949852544.1959991</v>
      </c>
      <c r="AC63" s="231">
        <v>193693520297.18121</v>
      </c>
      <c r="AD63" s="231">
        <v>114738166642.38622</v>
      </c>
      <c r="AE63" s="231">
        <v>14214543870.776115</v>
      </c>
      <c r="AF63" s="231">
        <v>13199468765.267101</v>
      </c>
      <c r="AG63" s="231">
        <v>11026197089.190765</v>
      </c>
      <c r="AH63" s="231">
        <v>12366492412.291</v>
      </c>
      <c r="AI63" s="200">
        <v>199508539266.17572</v>
      </c>
      <c r="AJ63" s="200">
        <v>199508539266.17572</v>
      </c>
      <c r="AK63" s="200">
        <v>-26939749</v>
      </c>
      <c r="AL63" s="200">
        <v>10095466118.940001</v>
      </c>
      <c r="AM63" s="200">
        <v>1500000000</v>
      </c>
      <c r="AN63" s="200">
        <v>8433647901.0699997</v>
      </c>
      <c r="AO63" s="200">
        <v>0</v>
      </c>
      <c r="AP63" s="200">
        <v>662498087.33560503</v>
      </c>
      <c r="AQ63" s="200">
        <v>64679891807.830399</v>
      </c>
      <c r="AR63" s="232">
        <v>247479627374.84241</v>
      </c>
      <c r="AS63" s="200">
        <v>69958683756.102295</v>
      </c>
      <c r="AT63" s="215">
        <v>0.49551563993963021</v>
      </c>
      <c r="AU63" s="215">
        <v>5.7916592546048619E-2</v>
      </c>
      <c r="AV63" s="215">
        <v>0.12676778819620349</v>
      </c>
      <c r="AW63" s="200">
        <v>137307420162.21065</v>
      </c>
      <c r="AX63" s="214">
        <v>1763917445.0099998</v>
      </c>
      <c r="AY63" s="234">
        <v>-422817735.31</v>
      </c>
      <c r="AZ63" s="200">
        <v>1763917445.0099998</v>
      </c>
      <c r="BA63" s="216">
        <v>139071337607.22064</v>
      </c>
      <c r="BB63" s="216">
        <v>67168794344.812302</v>
      </c>
      <c r="BC63" s="216">
        <v>1743228506.8900001</v>
      </c>
      <c r="BD63" s="216">
        <v>1046660904.4000001</v>
      </c>
    </row>
    <row r="64" spans="1:56" ht="14.25">
      <c r="A64" s="212">
        <v>2022</v>
      </c>
      <c r="B64" s="212">
        <v>1</v>
      </c>
      <c r="C64" s="212">
        <v>17</v>
      </c>
      <c r="D64" s="212">
        <v>15</v>
      </c>
      <c r="E64" s="212">
        <v>1</v>
      </c>
      <c r="F64" s="212">
        <v>1</v>
      </c>
      <c r="G64" s="212">
        <v>59</v>
      </c>
      <c r="H64" s="212">
        <v>25</v>
      </c>
      <c r="I64" s="212">
        <v>2422</v>
      </c>
      <c r="J64" s="212">
        <v>637</v>
      </c>
      <c r="K64" s="212">
        <v>51</v>
      </c>
      <c r="L64" s="202">
        <f t="shared" si="0"/>
        <v>688</v>
      </c>
      <c r="M64" s="212">
        <v>629</v>
      </c>
      <c r="N64" s="212">
        <v>43</v>
      </c>
      <c r="O64" s="212">
        <v>38</v>
      </c>
      <c r="P64" s="233">
        <v>418456566883.19904</v>
      </c>
      <c r="Q64" s="200">
        <v>20939063778.606998</v>
      </c>
      <c r="R64" s="200">
        <v>31966478024.255699</v>
      </c>
      <c r="S64" s="200">
        <v>21147219208.490501</v>
      </c>
      <c r="T64" s="200">
        <v>252904084892.03998</v>
      </c>
      <c r="U64" s="200">
        <v>48647716325.3153</v>
      </c>
      <c r="V64" s="200">
        <v>30420434482.537903</v>
      </c>
      <c r="W64" s="200">
        <v>933702595.02999997</v>
      </c>
      <c r="X64" s="200">
        <f t="shared" si="1"/>
        <v>397517503104.59204</v>
      </c>
      <c r="Y64" s="200">
        <v>215052848315.33701</v>
      </c>
      <c r="Z64" s="200">
        <v>18138946342.727001</v>
      </c>
      <c r="AA64" s="200">
        <v>9117852172.6215916</v>
      </c>
      <c r="AB64" s="200">
        <v>7952642916.7156105</v>
      </c>
      <c r="AC64" s="231">
        <v>179843406883.27231</v>
      </c>
      <c r="AD64" s="231">
        <v>102631299604.26001</v>
      </c>
      <c r="AE64" s="231">
        <v>12638785433.7218</v>
      </c>
      <c r="AF64" s="231">
        <v>10900549809.846399</v>
      </c>
      <c r="AG64" s="231">
        <v>13173066264.1131</v>
      </c>
      <c r="AH64" s="231">
        <v>12118188112.291</v>
      </c>
      <c r="AI64" s="200">
        <v>203403718567.87201</v>
      </c>
      <c r="AJ64" s="200">
        <v>203403718567.87201</v>
      </c>
      <c r="AK64" s="200">
        <v>-28739274</v>
      </c>
      <c r="AL64" s="200">
        <v>10188078518.030001</v>
      </c>
      <c r="AM64" s="200">
        <v>1500000000</v>
      </c>
      <c r="AN64" s="200">
        <v>9811556065.2199993</v>
      </c>
      <c r="AO64" s="200">
        <v>0</v>
      </c>
      <c r="AP64" s="200">
        <v>716341247.25220895</v>
      </c>
      <c r="AQ64" s="200">
        <v>67052506911.369896</v>
      </c>
      <c r="AR64" s="232">
        <v>51305421122.24604</v>
      </c>
      <c r="AS64" s="200">
        <v>26282192514.040005</v>
      </c>
      <c r="AT64" s="215">
        <v>0.66682987234261049</v>
      </c>
      <c r="AU64" s="215">
        <v>8.0256475155922168E-3</v>
      </c>
      <c r="AV64" s="215">
        <v>1.6809310080666943E-2</v>
      </c>
      <c r="AW64" s="200">
        <v>38804685770.319237</v>
      </c>
      <c r="AX64" s="214">
        <v>545668049.85000002</v>
      </c>
      <c r="AY64" s="234">
        <v>97471352.489999995</v>
      </c>
      <c r="AZ64" s="200">
        <v>545668049.85000002</v>
      </c>
      <c r="BA64" s="216">
        <v>39350353820.169235</v>
      </c>
      <c r="BB64" s="216">
        <v>25947125177.160004</v>
      </c>
      <c r="BC64" s="216">
        <v>292866237.38</v>
      </c>
      <c r="BD64" s="216">
        <v>42201099.5</v>
      </c>
    </row>
    <row r="65" spans="1:56" ht="12.75" customHeight="1">
      <c r="A65" s="212">
        <v>2022</v>
      </c>
      <c r="B65" s="212">
        <v>2</v>
      </c>
      <c r="C65" s="212">
        <v>17</v>
      </c>
      <c r="D65" s="212">
        <v>15</v>
      </c>
      <c r="E65" s="212">
        <v>1</v>
      </c>
      <c r="F65" s="212">
        <v>1</v>
      </c>
      <c r="G65" s="212">
        <v>62</v>
      </c>
      <c r="H65" s="212">
        <v>25</v>
      </c>
      <c r="I65" s="212">
        <v>2426</v>
      </c>
      <c r="J65" s="212">
        <v>682</v>
      </c>
      <c r="K65" s="212">
        <v>54</v>
      </c>
      <c r="L65" s="212">
        <f t="shared" si="0"/>
        <v>736</v>
      </c>
      <c r="M65" s="212">
        <v>624</v>
      </c>
      <c r="N65" s="212">
        <v>43</v>
      </c>
      <c r="O65" s="212">
        <v>38</v>
      </c>
      <c r="P65" s="233">
        <v>431419121878.70502</v>
      </c>
      <c r="Q65" s="200">
        <v>25204857140.160099</v>
      </c>
      <c r="R65" s="200">
        <v>43374952976.4552</v>
      </c>
      <c r="S65" s="200">
        <v>19609590968.669998</v>
      </c>
      <c r="T65" s="200">
        <v>259508405568.58002</v>
      </c>
      <c r="U65" s="200">
        <v>41963650253.536301</v>
      </c>
      <c r="V65" s="200">
        <v>29976999906.759499</v>
      </c>
      <c r="W65" s="200">
        <v>914875421.34000003</v>
      </c>
      <c r="X65" s="200">
        <f t="shared" si="1"/>
        <v>406214264738.54492</v>
      </c>
      <c r="Y65" s="200">
        <v>230032414490.98203</v>
      </c>
      <c r="Z65" s="200">
        <v>23009160633.374001</v>
      </c>
      <c r="AA65" s="200">
        <v>10036282781.916321</v>
      </c>
      <c r="AB65" s="200">
        <v>11095557189.632681</v>
      </c>
      <c r="AC65" s="231">
        <v>185891413886.0585</v>
      </c>
      <c r="AD65" s="231">
        <v>107803937815.96201</v>
      </c>
      <c r="AE65" s="231">
        <v>11406051813.873199</v>
      </c>
      <c r="AF65" s="231">
        <v>11590505863.783899</v>
      </c>
      <c r="AG65" s="231">
        <v>13768284010.4163</v>
      </c>
      <c r="AH65" s="231">
        <v>12118188112.2831</v>
      </c>
      <c r="AI65" s="200">
        <v>201386707387.72299</v>
      </c>
      <c r="AJ65" s="200">
        <v>201386707387.72299</v>
      </c>
      <c r="AK65" s="200">
        <v>-195405949</v>
      </c>
      <c r="AL65" s="200">
        <v>9251269865.8199997</v>
      </c>
      <c r="AM65" s="200">
        <v>1500000000</v>
      </c>
      <c r="AN65" s="200">
        <v>8912063792.8174</v>
      </c>
      <c r="AO65" s="200">
        <v>0</v>
      </c>
      <c r="AP65" s="200">
        <v>713279847.25999999</v>
      </c>
      <c r="AQ65" s="200">
        <v>67041524730.825699</v>
      </c>
      <c r="AR65" s="232">
        <v>125991650414.43855</v>
      </c>
      <c r="AS65" s="200">
        <v>48549542550.230011</v>
      </c>
      <c r="AT65" s="215">
        <v>0.56817457579496888</v>
      </c>
      <c r="AU65" s="215">
        <v>2.1680799932644025E-2</v>
      </c>
      <c r="AV65" s="215">
        <v>4.551981369659714E-2</v>
      </c>
      <c r="AW65" s="200">
        <v>83710779095.472183</v>
      </c>
      <c r="AX65" s="214">
        <v>1603555868.21</v>
      </c>
      <c r="AY65" s="234">
        <v>562327974</v>
      </c>
      <c r="AZ65" s="200">
        <v>1603555868.21</v>
      </c>
      <c r="BA65" s="216">
        <v>85314334963.68219</v>
      </c>
      <c r="BB65" s="216">
        <v>47818253594.490005</v>
      </c>
      <c r="BC65" s="216">
        <v>655182482.73000002</v>
      </c>
      <c r="BD65" s="216">
        <v>76106473.010000005</v>
      </c>
    </row>
    <row r="66" spans="1:56" ht="12.75" customHeight="1">
      <c r="A66" s="212">
        <v>2022</v>
      </c>
      <c r="B66" s="212">
        <v>3</v>
      </c>
      <c r="C66" s="212">
        <v>17</v>
      </c>
      <c r="D66" s="212">
        <v>15</v>
      </c>
      <c r="E66" s="212">
        <v>1</v>
      </c>
      <c r="F66" s="212">
        <v>1</v>
      </c>
      <c r="G66" s="212">
        <v>62</v>
      </c>
      <c r="H66" s="212">
        <v>25</v>
      </c>
      <c r="I66" s="212">
        <v>2298</v>
      </c>
      <c r="J66" s="212">
        <v>683</v>
      </c>
      <c r="K66" s="212">
        <v>54</v>
      </c>
      <c r="L66" s="212">
        <f>J66+K66</f>
        <v>737</v>
      </c>
      <c r="M66" s="212">
        <v>661</v>
      </c>
      <c r="N66" s="212">
        <v>40</v>
      </c>
      <c r="O66" s="212">
        <v>40</v>
      </c>
      <c r="P66" s="233">
        <v>449618142757.29999</v>
      </c>
      <c r="Q66" s="200">
        <v>28551461674.3536</v>
      </c>
      <c r="R66" s="200">
        <v>35628245407.590294</v>
      </c>
      <c r="S66" s="200">
        <v>21815900361.293301</v>
      </c>
      <c r="T66" s="200">
        <v>260192153498.97998</v>
      </c>
      <c r="U66" s="200">
        <v>59941214480.954201</v>
      </c>
      <c r="V66" s="200">
        <v>32297759496.048496</v>
      </c>
      <c r="W66" s="200">
        <v>827406425.98000002</v>
      </c>
      <c r="X66" s="200">
        <f t="shared" si="1"/>
        <v>421066681082.94641</v>
      </c>
      <c r="Y66" s="200">
        <v>248543822416.84399</v>
      </c>
      <c r="Z66" s="200">
        <v>18111007927.128899</v>
      </c>
      <c r="AA66" s="200">
        <v>13312232163.0068</v>
      </c>
      <c r="AB66" s="200">
        <v>8114643006.9309101</v>
      </c>
      <c r="AC66" s="231">
        <v>209005939319.7771</v>
      </c>
      <c r="AD66" s="231">
        <v>127643378219.18001</v>
      </c>
      <c r="AE66" s="231">
        <v>11795022289.505899</v>
      </c>
      <c r="AF66" s="231">
        <v>12235475595.8193</v>
      </c>
      <c r="AG66" s="231">
        <v>12117648037.3988</v>
      </c>
      <c r="AH66" s="231">
        <v>12118188112.2831</v>
      </c>
      <c r="AI66" s="200">
        <v>201074320340.45999</v>
      </c>
      <c r="AJ66" s="200">
        <v>201074320340.45999</v>
      </c>
      <c r="AK66" s="200">
        <v>-954717699.63</v>
      </c>
      <c r="AL66" s="200">
        <v>10010581616.450001</v>
      </c>
      <c r="AM66" s="200">
        <v>1500000000</v>
      </c>
      <c r="AN66" s="200">
        <v>9125174863.9599991</v>
      </c>
      <c r="AO66" s="200">
        <v>0</v>
      </c>
      <c r="AP66" s="200">
        <v>797959847.25</v>
      </c>
      <c r="AQ66" s="200">
        <v>66431346612.430397</v>
      </c>
      <c r="AR66" s="232">
        <v>219847975905.54004</v>
      </c>
      <c r="AS66" s="200">
        <v>69019695320.330002</v>
      </c>
      <c r="AT66" s="215">
        <v>0.53097187372042365</v>
      </c>
      <c r="AU66" s="215">
        <v>3.2088343705160831E-2</v>
      </c>
      <c r="AV66" s="215">
        <v>7.0245376861157241E-2</v>
      </c>
      <c r="AW66" s="200">
        <v>127660762891.90646</v>
      </c>
      <c r="AX66" s="214">
        <v>2089214945.1400001</v>
      </c>
      <c r="AY66" s="234">
        <v>705369586.82000005</v>
      </c>
      <c r="AZ66" s="200">
        <v>2089214945.1400001</v>
      </c>
      <c r="BA66" s="216">
        <v>129749977837.04646</v>
      </c>
      <c r="BB66" s="216">
        <v>67990653036.68</v>
      </c>
      <c r="BC66" s="216">
        <v>902935810.63999999</v>
      </c>
      <c r="BD66" s="216">
        <v>126106473.01000001</v>
      </c>
    </row>
    <row r="67" spans="1:56" ht="12.75" customHeight="1">
      <c r="A67" s="212">
        <v>2022</v>
      </c>
      <c r="B67" s="212">
        <v>4</v>
      </c>
      <c r="C67" s="212">
        <v>18</v>
      </c>
      <c r="D67" s="212">
        <v>15</v>
      </c>
      <c r="E67" s="212">
        <v>2</v>
      </c>
      <c r="F67" s="212">
        <v>1</v>
      </c>
      <c r="G67" s="212">
        <v>63</v>
      </c>
      <c r="H67" s="212">
        <v>25</v>
      </c>
      <c r="I67" s="212">
        <v>2376</v>
      </c>
      <c r="J67" s="212">
        <v>683</v>
      </c>
      <c r="K67" s="212">
        <v>54</v>
      </c>
      <c r="L67" s="212">
        <f t="shared" si="0"/>
        <v>737</v>
      </c>
      <c r="M67" s="212">
        <v>687</v>
      </c>
      <c r="N67" s="212">
        <v>40</v>
      </c>
      <c r="O67" s="212">
        <v>40</v>
      </c>
      <c r="P67" s="233">
        <v>474853579393.95203</v>
      </c>
      <c r="Q67" s="200">
        <v>21933240452.209602</v>
      </c>
      <c r="R67" s="200">
        <v>47596479328.989998</v>
      </c>
      <c r="S67" s="200">
        <v>19937273735.014099</v>
      </c>
      <c r="T67" s="200">
        <v>282144404368.612</v>
      </c>
      <c r="U67" s="200">
        <v>64568086240.115799</v>
      </c>
      <c r="V67" s="200">
        <v>27817759276.190498</v>
      </c>
      <c r="W67" s="200">
        <v>2321736214.1400003</v>
      </c>
      <c r="X67" s="200">
        <f t="shared" si="1"/>
        <v>452920338941.74243</v>
      </c>
      <c r="Y67" s="200">
        <v>263794914775.89502</v>
      </c>
      <c r="Z67" s="200">
        <v>26050160643.880001</v>
      </c>
      <c r="AA67" s="200">
        <v>12447934862.639999</v>
      </c>
      <c r="AB67" s="200">
        <v>8429961484.4680099</v>
      </c>
      <c r="AC67" s="231">
        <v>216866857784.90631</v>
      </c>
      <c r="AD67" s="231">
        <v>137544342888.375</v>
      </c>
      <c r="AE67" s="231">
        <v>12599291068.7316</v>
      </c>
      <c r="AF67" s="231">
        <v>11911720884.5968</v>
      </c>
      <c r="AG67" s="231">
        <v>12513024919.719801</v>
      </c>
      <c r="AH67" s="231">
        <v>9346654541.2831001</v>
      </c>
      <c r="AI67" s="200">
        <v>211058664618.05603</v>
      </c>
      <c r="AJ67" s="200">
        <v>211058664618.056</v>
      </c>
      <c r="AK67" s="200">
        <v>-954717699.63</v>
      </c>
      <c r="AL67" s="200">
        <v>10010581616.450001</v>
      </c>
      <c r="AM67" s="200">
        <v>1500000000</v>
      </c>
      <c r="AN67" s="200">
        <v>7298400536.3000002</v>
      </c>
      <c r="AO67" s="200">
        <v>0</v>
      </c>
      <c r="AP67" s="200">
        <v>859899947.25</v>
      </c>
      <c r="AQ67" s="200">
        <v>71880525117.686096</v>
      </c>
      <c r="AR67" s="232">
        <v>304800855158.87549</v>
      </c>
      <c r="AS67" s="200">
        <v>94423525767.929993</v>
      </c>
      <c r="AT67" s="215">
        <v>0.53866902465876998</v>
      </c>
      <c r="AU67" s="215">
        <v>3.9928098384909121E-2</v>
      </c>
      <c r="AV67" s="215">
        <v>8.9564289254443069E-2</v>
      </c>
      <c r="AW67" s="200">
        <v>172258106618.2937</v>
      </c>
      <c r="AX67" s="214">
        <v>2689801987.77</v>
      </c>
      <c r="AY67" s="234">
        <v>466804942.93000001</v>
      </c>
      <c r="AZ67" s="200">
        <v>2689801987.77</v>
      </c>
      <c r="BA67" s="216">
        <v>174947908606.064</v>
      </c>
      <c r="BB67" s="216">
        <v>92870241841.630005</v>
      </c>
      <c r="BC67" s="216">
        <v>1368777453.29</v>
      </c>
      <c r="BD67" s="216">
        <v>184506473.00999999</v>
      </c>
    </row>
    <row r="68" spans="1:56" ht="9.9499999999999993" customHeight="1">
      <c r="A68" s="212">
        <v>2023</v>
      </c>
      <c r="B68" s="212">
        <v>1</v>
      </c>
      <c r="C68" s="212">
        <v>18</v>
      </c>
      <c r="D68" s="212">
        <v>15</v>
      </c>
      <c r="E68" s="212">
        <v>2</v>
      </c>
      <c r="F68" s="212">
        <v>1</v>
      </c>
      <c r="G68" s="212">
        <v>64</v>
      </c>
      <c r="H68" s="212">
        <v>25</v>
      </c>
      <c r="I68" s="212">
        <v>2376</v>
      </c>
      <c r="J68" s="212">
        <v>685</v>
      </c>
      <c r="K68" s="212">
        <v>54</v>
      </c>
      <c r="L68" s="212">
        <f t="shared" si="0"/>
        <v>739</v>
      </c>
      <c r="M68" s="212">
        <v>688</v>
      </c>
      <c r="N68" s="212">
        <v>41</v>
      </c>
      <c r="O68" s="212">
        <v>40</v>
      </c>
      <c r="P68" s="233">
        <v>486938288311.90112</v>
      </c>
      <c r="Q68" s="200">
        <v>24928307137.403099</v>
      </c>
      <c r="R68" s="200">
        <v>48913104831.2369</v>
      </c>
      <c r="S68" s="200">
        <v>20654721982.791199</v>
      </c>
      <c r="T68" s="200">
        <v>286563384203.302</v>
      </c>
      <c r="U68" s="200">
        <v>64114942045.476204</v>
      </c>
      <c r="V68" s="200">
        <v>30273668527.329998</v>
      </c>
      <c r="W68" s="200">
        <v>2803656121.1999969</v>
      </c>
      <c r="X68" s="200">
        <f t="shared" si="1"/>
        <v>462009981174.49805</v>
      </c>
      <c r="Y68" s="200">
        <v>271686406180.957</v>
      </c>
      <c r="Z68" s="200">
        <v>27449890589.297501</v>
      </c>
      <c r="AA68" s="200">
        <v>14189474446.2262</v>
      </c>
      <c r="AB68" s="200">
        <v>10505916193.949499</v>
      </c>
      <c r="AC68" s="231">
        <v>216948761584.8446</v>
      </c>
      <c r="AD68" s="231">
        <v>135464894261.347</v>
      </c>
      <c r="AE68" s="231">
        <v>11918495640.5499</v>
      </c>
      <c r="AF68" s="231">
        <v>14243187881.4076</v>
      </c>
      <c r="AG68" s="231">
        <v>15456372401.014</v>
      </c>
      <c r="AH68" s="231">
        <v>9346654541.2860909</v>
      </c>
      <c r="AI68" s="200">
        <v>215251882130.94614</v>
      </c>
      <c r="AJ68" s="200">
        <v>215251882130.94601</v>
      </c>
      <c r="AK68" s="200">
        <v>-954717699.63</v>
      </c>
      <c r="AL68" s="200">
        <v>10010581616.450001</v>
      </c>
      <c r="AM68" s="200">
        <v>1500000000</v>
      </c>
      <c r="AN68" s="200">
        <v>6956273030.9399996</v>
      </c>
      <c r="AO68" s="200">
        <v>0</v>
      </c>
      <c r="AP68" s="200">
        <v>2944736603.8891101</v>
      </c>
      <c r="AQ68" s="200">
        <v>74331033479.297546</v>
      </c>
      <c r="AR68" s="232">
        <v>76170599004.020599</v>
      </c>
      <c r="AS68" s="200">
        <v>27009282338.530003</v>
      </c>
      <c r="AT68" s="215">
        <v>0.52700000000000002</v>
      </c>
      <c r="AU68" s="215">
        <v>8.0000000000000002E-3</v>
      </c>
      <c r="AV68" s="215">
        <v>1.7999999999999999E-2</v>
      </c>
      <c r="AW68" s="200">
        <v>49128286858.921371</v>
      </c>
      <c r="AX68" s="214">
        <v>1220271666.0100002</v>
      </c>
      <c r="AY68" s="234">
        <v>485409269.81999999</v>
      </c>
      <c r="AZ68" s="200">
        <v>1220271666.01</v>
      </c>
      <c r="BA68" s="216">
        <v>50348558524.931396</v>
      </c>
      <c r="BB68" s="216">
        <v>26024932347.049999</v>
      </c>
      <c r="BC68" s="216">
        <v>492174995.74000001</v>
      </c>
      <c r="BD68" s="216">
        <v>334988102.10000002</v>
      </c>
    </row>
    <row r="69" spans="1:56" ht="9.9499999999999993" customHeight="1">
      <c r="A69" s="212">
        <v>2023</v>
      </c>
      <c r="B69" s="212">
        <v>2</v>
      </c>
      <c r="C69" s="212">
        <v>18</v>
      </c>
      <c r="D69" s="212">
        <v>15</v>
      </c>
      <c r="E69" s="212">
        <v>2</v>
      </c>
      <c r="F69" s="212">
        <v>1</v>
      </c>
      <c r="G69" s="212">
        <v>64</v>
      </c>
      <c r="H69" s="212">
        <v>25</v>
      </c>
      <c r="I69" s="212">
        <v>2381</v>
      </c>
      <c r="J69" s="212">
        <v>684</v>
      </c>
      <c r="K69" s="212">
        <v>54</v>
      </c>
      <c r="L69" s="212">
        <f t="shared" si="0"/>
        <v>738</v>
      </c>
      <c r="M69" s="212">
        <v>702</v>
      </c>
      <c r="N69" s="212">
        <v>44</v>
      </c>
      <c r="O69" s="212">
        <v>40</v>
      </c>
      <c r="P69" s="233">
        <v>518353341298.5639</v>
      </c>
      <c r="Q69" s="200">
        <v>30269799926.671799</v>
      </c>
      <c r="R69" s="200">
        <v>50593552026.598602</v>
      </c>
      <c r="S69" s="200">
        <v>20003647860.938702</v>
      </c>
      <c r="T69" s="200">
        <v>294349813215.56</v>
      </c>
      <c r="U69" s="200">
        <v>68522812792.395401</v>
      </c>
      <c r="V69" s="200">
        <v>34870730408.249695</v>
      </c>
      <c r="W69" s="200">
        <v>5933455035.2699995</v>
      </c>
      <c r="X69" s="200">
        <f>P69-Q69</f>
        <v>488083541371.89209</v>
      </c>
      <c r="Y69" s="200">
        <v>305033274359.18701</v>
      </c>
      <c r="Z69" s="200">
        <v>29315272774</v>
      </c>
      <c r="AA69" s="200">
        <v>16113607013.325199</v>
      </c>
      <c r="AB69" s="200">
        <v>11675428408.8202</v>
      </c>
      <c r="AC69" s="231">
        <v>244206273535.28192</v>
      </c>
      <c r="AD69" s="231">
        <v>149389400684.33401</v>
      </c>
      <c r="AE69" s="231">
        <v>12858764926.8009</v>
      </c>
      <c r="AF69" s="231">
        <v>16863571358.270901</v>
      </c>
      <c r="AG69" s="231">
        <v>19891700725.139999</v>
      </c>
      <c r="AH69" s="231">
        <v>9346654541.2860699</v>
      </c>
      <c r="AI69" s="200">
        <v>213320066939.37399</v>
      </c>
      <c r="AJ69" s="200">
        <v>213320066939.37399</v>
      </c>
      <c r="AK69" s="200">
        <v>-287754814.63999999</v>
      </c>
      <c r="AL69" s="200">
        <v>9843783023.4599991</v>
      </c>
      <c r="AM69" s="200">
        <v>1499999999.9974899</v>
      </c>
      <c r="AN69" s="200">
        <v>9575233829.1200008</v>
      </c>
      <c r="AO69" s="200">
        <v>0</v>
      </c>
      <c r="AP69" s="200">
        <v>2893480998.8699999</v>
      </c>
      <c r="AQ69" s="200">
        <v>68750855328.466003</v>
      </c>
      <c r="AR69" s="232">
        <v>172422882716.84735</v>
      </c>
      <c r="AS69" s="200">
        <v>53447695469.449997</v>
      </c>
      <c r="AT69" s="215">
        <v>0.446030822218281</v>
      </c>
      <c r="AU69" s="215">
        <v>5.0017416773741113E-3</v>
      </c>
      <c r="AV69" s="215">
        <v>2.1323227173880772E-3</v>
      </c>
      <c r="AW69" s="200">
        <v>117783601704.201</v>
      </c>
      <c r="AX69" s="214">
        <v>2045999316.72</v>
      </c>
      <c r="AY69" s="234">
        <v>638985679.08000004</v>
      </c>
      <c r="AZ69" s="200">
        <v>2045999316.72</v>
      </c>
      <c r="BA69" s="216">
        <v>119829601020.92101</v>
      </c>
      <c r="BB69" s="216">
        <v>52445988416.969994</v>
      </c>
      <c r="BC69" s="216">
        <v>1001707052.48</v>
      </c>
      <c r="BD69" s="216">
        <v>2764071406.5599999</v>
      </c>
    </row>
    <row r="70" spans="1:56" ht="9.9499999999999993" customHeight="1">
      <c r="A70" s="212">
        <v>2023</v>
      </c>
      <c r="B70" s="212">
        <v>3</v>
      </c>
      <c r="C70" s="212">
        <v>18</v>
      </c>
      <c r="D70" s="212">
        <v>15</v>
      </c>
      <c r="E70" s="212">
        <v>2</v>
      </c>
      <c r="F70" s="212">
        <v>1</v>
      </c>
      <c r="G70" s="212">
        <v>64</v>
      </c>
      <c r="H70" s="212">
        <v>25</v>
      </c>
      <c r="I70" s="212">
        <v>2381</v>
      </c>
      <c r="J70" s="212">
        <v>690</v>
      </c>
      <c r="K70" s="212">
        <v>55</v>
      </c>
      <c r="L70" s="212">
        <f>J70+K70</f>
        <v>745</v>
      </c>
      <c r="M70" s="212">
        <v>705</v>
      </c>
      <c r="N70" s="212">
        <v>44</v>
      </c>
      <c r="O70" s="212">
        <v>40</v>
      </c>
      <c r="P70" s="233">
        <v>582489979323.17407</v>
      </c>
      <c r="Q70" s="200">
        <v>73583826070.061401</v>
      </c>
      <c r="R70" s="200">
        <v>39271503480.954002</v>
      </c>
      <c r="S70" s="200">
        <v>17578820562.810001</v>
      </c>
      <c r="T70" s="200">
        <v>311405802953.59601</v>
      </c>
      <c r="U70" s="200">
        <v>90023285273.152588</v>
      </c>
      <c r="V70" s="200">
        <v>36219216286.919998</v>
      </c>
      <c r="W70" s="200">
        <v>5254084864.5300007</v>
      </c>
      <c r="X70" s="200">
        <f>P70-Q70</f>
        <v>508906153253.11267</v>
      </c>
      <c r="Y70" s="200">
        <v>356972356065.41998</v>
      </c>
      <c r="Z70" s="200">
        <v>57530443614.309998</v>
      </c>
      <c r="AA70" s="200">
        <v>18320050624.179001</v>
      </c>
      <c r="AB70" s="200">
        <v>7452243335.4777803</v>
      </c>
      <c r="AC70" s="231">
        <v>268581066328.84399</v>
      </c>
      <c r="AD70" s="231">
        <v>169525315802.75101</v>
      </c>
      <c r="AE70" s="231">
        <v>13044923006.2145</v>
      </c>
      <c r="AF70" s="231">
        <v>20010813332.956699</v>
      </c>
      <c r="AG70" s="231">
        <v>18978180178.613701</v>
      </c>
      <c r="AH70" s="231">
        <v>9346654541.2778797</v>
      </c>
      <c r="AI70" s="200">
        <v>225517623257.75201</v>
      </c>
      <c r="AJ70" s="200">
        <v>225517623257.75201</v>
      </c>
      <c r="AK70" s="200">
        <v>-287754814.63999999</v>
      </c>
      <c r="AL70" s="200">
        <v>9843783023.4599991</v>
      </c>
      <c r="AM70" s="200">
        <v>5500000000</v>
      </c>
      <c r="AN70" s="200">
        <v>11708918571.24</v>
      </c>
      <c r="AO70" s="200">
        <v>0</v>
      </c>
      <c r="AP70" s="200">
        <v>8750459870.8946304</v>
      </c>
      <c r="AQ70" s="200">
        <v>75538991506.797897</v>
      </c>
      <c r="AR70" s="232">
        <v>290031792481.43884</v>
      </c>
      <c r="AS70" s="200">
        <v>82121945783.190018</v>
      </c>
      <c r="AT70" s="215">
        <v>0.52100000000000002</v>
      </c>
      <c r="AU70" s="215">
        <v>1.2999999999999999E-2</v>
      </c>
      <c r="AV70" s="215">
        <v>3.4000000000000002E-2</v>
      </c>
      <c r="AW70" s="200">
        <v>155189405408.27094</v>
      </c>
      <c r="AX70" s="214">
        <v>2599784983.6300001</v>
      </c>
      <c r="AY70" s="234">
        <v>102877135.69</v>
      </c>
      <c r="AZ70" s="214">
        <v>2599784983.6300001</v>
      </c>
      <c r="BA70" s="216">
        <v>157789190391.901</v>
      </c>
      <c r="BB70" s="216">
        <v>80502504365.440018</v>
      </c>
      <c r="BC70" s="216">
        <v>1619441417.75</v>
      </c>
      <c r="BD70" s="216">
        <v>2645297134.9000001</v>
      </c>
    </row>
    <row r="71" spans="1:56" ht="9.9499999999999993" customHeight="1">
      <c r="A71" s="212">
        <v>2023</v>
      </c>
      <c r="B71" s="212">
        <v>4</v>
      </c>
      <c r="C71" s="212">
        <v>18</v>
      </c>
      <c r="D71" s="212">
        <v>15</v>
      </c>
      <c r="E71" s="212">
        <v>2</v>
      </c>
      <c r="F71" s="212">
        <v>1</v>
      </c>
      <c r="G71" s="212">
        <v>63</v>
      </c>
      <c r="H71" s="212">
        <v>24</v>
      </c>
      <c r="I71" s="212">
        <v>2416</v>
      </c>
      <c r="J71" s="212">
        <v>691</v>
      </c>
      <c r="K71" s="212">
        <v>57</v>
      </c>
      <c r="L71" s="212">
        <f>J71+K71</f>
        <v>748</v>
      </c>
      <c r="M71" s="212">
        <v>713</v>
      </c>
      <c r="N71" s="212">
        <v>45</v>
      </c>
      <c r="O71" s="212">
        <v>40</v>
      </c>
      <c r="P71" s="233">
        <v>551395933499.08105</v>
      </c>
      <c r="Q71" s="200">
        <v>28414313679.0826</v>
      </c>
      <c r="R71" s="200">
        <v>37780591336.063507</v>
      </c>
      <c r="S71" s="200">
        <v>10761705179.3214</v>
      </c>
      <c r="T71" s="200">
        <v>333500159523.75201</v>
      </c>
      <c r="U71" s="200">
        <v>87270272460.031601</v>
      </c>
      <c r="V71" s="200">
        <v>36387111142.381905</v>
      </c>
      <c r="W71" s="200">
        <v>6907549472.2199993</v>
      </c>
      <c r="X71" s="200">
        <f>P71-Q71</f>
        <v>522981619819.99847</v>
      </c>
      <c r="Y71" s="200">
        <v>325627246196.646</v>
      </c>
      <c r="Z71" s="200">
        <v>23911816052.987698</v>
      </c>
      <c r="AA71" s="200">
        <v>17792485948.8372</v>
      </c>
      <c r="AB71" s="200">
        <v>11128361878.3708</v>
      </c>
      <c r="AC71" s="231">
        <v>268944042397.18997</v>
      </c>
      <c r="AD71" s="231">
        <v>175044075007.30099</v>
      </c>
      <c r="AE71" s="231">
        <v>13754196253.1381</v>
      </c>
      <c r="AF71" s="231">
        <v>16936455019.9963</v>
      </c>
      <c r="AG71" s="231">
        <v>19319703221.2742</v>
      </c>
      <c r="AH71" s="231">
        <v>9346654541.2810307</v>
      </c>
      <c r="AI71" s="200">
        <v>225768687302.435</v>
      </c>
      <c r="AJ71" s="200">
        <v>120463975100</v>
      </c>
      <c r="AK71" s="200">
        <v>-287754814.63999999</v>
      </c>
      <c r="AL71" s="200">
        <v>9843783023.4599991</v>
      </c>
      <c r="AM71" s="200">
        <v>6521800000</v>
      </c>
      <c r="AN71" s="200">
        <v>8313223207.1178999</v>
      </c>
      <c r="AO71" s="200">
        <v>0</v>
      </c>
      <c r="AP71" s="200">
        <v>2365247083.0115199</v>
      </c>
      <c r="AQ71" s="200">
        <v>78548413703.485611</v>
      </c>
      <c r="AR71" s="232">
        <v>398736250428.78003</v>
      </c>
      <c r="AS71" s="200">
        <v>120872234876.61</v>
      </c>
      <c r="AT71" s="215">
        <v>0.55700000000000005</v>
      </c>
      <c r="AU71" s="215">
        <v>2.1000000000000001E-2</v>
      </c>
      <c r="AV71" s="215">
        <v>5.1999999999999998E-2</v>
      </c>
      <c r="AW71" s="200">
        <v>213992765096.353</v>
      </c>
      <c r="AX71" s="214">
        <v>2844501746.96</v>
      </c>
      <c r="AY71" s="234">
        <v>236781793.53</v>
      </c>
      <c r="AZ71" s="214">
        <v>2844501746.96</v>
      </c>
      <c r="BA71" s="216">
        <v>216837266843.31299</v>
      </c>
      <c r="BB71" s="216">
        <v>118804689728.11</v>
      </c>
      <c r="BC71" s="216">
        <v>2067545148.5</v>
      </c>
      <c r="BD71" s="216">
        <v>5802958187.3900003</v>
      </c>
    </row>
    <row r="72" spans="1:56" ht="9.9499999999999993" customHeight="1">
      <c r="A72" s="212">
        <v>2024</v>
      </c>
      <c r="B72" s="212">
        <v>1</v>
      </c>
      <c r="C72" s="212">
        <v>19</v>
      </c>
      <c r="D72" s="212">
        <v>16</v>
      </c>
      <c r="E72" s="212">
        <v>2</v>
      </c>
      <c r="F72" s="212">
        <v>1</v>
      </c>
      <c r="G72" s="212">
        <v>63</v>
      </c>
      <c r="H72" s="212">
        <v>25</v>
      </c>
      <c r="I72" s="212">
        <v>2462</v>
      </c>
      <c r="J72" s="212">
        <v>691</v>
      </c>
      <c r="K72" s="212">
        <v>57</v>
      </c>
      <c r="L72" s="212">
        <f>J72+K72</f>
        <v>748</v>
      </c>
      <c r="M72" s="212">
        <v>723</v>
      </c>
      <c r="N72" s="212">
        <v>45</v>
      </c>
      <c r="O72" s="212">
        <v>40</v>
      </c>
      <c r="P72" s="233">
        <v>582275784400.14001</v>
      </c>
      <c r="Q72" s="200">
        <v>27872023202.41</v>
      </c>
      <c r="R72" s="200">
        <v>55241492464.656998</v>
      </c>
      <c r="S72" s="200">
        <v>11121850923.257601</v>
      </c>
      <c r="T72" s="200">
        <v>341301212494.16003</v>
      </c>
      <c r="U72" s="200">
        <v>87090174263.678497</v>
      </c>
      <c r="V72" s="200">
        <v>38936468362.9814</v>
      </c>
      <c r="W72" s="200">
        <v>7575736496.9499998</v>
      </c>
      <c r="X72" s="200">
        <f>P72-Q72</f>
        <v>554403761197.72998</v>
      </c>
      <c r="Y72" s="200">
        <v>339309482518.68903</v>
      </c>
      <c r="Z72" s="200">
        <v>37414138082.4888</v>
      </c>
      <c r="AA72" s="200">
        <v>16559322662.08</v>
      </c>
      <c r="AB72" s="200">
        <v>11912778970.5977</v>
      </c>
      <c r="AC72" s="231">
        <v>270494574206.73999</v>
      </c>
      <c r="AD72" s="231">
        <v>182176041245.59698</v>
      </c>
      <c r="AE72" s="231">
        <v>14382757217.919201</v>
      </c>
      <c r="AF72" s="231">
        <v>15552468496.504499</v>
      </c>
      <c r="AG72" s="231">
        <v>21964111907.477699</v>
      </c>
      <c r="AH72" s="231">
        <v>9346654541.2840004</v>
      </c>
      <c r="AI72" s="200">
        <v>242966301881.49298</v>
      </c>
      <c r="AJ72" s="200">
        <v>126463975100</v>
      </c>
      <c r="AK72" s="200">
        <v>-287754814.63999999</v>
      </c>
      <c r="AL72" s="200">
        <v>9843783023.4599991</v>
      </c>
      <c r="AM72" s="200">
        <v>6521799999.9949999</v>
      </c>
      <c r="AN72" s="200">
        <v>10207137946.379999</v>
      </c>
      <c r="AO72" s="200">
        <v>0</v>
      </c>
      <c r="AP72" s="200">
        <v>2604840008.5915198</v>
      </c>
      <c r="AQ72" s="200">
        <v>87612520617.706192</v>
      </c>
      <c r="AR72" s="232">
        <v>110018346240.92</v>
      </c>
      <c r="AS72" s="200">
        <v>35782339328.17337</v>
      </c>
      <c r="AT72" s="215">
        <v>0.54600000000000004</v>
      </c>
      <c r="AU72" s="215">
        <v>1.4999999999999999E-2</v>
      </c>
      <c r="AV72" s="215">
        <v>3.5999999999999997E-2</v>
      </c>
      <c r="AW72" s="200">
        <v>64736134504.676903</v>
      </c>
      <c r="AX72" s="214">
        <v>822902368.20000005</v>
      </c>
      <c r="AY72" s="234">
        <v>186681990.05000001</v>
      </c>
      <c r="AZ72" s="214">
        <v>822902368.20000005</v>
      </c>
      <c r="BA72" s="216">
        <v>65559036872.8769</v>
      </c>
      <c r="BB72" s="216">
        <v>35297414940.2733</v>
      </c>
      <c r="BC72" s="216">
        <v>484924387.89999998</v>
      </c>
      <c r="BD72" s="216">
        <v>390272961.19999999</v>
      </c>
    </row>
    <row r="73" spans="1:56" ht="9.9499999999999993" customHeight="1">
      <c r="A73" s="212">
        <v>2024</v>
      </c>
      <c r="B73" s="212">
        <v>2</v>
      </c>
      <c r="C73" s="212">
        <v>19</v>
      </c>
      <c r="D73" s="212">
        <v>16</v>
      </c>
      <c r="E73" s="212">
        <v>2</v>
      </c>
      <c r="F73" s="212">
        <v>1</v>
      </c>
      <c r="G73" s="212">
        <v>62</v>
      </c>
      <c r="H73" s="212">
        <v>26</v>
      </c>
      <c r="I73" s="212">
        <v>2490</v>
      </c>
      <c r="J73" s="212">
        <v>692</v>
      </c>
      <c r="K73" s="212">
        <v>58</v>
      </c>
      <c r="L73" s="212">
        <v>750</v>
      </c>
      <c r="M73" s="212">
        <v>733</v>
      </c>
      <c r="N73" s="212">
        <v>45</v>
      </c>
      <c r="O73" s="212">
        <v>40</v>
      </c>
      <c r="P73" s="233">
        <v>616609049004.651</v>
      </c>
      <c r="Q73" s="200">
        <v>26124779595.919502</v>
      </c>
      <c r="R73" s="200">
        <v>58861891690.701904</v>
      </c>
      <c r="S73" s="200">
        <v>14604266380.999201</v>
      </c>
      <c r="T73" s="200">
        <v>365779290072.45703</v>
      </c>
      <c r="U73" s="200">
        <v>87921507463.542694</v>
      </c>
      <c r="V73" s="200">
        <v>39896058287.858101</v>
      </c>
      <c r="W73" s="200">
        <v>7148603824.71</v>
      </c>
      <c r="X73" s="200">
        <v>590484269408.73145</v>
      </c>
      <c r="Y73" s="200">
        <v>363584948705.82892</v>
      </c>
      <c r="Z73" s="200">
        <v>34824741842.544998</v>
      </c>
      <c r="AA73" s="200">
        <v>18835726526.201302</v>
      </c>
      <c r="AB73" s="200">
        <v>16716516559.8218</v>
      </c>
      <c r="AC73" s="231">
        <v>290579752150.2406</v>
      </c>
      <c r="AD73" s="231">
        <v>190690971590.444</v>
      </c>
      <c r="AE73" s="231">
        <v>15339070142.557301</v>
      </c>
      <c r="AF73" s="231">
        <v>27023483960.106499</v>
      </c>
      <c r="AG73" s="231">
        <v>20560880898.4888</v>
      </c>
      <c r="AH73" s="231">
        <v>9346654541.2840004</v>
      </c>
      <c r="AI73" s="200">
        <v>253024100298.508</v>
      </c>
      <c r="AJ73" s="200">
        <v>126463975100</v>
      </c>
      <c r="AK73" s="200">
        <v>-287754814.63999999</v>
      </c>
      <c r="AL73" s="200">
        <v>9843783023.4599991</v>
      </c>
      <c r="AM73" s="200">
        <v>6521800000</v>
      </c>
      <c r="AN73" s="200">
        <v>10177495747.190001</v>
      </c>
      <c r="AO73" s="200">
        <v>0</v>
      </c>
      <c r="AP73" s="200">
        <v>2662174947.29</v>
      </c>
      <c r="AQ73" s="200">
        <v>97642626295.208008</v>
      </c>
      <c r="AR73" s="232">
        <v>226146620902.39743</v>
      </c>
      <c r="AS73" s="200">
        <v>69996484870.350311</v>
      </c>
      <c r="AT73" s="215">
        <v>0.52150641660483144</v>
      </c>
      <c r="AU73" s="215">
        <v>3.3000000000000002E-2</v>
      </c>
      <c r="AV73" s="215">
        <v>0.08</v>
      </c>
      <c r="AW73" s="200">
        <v>132555201507.319</v>
      </c>
      <c r="AX73" s="214">
        <v>1664594532.8699999</v>
      </c>
      <c r="AY73" s="234">
        <v>425227475.52999997</v>
      </c>
      <c r="AZ73" s="214">
        <v>1664594532.8699999</v>
      </c>
      <c r="BA73" s="216">
        <v>134219796040.189</v>
      </c>
      <c r="BB73" s="216">
        <v>68982278015.860306</v>
      </c>
      <c r="BC73" s="216">
        <v>1014206854.49</v>
      </c>
      <c r="BD73" s="216">
        <v>751632380.60000002</v>
      </c>
    </row>
    <row r="74" spans="1:56" ht="12.75" customHeight="1">
      <c r="A74" s="186"/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7"/>
      <c r="Q74" s="187"/>
      <c r="R74" s="187"/>
      <c r="S74" s="187"/>
      <c r="T74" s="187"/>
      <c r="U74" s="187"/>
      <c r="V74" s="187"/>
      <c r="W74" s="187"/>
      <c r="X74" s="187"/>
      <c r="Y74" s="188"/>
      <c r="Z74" s="188"/>
      <c r="AA74" s="188"/>
      <c r="AB74" s="188"/>
      <c r="AC74" s="235"/>
      <c r="AD74" s="235"/>
      <c r="AE74" s="235"/>
      <c r="AF74" s="235"/>
      <c r="AG74" s="235"/>
      <c r="AH74" s="235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</row>
    <row r="75" spans="1:56" ht="12.75" customHeight="1">
      <c r="A75" s="186"/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7"/>
      <c r="Q75" s="187"/>
      <c r="R75" s="187"/>
      <c r="S75" s="187"/>
      <c r="T75" s="187"/>
      <c r="U75" s="187"/>
      <c r="V75" s="187"/>
      <c r="W75" s="187"/>
      <c r="X75" s="187"/>
      <c r="Y75" s="188"/>
      <c r="Z75" s="188"/>
      <c r="AA75" s="188"/>
      <c r="AB75" s="188"/>
      <c r="AC75" s="235"/>
      <c r="AD75" s="235"/>
      <c r="AE75" s="235"/>
      <c r="AF75" s="235"/>
      <c r="AG75" s="235"/>
      <c r="AH75" s="235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</row>
    <row r="76" spans="1:56" ht="12.75" customHeight="1">
      <c r="A76" s="186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7"/>
      <c r="Q76" s="187"/>
      <c r="R76" s="187"/>
      <c r="S76" s="187"/>
      <c r="T76" s="187"/>
      <c r="U76" s="187"/>
      <c r="V76" s="187"/>
      <c r="W76" s="187"/>
      <c r="X76" s="187"/>
      <c r="Y76" s="188"/>
      <c r="Z76" s="188"/>
      <c r="AA76" s="188"/>
      <c r="AB76" s="188"/>
      <c r="AC76" s="235"/>
      <c r="AD76" s="235"/>
      <c r="AE76" s="235"/>
      <c r="AF76" s="235"/>
      <c r="AG76" s="235"/>
      <c r="AH76" s="235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</row>
    <row r="77" spans="1:56" ht="12.75" customHeight="1">
      <c r="A77" s="186"/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7"/>
      <c r="Q77" s="187"/>
      <c r="R77" s="187"/>
      <c r="S77" s="187"/>
      <c r="T77" s="187"/>
      <c r="U77" s="187"/>
      <c r="V77" s="187"/>
      <c r="W77" s="187"/>
      <c r="X77" s="187"/>
      <c r="Y77" s="188"/>
      <c r="Z77" s="188"/>
      <c r="AA77" s="188"/>
      <c r="AB77" s="188"/>
      <c r="AC77" s="235"/>
      <c r="AD77" s="235"/>
      <c r="AE77" s="235"/>
      <c r="AF77" s="235"/>
      <c r="AG77" s="235"/>
      <c r="AH77" s="235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</row>
    <row r="78" spans="1:56" ht="12.75" customHeight="1">
      <c r="A78" s="186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7"/>
      <c r="Q78" s="187"/>
      <c r="R78" s="187"/>
      <c r="S78" s="187"/>
      <c r="T78" s="187"/>
      <c r="U78" s="187"/>
      <c r="V78" s="187"/>
      <c r="W78" s="187"/>
      <c r="X78" s="187"/>
      <c r="Y78" s="188"/>
      <c r="Z78" s="188"/>
      <c r="AA78" s="188"/>
      <c r="AB78" s="188"/>
      <c r="AC78" s="235"/>
      <c r="AD78" s="235"/>
      <c r="AE78" s="235"/>
      <c r="AF78" s="235"/>
      <c r="AG78" s="235"/>
      <c r="AH78" s="235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</row>
    <row r="79" spans="1:56" ht="12.75" customHeight="1">
      <c r="A79" s="186"/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7"/>
      <c r="Q79" s="187"/>
      <c r="R79" s="187"/>
      <c r="S79" s="187"/>
      <c r="T79" s="187"/>
      <c r="U79" s="187"/>
      <c r="V79" s="187"/>
      <c r="W79" s="187"/>
      <c r="X79" s="187"/>
      <c r="Y79" s="188"/>
      <c r="Z79" s="188"/>
      <c r="AA79" s="188"/>
      <c r="AB79" s="188"/>
      <c r="AC79" s="235"/>
      <c r="AD79" s="235"/>
      <c r="AE79" s="235"/>
      <c r="AF79" s="235"/>
      <c r="AG79" s="235"/>
      <c r="AH79" s="235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</row>
    <row r="80" spans="1:56" ht="12.75" customHeight="1">
      <c r="A80" s="186"/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7"/>
      <c r="Q80" s="187"/>
      <c r="R80" s="187"/>
      <c r="S80" s="187"/>
      <c r="T80" s="187"/>
      <c r="U80" s="187"/>
      <c r="V80" s="187"/>
      <c r="W80" s="187"/>
      <c r="X80" s="187"/>
      <c r="Y80" s="188"/>
      <c r="Z80" s="188"/>
      <c r="AA80" s="188"/>
      <c r="AB80" s="188"/>
      <c r="AC80" s="235"/>
      <c r="AD80" s="235"/>
      <c r="AE80" s="235"/>
      <c r="AF80" s="235"/>
      <c r="AG80" s="235"/>
      <c r="AH80" s="235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6"/>
    </row>
    <row r="81" spans="1:56" ht="12.75" customHeight="1">
      <c r="A81" s="186"/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7"/>
      <c r="Q81" s="187"/>
      <c r="R81" s="187"/>
      <c r="S81" s="187"/>
      <c r="T81" s="187"/>
      <c r="U81" s="187"/>
      <c r="V81" s="187"/>
      <c r="W81" s="187"/>
      <c r="X81" s="187"/>
      <c r="Y81" s="188"/>
      <c r="Z81" s="188"/>
      <c r="AA81" s="188"/>
      <c r="AB81" s="188"/>
      <c r="AC81" s="235"/>
      <c r="AD81" s="235"/>
      <c r="AE81" s="235"/>
      <c r="AF81" s="235"/>
      <c r="AG81" s="235"/>
      <c r="AH81" s="235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</row>
    <row r="82" spans="1:56" ht="12.75" customHeight="1">
      <c r="A82" s="186"/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7"/>
      <c r="Q82" s="187"/>
      <c r="R82" s="187"/>
      <c r="S82" s="187"/>
      <c r="T82" s="187"/>
      <c r="U82" s="187"/>
      <c r="V82" s="187"/>
      <c r="W82" s="187"/>
      <c r="X82" s="187"/>
      <c r="Y82" s="188"/>
      <c r="Z82" s="188"/>
      <c r="AA82" s="188"/>
      <c r="AB82" s="188"/>
      <c r="AC82" s="235"/>
      <c r="AD82" s="235"/>
      <c r="AE82" s="235"/>
      <c r="AF82" s="235"/>
      <c r="AG82" s="235"/>
      <c r="AH82" s="235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</row>
    <row r="83" spans="1:56" ht="12.75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7"/>
      <c r="Q83" s="187"/>
      <c r="R83" s="187"/>
      <c r="S83" s="187"/>
      <c r="T83" s="187"/>
      <c r="U83" s="187"/>
      <c r="V83" s="187"/>
      <c r="W83" s="187"/>
      <c r="X83" s="187"/>
      <c r="Y83" s="188"/>
      <c r="Z83" s="188"/>
      <c r="AA83" s="188"/>
      <c r="AB83" s="188"/>
      <c r="AC83" s="235"/>
      <c r="AD83" s="235"/>
      <c r="AE83" s="235"/>
      <c r="AF83" s="235"/>
      <c r="AG83" s="235"/>
      <c r="AH83" s="235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</row>
    <row r="84" spans="1:56" ht="12.75" customHeight="1">
      <c r="A84" s="186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7"/>
      <c r="Q84" s="187"/>
      <c r="R84" s="187"/>
      <c r="S84" s="187"/>
      <c r="T84" s="187"/>
      <c r="U84" s="187"/>
      <c r="V84" s="187"/>
      <c r="W84" s="187"/>
      <c r="X84" s="187"/>
      <c r="Y84" s="188"/>
      <c r="Z84" s="188"/>
      <c r="AA84" s="188"/>
      <c r="AB84" s="188"/>
      <c r="AC84" s="235"/>
      <c r="AD84" s="235"/>
      <c r="AE84" s="235"/>
      <c r="AF84" s="235"/>
      <c r="AG84" s="235"/>
      <c r="AH84" s="235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</row>
    <row r="85" spans="1:56" ht="12.75" customHeight="1">
      <c r="A85" s="186"/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7"/>
      <c r="Q85" s="187"/>
      <c r="R85" s="187"/>
      <c r="S85" s="187"/>
      <c r="T85" s="187"/>
      <c r="U85" s="187"/>
      <c r="V85" s="187"/>
      <c r="W85" s="187"/>
      <c r="X85" s="187"/>
      <c r="Y85" s="188"/>
      <c r="Z85" s="188"/>
      <c r="AA85" s="188"/>
      <c r="AB85" s="188"/>
      <c r="AC85" s="235"/>
      <c r="AD85" s="235"/>
      <c r="AE85" s="235"/>
      <c r="AF85" s="235"/>
      <c r="AG85" s="235"/>
      <c r="AH85" s="235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</row>
    <row r="86" spans="1:56" ht="12.75" customHeight="1">
      <c r="A86" s="186"/>
      <c r="B86" s="18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7"/>
      <c r="Q86" s="187"/>
      <c r="R86" s="187"/>
      <c r="S86" s="187"/>
      <c r="T86" s="187"/>
      <c r="U86" s="187"/>
      <c r="V86" s="187"/>
      <c r="W86" s="187"/>
      <c r="X86" s="187"/>
      <c r="Y86" s="188"/>
      <c r="Z86" s="188"/>
      <c r="AA86" s="188"/>
      <c r="AB86" s="188"/>
      <c r="AC86" s="235"/>
      <c r="AD86" s="235"/>
      <c r="AE86" s="235"/>
      <c r="AF86" s="235"/>
      <c r="AG86" s="235"/>
      <c r="AH86" s="235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</row>
    <row r="87" spans="1:56" ht="12.75" customHeight="1">
      <c r="A87" s="186"/>
      <c r="B87" s="186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7"/>
      <c r="Q87" s="187"/>
      <c r="R87" s="187"/>
      <c r="S87" s="187"/>
      <c r="T87" s="187"/>
      <c r="U87" s="187"/>
      <c r="V87" s="187"/>
      <c r="W87" s="187"/>
      <c r="X87" s="187"/>
      <c r="Y87" s="188"/>
      <c r="Z87" s="188"/>
      <c r="AA87" s="188"/>
      <c r="AB87" s="188"/>
      <c r="AC87" s="235"/>
      <c r="AD87" s="235"/>
      <c r="AE87" s="235"/>
      <c r="AF87" s="235"/>
      <c r="AG87" s="235"/>
      <c r="AH87" s="235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</row>
    <row r="88" spans="1:56" ht="12.75" customHeight="1">
      <c r="A88" s="186"/>
      <c r="B88" s="18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7"/>
      <c r="Q88" s="187"/>
      <c r="R88" s="187"/>
      <c r="S88" s="187"/>
      <c r="T88" s="187"/>
      <c r="U88" s="187"/>
      <c r="V88" s="187"/>
      <c r="W88" s="187"/>
      <c r="X88" s="187"/>
      <c r="Y88" s="188"/>
      <c r="Z88" s="188"/>
      <c r="AA88" s="188"/>
      <c r="AB88" s="188"/>
      <c r="AC88" s="235"/>
      <c r="AD88" s="235"/>
      <c r="AE88" s="235"/>
      <c r="AF88" s="235"/>
      <c r="AG88" s="235"/>
      <c r="AH88" s="235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</row>
    <row r="89" spans="1:56" ht="12.75" customHeight="1">
      <c r="A89" s="186"/>
      <c r="B89" s="186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7"/>
      <c r="Q89" s="187"/>
      <c r="R89" s="187"/>
      <c r="S89" s="187"/>
      <c r="T89" s="187"/>
      <c r="U89" s="187"/>
      <c r="V89" s="187"/>
      <c r="W89" s="187"/>
      <c r="X89" s="187"/>
      <c r="Y89" s="188"/>
      <c r="Z89" s="188"/>
      <c r="AA89" s="188"/>
      <c r="AB89" s="188"/>
      <c r="AC89" s="235"/>
      <c r="AD89" s="235"/>
      <c r="AE89" s="235"/>
      <c r="AF89" s="235"/>
      <c r="AG89" s="235"/>
      <c r="AH89" s="235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</row>
    <row r="90" spans="1:56" ht="12.75" customHeight="1">
      <c r="A90" s="186"/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7"/>
      <c r="Q90" s="187"/>
      <c r="R90" s="187"/>
      <c r="S90" s="187"/>
      <c r="T90" s="187"/>
      <c r="U90" s="187"/>
      <c r="V90" s="187"/>
      <c r="W90" s="187"/>
      <c r="X90" s="187"/>
      <c r="Y90" s="188"/>
      <c r="Z90" s="188"/>
      <c r="AA90" s="188"/>
      <c r="AB90" s="188"/>
      <c r="AC90" s="235"/>
      <c r="AD90" s="235"/>
      <c r="AE90" s="235"/>
      <c r="AF90" s="235"/>
      <c r="AG90" s="235"/>
      <c r="AH90" s="235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</row>
    <row r="91" spans="1:56" ht="12.75" customHeight="1">
      <c r="A91" s="186"/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7"/>
      <c r="Q91" s="187"/>
      <c r="R91" s="187"/>
      <c r="S91" s="187"/>
      <c r="T91" s="187"/>
      <c r="U91" s="187"/>
      <c r="V91" s="187"/>
      <c r="W91" s="187"/>
      <c r="X91" s="187"/>
      <c r="Y91" s="188"/>
      <c r="Z91" s="188"/>
      <c r="AA91" s="188"/>
      <c r="AB91" s="188"/>
      <c r="AC91" s="235"/>
      <c r="AD91" s="235"/>
      <c r="AE91" s="235"/>
      <c r="AF91" s="235"/>
      <c r="AG91" s="235"/>
      <c r="AH91" s="235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</row>
    <row r="92" spans="1:56" ht="12.75" customHeight="1">
      <c r="A92" s="186"/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7"/>
      <c r="Q92" s="187"/>
      <c r="R92" s="187"/>
      <c r="S92" s="187"/>
      <c r="T92" s="187"/>
      <c r="U92" s="187"/>
      <c r="V92" s="187"/>
      <c r="W92" s="187"/>
      <c r="X92" s="187"/>
      <c r="Y92" s="188"/>
      <c r="Z92" s="188"/>
      <c r="AA92" s="188"/>
      <c r="AB92" s="188"/>
      <c r="AC92" s="235"/>
      <c r="AD92" s="235"/>
      <c r="AE92" s="235"/>
      <c r="AF92" s="235"/>
      <c r="AG92" s="235"/>
      <c r="AH92" s="235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</row>
    <row r="93" spans="1:56" ht="12.75" customHeight="1">
      <c r="A93" s="186"/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7"/>
      <c r="Q93" s="187"/>
      <c r="R93" s="187"/>
      <c r="S93" s="187"/>
      <c r="T93" s="187"/>
      <c r="U93" s="187"/>
      <c r="V93" s="187"/>
      <c r="W93" s="187"/>
      <c r="X93" s="187"/>
      <c r="Y93" s="188"/>
      <c r="Z93" s="188"/>
      <c r="AA93" s="188"/>
      <c r="AB93" s="188"/>
      <c r="AC93" s="235"/>
      <c r="AD93" s="235"/>
      <c r="AE93" s="235"/>
      <c r="AF93" s="235"/>
      <c r="AG93" s="235"/>
      <c r="AH93" s="235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</row>
    <row r="94" spans="1:56" ht="12.75" customHeight="1">
      <c r="A94" s="186"/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7"/>
      <c r="Q94" s="187"/>
      <c r="R94" s="187"/>
      <c r="S94" s="187"/>
      <c r="T94" s="187"/>
      <c r="U94" s="187"/>
      <c r="V94" s="187"/>
      <c r="W94" s="187"/>
      <c r="X94" s="187"/>
      <c r="Y94" s="188"/>
      <c r="Z94" s="188"/>
      <c r="AA94" s="188"/>
      <c r="AB94" s="188"/>
      <c r="AC94" s="235"/>
      <c r="AD94" s="235"/>
      <c r="AE94" s="235"/>
      <c r="AF94" s="235"/>
      <c r="AG94" s="235"/>
      <c r="AH94" s="235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7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</row>
    <row r="95" spans="1:56" ht="12.75" customHeight="1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7"/>
      <c r="Q95" s="187"/>
      <c r="R95" s="187"/>
      <c r="S95" s="187"/>
      <c r="T95" s="187"/>
      <c r="U95" s="187"/>
      <c r="V95" s="187"/>
      <c r="W95" s="187"/>
      <c r="X95" s="187"/>
      <c r="Y95" s="188"/>
      <c r="Z95" s="188"/>
      <c r="AA95" s="188"/>
      <c r="AB95" s="188"/>
      <c r="AC95" s="235"/>
      <c r="AD95" s="235"/>
      <c r="AE95" s="235"/>
      <c r="AF95" s="235"/>
      <c r="AG95" s="235"/>
      <c r="AH95" s="235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7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</row>
    <row r="96" spans="1:56" ht="12.75" customHeight="1">
      <c r="A96" s="186"/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7"/>
      <c r="Q96" s="187"/>
      <c r="R96" s="187"/>
      <c r="S96" s="187"/>
      <c r="T96" s="187"/>
      <c r="U96" s="187"/>
      <c r="V96" s="187"/>
      <c r="W96" s="187"/>
      <c r="X96" s="187"/>
      <c r="Y96" s="188"/>
      <c r="Z96" s="188"/>
      <c r="AA96" s="188"/>
      <c r="AB96" s="188"/>
      <c r="AC96" s="235"/>
      <c r="AD96" s="235"/>
      <c r="AE96" s="235"/>
      <c r="AF96" s="235"/>
      <c r="AG96" s="235"/>
      <c r="AH96" s="235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</row>
    <row r="97" spans="1:56" ht="12.75" customHeight="1">
      <c r="A97" s="186"/>
      <c r="B97" s="186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7"/>
      <c r="Q97" s="187"/>
      <c r="R97" s="187"/>
      <c r="S97" s="187"/>
      <c r="T97" s="187"/>
      <c r="U97" s="187"/>
      <c r="V97" s="187"/>
      <c r="W97" s="187"/>
      <c r="X97" s="187"/>
      <c r="Y97" s="188"/>
      <c r="Z97" s="188"/>
      <c r="AA97" s="188"/>
      <c r="AB97" s="188"/>
      <c r="AC97" s="235"/>
      <c r="AD97" s="235"/>
      <c r="AE97" s="235"/>
      <c r="AF97" s="235"/>
      <c r="AG97" s="235"/>
      <c r="AH97" s="235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</row>
    <row r="98" spans="1:56" ht="12.75" customHeight="1">
      <c r="A98" s="186"/>
      <c r="B98" s="186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7"/>
      <c r="Q98" s="187"/>
      <c r="R98" s="187"/>
      <c r="S98" s="187"/>
      <c r="T98" s="187"/>
      <c r="U98" s="187"/>
      <c r="V98" s="187"/>
      <c r="W98" s="187"/>
      <c r="X98" s="187"/>
      <c r="Y98" s="188"/>
      <c r="Z98" s="188"/>
      <c r="AA98" s="188"/>
      <c r="AB98" s="188"/>
      <c r="AC98" s="235"/>
      <c r="AD98" s="235"/>
      <c r="AE98" s="235"/>
      <c r="AF98" s="235"/>
      <c r="AG98" s="235"/>
      <c r="AH98" s="235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</row>
    <row r="99" spans="1:56" ht="12.75" customHeight="1">
      <c r="A99" s="186"/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  <c r="Q99" s="187"/>
      <c r="R99" s="187"/>
      <c r="S99" s="187"/>
      <c r="T99" s="187"/>
      <c r="U99" s="187"/>
      <c r="V99" s="187"/>
      <c r="W99" s="187"/>
      <c r="X99" s="187"/>
      <c r="Y99" s="188"/>
      <c r="Z99" s="188"/>
      <c r="AA99" s="188"/>
      <c r="AB99" s="188"/>
      <c r="AC99" s="235"/>
      <c r="AD99" s="235"/>
      <c r="AE99" s="235"/>
      <c r="AF99" s="235"/>
      <c r="AG99" s="235"/>
      <c r="AH99" s="235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</row>
    <row r="100" spans="1:56" ht="12.75" customHeight="1">
      <c r="A100" s="186"/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7"/>
      <c r="Q100" s="187"/>
      <c r="R100" s="187"/>
      <c r="S100" s="187"/>
      <c r="T100" s="187"/>
      <c r="U100" s="187"/>
      <c r="V100" s="187"/>
      <c r="W100" s="187"/>
      <c r="X100" s="187"/>
      <c r="Y100" s="188"/>
      <c r="Z100" s="188"/>
      <c r="AA100" s="188"/>
      <c r="AB100" s="188"/>
      <c r="AC100" s="235"/>
      <c r="AD100" s="235"/>
      <c r="AE100" s="235"/>
      <c r="AF100" s="235"/>
      <c r="AG100" s="235"/>
      <c r="AH100" s="235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</row>
    <row r="101" spans="1:56" ht="12.75" customHeight="1">
      <c r="A101" s="186"/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7"/>
      <c r="Q101" s="187"/>
      <c r="R101" s="187"/>
      <c r="S101" s="187"/>
      <c r="T101" s="187"/>
      <c r="U101" s="187"/>
      <c r="V101" s="187"/>
      <c r="W101" s="187"/>
      <c r="X101" s="187"/>
      <c r="Y101" s="188"/>
      <c r="Z101" s="188"/>
      <c r="AA101" s="188"/>
      <c r="AB101" s="188"/>
      <c r="AC101" s="235"/>
      <c r="AD101" s="235"/>
      <c r="AE101" s="235"/>
      <c r="AF101" s="235"/>
      <c r="AG101" s="235"/>
      <c r="AH101" s="235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</row>
    <row r="102" spans="1:56" ht="12.75" customHeight="1">
      <c r="A102" s="186"/>
      <c r="B102" s="18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7"/>
      <c r="Q102" s="187"/>
      <c r="R102" s="187"/>
      <c r="S102" s="187"/>
      <c r="T102" s="187"/>
      <c r="U102" s="187"/>
      <c r="V102" s="187"/>
      <c r="W102" s="187"/>
      <c r="X102" s="187"/>
      <c r="Y102" s="188"/>
      <c r="Z102" s="188"/>
      <c r="AA102" s="188"/>
      <c r="AB102" s="188"/>
      <c r="AC102" s="235"/>
      <c r="AD102" s="235"/>
      <c r="AE102" s="235"/>
      <c r="AF102" s="235"/>
      <c r="AG102" s="235"/>
      <c r="AH102" s="235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</row>
    <row r="103" spans="1:56" ht="12.75" customHeight="1">
      <c r="A103" s="186"/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7"/>
      <c r="Q103" s="187"/>
      <c r="R103" s="187"/>
      <c r="S103" s="187"/>
      <c r="T103" s="187"/>
      <c r="U103" s="187"/>
      <c r="V103" s="187"/>
      <c r="W103" s="187"/>
      <c r="X103" s="187"/>
      <c r="Y103" s="188"/>
      <c r="Z103" s="188"/>
      <c r="AA103" s="188"/>
      <c r="AB103" s="188"/>
      <c r="AC103" s="235"/>
      <c r="AD103" s="235"/>
      <c r="AE103" s="235"/>
      <c r="AF103" s="235"/>
      <c r="AG103" s="235"/>
      <c r="AH103" s="235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</row>
    <row r="104" spans="1:56" ht="12.75" customHeight="1">
      <c r="A104" s="186"/>
      <c r="B104" s="186"/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7"/>
      <c r="Q104" s="187"/>
      <c r="R104" s="187"/>
      <c r="S104" s="187"/>
      <c r="T104" s="187"/>
      <c r="U104" s="187"/>
      <c r="V104" s="187"/>
      <c r="W104" s="187"/>
      <c r="X104" s="187"/>
      <c r="Y104" s="188"/>
      <c r="Z104" s="188"/>
      <c r="AA104" s="188"/>
      <c r="AB104" s="188"/>
      <c r="AC104" s="235"/>
      <c r="AD104" s="235"/>
      <c r="AE104" s="235"/>
      <c r="AF104" s="235"/>
      <c r="AG104" s="235"/>
      <c r="AH104" s="235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7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</row>
    <row r="105" spans="1:56" ht="12.75" customHeight="1">
      <c r="A105" s="186"/>
      <c r="B105" s="186"/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7"/>
      <c r="Q105" s="187"/>
      <c r="R105" s="187"/>
      <c r="S105" s="187"/>
      <c r="T105" s="187"/>
      <c r="U105" s="187"/>
      <c r="V105" s="187"/>
      <c r="W105" s="187"/>
      <c r="X105" s="187"/>
      <c r="Y105" s="188"/>
      <c r="Z105" s="188"/>
      <c r="AA105" s="188"/>
      <c r="AB105" s="188"/>
      <c r="AC105" s="235"/>
      <c r="AD105" s="235"/>
      <c r="AE105" s="235"/>
      <c r="AF105" s="235"/>
      <c r="AG105" s="235"/>
      <c r="AH105" s="235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</row>
    <row r="106" spans="1:56" ht="12.75" customHeight="1">
      <c r="A106" s="186"/>
      <c r="B106" s="186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7"/>
      <c r="Q106" s="187"/>
      <c r="R106" s="187"/>
      <c r="S106" s="187"/>
      <c r="T106" s="187"/>
      <c r="U106" s="187"/>
      <c r="V106" s="187"/>
      <c r="W106" s="187"/>
      <c r="X106" s="187"/>
      <c r="Y106" s="188"/>
      <c r="Z106" s="188"/>
      <c r="AA106" s="188"/>
      <c r="AB106" s="188"/>
      <c r="AC106" s="235"/>
      <c r="AD106" s="235"/>
      <c r="AE106" s="235"/>
      <c r="AF106" s="235"/>
      <c r="AG106" s="235"/>
      <c r="AH106" s="235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</row>
    <row r="107" spans="1:56" ht="12.75" customHeight="1">
      <c r="A107" s="186"/>
      <c r="B107" s="186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7"/>
      <c r="Q107" s="187"/>
      <c r="R107" s="187"/>
      <c r="S107" s="187"/>
      <c r="T107" s="187"/>
      <c r="U107" s="187"/>
      <c r="V107" s="187"/>
      <c r="W107" s="187"/>
      <c r="X107" s="187"/>
      <c r="Y107" s="188"/>
      <c r="Z107" s="188"/>
      <c r="AA107" s="188"/>
      <c r="AB107" s="188"/>
      <c r="AC107" s="235"/>
      <c r="AD107" s="235"/>
      <c r="AE107" s="235"/>
      <c r="AF107" s="235"/>
      <c r="AG107" s="235"/>
      <c r="AH107" s="235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7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</row>
    <row r="108" spans="1:56" ht="12.75" customHeight="1">
      <c r="A108" s="186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7"/>
      <c r="Q108" s="187"/>
      <c r="R108" s="187"/>
      <c r="S108" s="187"/>
      <c r="T108" s="187"/>
      <c r="U108" s="187"/>
      <c r="V108" s="187"/>
      <c r="W108" s="187"/>
      <c r="X108" s="187"/>
      <c r="Y108" s="188"/>
      <c r="Z108" s="188"/>
      <c r="AA108" s="188"/>
      <c r="AB108" s="188"/>
      <c r="AC108" s="235"/>
      <c r="AD108" s="235"/>
      <c r="AE108" s="235"/>
      <c r="AF108" s="235"/>
      <c r="AG108" s="235"/>
      <c r="AH108" s="235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</row>
    <row r="109" spans="1:56" ht="12.75" customHeight="1">
      <c r="A109" s="186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7"/>
      <c r="Q109" s="187"/>
      <c r="R109" s="187"/>
      <c r="S109" s="187"/>
      <c r="T109" s="187"/>
      <c r="U109" s="187"/>
      <c r="V109" s="187"/>
      <c r="W109" s="187"/>
      <c r="X109" s="187"/>
      <c r="Y109" s="188"/>
      <c r="Z109" s="188"/>
      <c r="AA109" s="188"/>
      <c r="AB109" s="188"/>
      <c r="AC109" s="235"/>
      <c r="AD109" s="235"/>
      <c r="AE109" s="235"/>
      <c r="AF109" s="235"/>
      <c r="AG109" s="235"/>
      <c r="AH109" s="235"/>
      <c r="AI109" s="187"/>
      <c r="AJ109" s="187"/>
      <c r="AK109" s="187"/>
      <c r="AL109" s="187"/>
      <c r="AM109" s="187"/>
      <c r="AN109" s="187"/>
      <c r="AO109" s="187"/>
      <c r="AP109" s="187"/>
      <c r="AQ109" s="187"/>
      <c r="AR109" s="187"/>
      <c r="AS109" s="187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</row>
    <row r="110" spans="1:56" ht="12.75" customHeight="1">
      <c r="A110" s="186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7"/>
      <c r="Q110" s="187"/>
      <c r="R110" s="187"/>
      <c r="S110" s="187"/>
      <c r="T110" s="187"/>
      <c r="U110" s="187"/>
      <c r="V110" s="187"/>
      <c r="W110" s="187"/>
      <c r="X110" s="187"/>
      <c r="Y110" s="188"/>
      <c r="Z110" s="188"/>
      <c r="AA110" s="188"/>
      <c r="AB110" s="188"/>
      <c r="AC110" s="235"/>
      <c r="AD110" s="235"/>
      <c r="AE110" s="235"/>
      <c r="AF110" s="235"/>
      <c r="AG110" s="235"/>
      <c r="AH110" s="235"/>
      <c r="AI110" s="187"/>
      <c r="AJ110" s="187"/>
      <c r="AK110" s="187"/>
      <c r="AL110" s="187"/>
      <c r="AM110" s="187"/>
      <c r="AN110" s="187"/>
      <c r="AO110" s="187"/>
      <c r="AP110" s="187"/>
      <c r="AQ110" s="187"/>
      <c r="AR110" s="187"/>
      <c r="AS110" s="187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</row>
    <row r="111" spans="1:56" ht="12.75" customHeight="1">
      <c r="A111" s="186"/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7"/>
      <c r="Q111" s="187"/>
      <c r="R111" s="187"/>
      <c r="S111" s="187"/>
      <c r="T111" s="187"/>
      <c r="U111" s="187"/>
      <c r="V111" s="187"/>
      <c r="W111" s="187"/>
      <c r="X111" s="187"/>
      <c r="Y111" s="188"/>
      <c r="Z111" s="188"/>
      <c r="AA111" s="188"/>
      <c r="AB111" s="188"/>
      <c r="AC111" s="235"/>
      <c r="AD111" s="235"/>
      <c r="AE111" s="235"/>
      <c r="AF111" s="235"/>
      <c r="AG111" s="235"/>
      <c r="AH111" s="235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7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</row>
    <row r="112" spans="1:56" ht="12.75" customHeight="1">
      <c r="A112" s="186"/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7"/>
      <c r="Q112" s="187"/>
      <c r="R112" s="187"/>
      <c r="S112" s="187"/>
      <c r="T112" s="187"/>
      <c r="U112" s="187"/>
      <c r="V112" s="187"/>
      <c r="W112" s="187"/>
      <c r="X112" s="187"/>
      <c r="Y112" s="188"/>
      <c r="Z112" s="188"/>
      <c r="AA112" s="188"/>
      <c r="AB112" s="188"/>
      <c r="AC112" s="235"/>
      <c r="AD112" s="235"/>
      <c r="AE112" s="235"/>
      <c r="AF112" s="235"/>
      <c r="AG112" s="235"/>
      <c r="AH112" s="235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7"/>
      <c r="AT112" s="236"/>
      <c r="AU112" s="236"/>
      <c r="AV112" s="236"/>
      <c r="AW112" s="236"/>
      <c r="AX112" s="236"/>
      <c r="AY112" s="236"/>
      <c r="AZ112" s="236"/>
      <c r="BA112" s="236"/>
      <c r="BB112" s="236"/>
      <c r="BC112" s="236"/>
      <c r="BD112" s="236"/>
    </row>
    <row r="113" spans="1:56" ht="12.75" customHeight="1">
      <c r="A113" s="186"/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7"/>
      <c r="Q113" s="187"/>
      <c r="R113" s="187"/>
      <c r="S113" s="187"/>
      <c r="T113" s="187"/>
      <c r="U113" s="187"/>
      <c r="V113" s="187"/>
      <c r="W113" s="187"/>
      <c r="X113" s="187"/>
      <c r="Y113" s="188"/>
      <c r="Z113" s="188"/>
      <c r="AA113" s="188"/>
      <c r="AB113" s="188"/>
      <c r="AC113" s="235"/>
      <c r="AD113" s="235"/>
      <c r="AE113" s="235"/>
      <c r="AF113" s="235"/>
      <c r="AG113" s="235"/>
      <c r="AH113" s="235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7"/>
      <c r="AT113" s="236"/>
      <c r="AU113" s="236"/>
      <c r="AV113" s="236"/>
      <c r="AW113" s="236"/>
      <c r="AX113" s="236"/>
      <c r="AY113" s="236"/>
      <c r="AZ113" s="236"/>
      <c r="BA113" s="236"/>
      <c r="BB113" s="236"/>
      <c r="BC113" s="236"/>
      <c r="BD113" s="236"/>
    </row>
    <row r="114" spans="1:56" ht="12.75" customHeight="1">
      <c r="A114" s="186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7"/>
      <c r="Q114" s="187"/>
      <c r="R114" s="187"/>
      <c r="S114" s="187"/>
      <c r="T114" s="187"/>
      <c r="U114" s="187"/>
      <c r="V114" s="187"/>
      <c r="W114" s="187"/>
      <c r="X114" s="187"/>
      <c r="Y114" s="188"/>
      <c r="Z114" s="188"/>
      <c r="AA114" s="188"/>
      <c r="AB114" s="188"/>
      <c r="AC114" s="235"/>
      <c r="AD114" s="235"/>
      <c r="AE114" s="235"/>
      <c r="AF114" s="235"/>
      <c r="AG114" s="235"/>
      <c r="AH114" s="235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</row>
    <row r="115" spans="1:56" ht="12.75" customHeight="1">
      <c r="A115" s="186"/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7"/>
      <c r="Q115" s="187"/>
      <c r="R115" s="187"/>
      <c r="S115" s="187"/>
      <c r="T115" s="187"/>
      <c r="U115" s="187"/>
      <c r="V115" s="187"/>
      <c r="W115" s="187"/>
      <c r="X115" s="187"/>
      <c r="Y115" s="188"/>
      <c r="Z115" s="188"/>
      <c r="AA115" s="188"/>
      <c r="AB115" s="188"/>
      <c r="AC115" s="235"/>
      <c r="AD115" s="235"/>
      <c r="AE115" s="235"/>
      <c r="AF115" s="235"/>
      <c r="AG115" s="235"/>
      <c r="AH115" s="235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236"/>
      <c r="AU115" s="236"/>
      <c r="AV115" s="236"/>
      <c r="AW115" s="236"/>
      <c r="AX115" s="236"/>
      <c r="AY115" s="236"/>
      <c r="AZ115" s="236"/>
      <c r="BA115" s="236"/>
      <c r="BB115" s="236"/>
      <c r="BC115" s="236"/>
      <c r="BD115" s="236"/>
    </row>
    <row r="116" spans="1:56" ht="12.75" customHeight="1">
      <c r="A116" s="186"/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7"/>
      <c r="Q116" s="187"/>
      <c r="R116" s="187"/>
      <c r="S116" s="187"/>
      <c r="T116" s="187"/>
      <c r="U116" s="187"/>
      <c r="V116" s="187"/>
      <c r="W116" s="187"/>
      <c r="X116" s="187"/>
      <c r="Y116" s="188"/>
      <c r="Z116" s="188"/>
      <c r="AA116" s="188"/>
      <c r="AB116" s="188"/>
      <c r="AC116" s="235"/>
      <c r="AD116" s="235"/>
      <c r="AE116" s="235"/>
      <c r="AF116" s="235"/>
      <c r="AG116" s="235"/>
      <c r="AH116" s="235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236"/>
      <c r="AU116" s="236"/>
      <c r="AV116" s="236"/>
      <c r="AW116" s="236"/>
      <c r="AX116" s="236"/>
      <c r="AY116" s="236"/>
      <c r="AZ116" s="236"/>
      <c r="BA116" s="236"/>
      <c r="BB116" s="236"/>
      <c r="BC116" s="236"/>
      <c r="BD116" s="236"/>
    </row>
    <row r="117" spans="1:56" ht="12.75" customHeight="1">
      <c r="A117" s="186"/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7"/>
      <c r="Q117" s="187"/>
      <c r="R117" s="187"/>
      <c r="S117" s="187"/>
      <c r="T117" s="187"/>
      <c r="U117" s="187"/>
      <c r="V117" s="187"/>
      <c r="W117" s="187"/>
      <c r="X117" s="187"/>
      <c r="Y117" s="188"/>
      <c r="Z117" s="188"/>
      <c r="AA117" s="188"/>
      <c r="AB117" s="188"/>
      <c r="AC117" s="235"/>
      <c r="AD117" s="235"/>
      <c r="AE117" s="235"/>
      <c r="AF117" s="235"/>
      <c r="AG117" s="235"/>
      <c r="AH117" s="235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236"/>
      <c r="AU117" s="236"/>
      <c r="AV117" s="236"/>
      <c r="AW117" s="236"/>
      <c r="AX117" s="236"/>
      <c r="AY117" s="236"/>
      <c r="AZ117" s="236"/>
      <c r="BA117" s="236"/>
      <c r="BB117" s="236"/>
      <c r="BC117" s="236"/>
      <c r="BD117" s="236"/>
    </row>
    <row r="118" spans="1:56" ht="12.75" customHeight="1">
      <c r="A118" s="186"/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7"/>
      <c r="Q118" s="187"/>
      <c r="R118" s="187"/>
      <c r="S118" s="187"/>
      <c r="T118" s="187"/>
      <c r="U118" s="187"/>
      <c r="V118" s="187"/>
      <c r="W118" s="187"/>
      <c r="X118" s="187"/>
      <c r="Y118" s="188"/>
      <c r="Z118" s="188"/>
      <c r="AA118" s="188"/>
      <c r="AB118" s="188"/>
      <c r="AC118" s="235"/>
      <c r="AD118" s="235"/>
      <c r="AE118" s="235"/>
      <c r="AF118" s="235"/>
      <c r="AG118" s="235"/>
      <c r="AH118" s="235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236"/>
      <c r="AU118" s="236"/>
      <c r="AV118" s="236"/>
      <c r="AW118" s="236"/>
      <c r="AX118" s="236"/>
      <c r="AY118" s="236"/>
      <c r="AZ118" s="236"/>
      <c r="BA118" s="236"/>
      <c r="BB118" s="236"/>
      <c r="BC118" s="236"/>
      <c r="BD118" s="236"/>
    </row>
    <row r="119" spans="1:56" ht="12.75" customHeight="1">
      <c r="A119" s="186"/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7"/>
      <c r="Q119" s="187"/>
      <c r="R119" s="187"/>
      <c r="S119" s="187"/>
      <c r="T119" s="187"/>
      <c r="U119" s="187"/>
      <c r="V119" s="187"/>
      <c r="W119" s="187"/>
      <c r="X119" s="187"/>
      <c r="Y119" s="188"/>
      <c r="Z119" s="188"/>
      <c r="AA119" s="188"/>
      <c r="AB119" s="188"/>
      <c r="AC119" s="235"/>
      <c r="AD119" s="235"/>
      <c r="AE119" s="235"/>
      <c r="AF119" s="235"/>
      <c r="AG119" s="235"/>
      <c r="AH119" s="235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236"/>
      <c r="AU119" s="236"/>
      <c r="AV119" s="236"/>
      <c r="AW119" s="236"/>
      <c r="AX119" s="236"/>
      <c r="AY119" s="236"/>
      <c r="AZ119" s="236"/>
      <c r="BA119" s="236"/>
      <c r="BB119" s="236"/>
      <c r="BC119" s="236"/>
      <c r="BD119" s="236"/>
    </row>
    <row r="120" spans="1:56" ht="12.75" customHeight="1">
      <c r="A120" s="186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7"/>
      <c r="Q120" s="187"/>
      <c r="R120" s="187"/>
      <c r="S120" s="187"/>
      <c r="T120" s="187"/>
      <c r="U120" s="187"/>
      <c r="V120" s="187"/>
      <c r="W120" s="187"/>
      <c r="X120" s="187"/>
      <c r="Y120" s="188"/>
      <c r="Z120" s="188"/>
      <c r="AA120" s="188"/>
      <c r="AB120" s="188"/>
      <c r="AC120" s="235"/>
      <c r="AD120" s="235"/>
      <c r="AE120" s="235"/>
      <c r="AF120" s="235"/>
      <c r="AG120" s="235"/>
      <c r="AH120" s="235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6"/>
      <c r="BD120" s="236"/>
    </row>
    <row r="121" spans="1:56" ht="12.75" customHeight="1">
      <c r="A121" s="186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7"/>
      <c r="Q121" s="187"/>
      <c r="R121" s="187"/>
      <c r="S121" s="187"/>
      <c r="T121" s="187"/>
      <c r="U121" s="187"/>
      <c r="V121" s="187"/>
      <c r="W121" s="187"/>
      <c r="X121" s="187"/>
      <c r="Y121" s="188"/>
      <c r="Z121" s="188"/>
      <c r="AA121" s="188"/>
      <c r="AB121" s="188"/>
      <c r="AC121" s="235"/>
      <c r="AD121" s="235"/>
      <c r="AE121" s="235"/>
      <c r="AF121" s="235"/>
      <c r="AG121" s="235"/>
      <c r="AH121" s="235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236"/>
      <c r="AU121" s="236"/>
      <c r="AV121" s="236"/>
      <c r="AW121" s="236"/>
      <c r="AX121" s="236"/>
      <c r="AY121" s="236"/>
      <c r="AZ121" s="236"/>
      <c r="BA121" s="236"/>
      <c r="BB121" s="236"/>
      <c r="BC121" s="236"/>
      <c r="BD121" s="236"/>
    </row>
    <row r="122" spans="1:56" ht="12.75" customHeight="1">
      <c r="A122" s="186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7"/>
      <c r="Q122" s="187"/>
      <c r="R122" s="187"/>
      <c r="S122" s="187"/>
      <c r="T122" s="187"/>
      <c r="U122" s="187"/>
      <c r="V122" s="187"/>
      <c r="W122" s="187"/>
      <c r="X122" s="187"/>
      <c r="Y122" s="188"/>
      <c r="Z122" s="188"/>
      <c r="AA122" s="188"/>
      <c r="AB122" s="188"/>
      <c r="AC122" s="235"/>
      <c r="AD122" s="235"/>
      <c r="AE122" s="235"/>
      <c r="AF122" s="235"/>
      <c r="AG122" s="235"/>
      <c r="AH122" s="235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</row>
    <row r="123" spans="1:56" ht="12.75" customHeight="1">
      <c r="A123" s="186"/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7"/>
      <c r="Q123" s="187"/>
      <c r="R123" s="187"/>
      <c r="S123" s="187"/>
      <c r="T123" s="187"/>
      <c r="U123" s="187"/>
      <c r="V123" s="187"/>
      <c r="W123" s="187"/>
      <c r="X123" s="187"/>
      <c r="Y123" s="188"/>
      <c r="Z123" s="188"/>
      <c r="AA123" s="188"/>
      <c r="AB123" s="188"/>
      <c r="AC123" s="235"/>
      <c r="AD123" s="235"/>
      <c r="AE123" s="235"/>
      <c r="AF123" s="235"/>
      <c r="AG123" s="235"/>
      <c r="AH123" s="235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187"/>
      <c r="AT123" s="236"/>
      <c r="AU123" s="236"/>
      <c r="AV123" s="236"/>
      <c r="AW123" s="236"/>
      <c r="AX123" s="236"/>
      <c r="AY123" s="236"/>
      <c r="AZ123" s="236"/>
      <c r="BA123" s="236"/>
      <c r="BB123" s="236"/>
      <c r="BC123" s="236"/>
      <c r="BD123" s="236"/>
    </row>
    <row r="124" spans="1:56" ht="12.75" customHeight="1">
      <c r="A124" s="186"/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7"/>
      <c r="Q124" s="187"/>
      <c r="R124" s="187"/>
      <c r="S124" s="187"/>
      <c r="T124" s="187"/>
      <c r="U124" s="187"/>
      <c r="V124" s="187"/>
      <c r="W124" s="187"/>
      <c r="X124" s="187"/>
      <c r="Y124" s="188"/>
      <c r="Z124" s="188"/>
      <c r="AA124" s="188"/>
      <c r="AB124" s="188"/>
      <c r="AC124" s="235"/>
      <c r="AD124" s="235"/>
      <c r="AE124" s="235"/>
      <c r="AF124" s="235"/>
      <c r="AG124" s="235"/>
      <c r="AH124" s="235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187"/>
      <c r="AT124" s="236"/>
      <c r="AU124" s="236"/>
      <c r="AV124" s="236"/>
      <c r="AW124" s="236"/>
      <c r="AX124" s="236"/>
      <c r="AY124" s="236"/>
      <c r="AZ124" s="236"/>
      <c r="BA124" s="236"/>
      <c r="BB124" s="236"/>
      <c r="BC124" s="236"/>
      <c r="BD124" s="236"/>
    </row>
    <row r="125" spans="1:56" ht="12.75" customHeight="1">
      <c r="A125" s="186"/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7"/>
      <c r="Q125" s="187"/>
      <c r="R125" s="187"/>
      <c r="S125" s="187"/>
      <c r="T125" s="187"/>
      <c r="U125" s="187"/>
      <c r="V125" s="187"/>
      <c r="W125" s="187"/>
      <c r="X125" s="187"/>
      <c r="Y125" s="188"/>
      <c r="Z125" s="188"/>
      <c r="AA125" s="188"/>
      <c r="AB125" s="188"/>
      <c r="AC125" s="235"/>
      <c r="AD125" s="235"/>
      <c r="AE125" s="235"/>
      <c r="AF125" s="235"/>
      <c r="AG125" s="235"/>
      <c r="AH125" s="235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236"/>
      <c r="AU125" s="236"/>
      <c r="AV125" s="236"/>
      <c r="AW125" s="236"/>
      <c r="AX125" s="236"/>
      <c r="AY125" s="236"/>
      <c r="AZ125" s="236"/>
      <c r="BA125" s="236"/>
      <c r="BB125" s="236"/>
      <c r="BC125" s="236"/>
      <c r="BD125" s="236"/>
    </row>
    <row r="126" spans="1:56" ht="12.75" customHeight="1">
      <c r="A126" s="186"/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7"/>
      <c r="Q126" s="187"/>
      <c r="R126" s="187"/>
      <c r="S126" s="187"/>
      <c r="T126" s="187"/>
      <c r="U126" s="187"/>
      <c r="V126" s="187"/>
      <c r="W126" s="187"/>
      <c r="X126" s="187"/>
      <c r="Y126" s="188"/>
      <c r="Z126" s="188"/>
      <c r="AA126" s="188"/>
      <c r="AB126" s="188"/>
      <c r="AC126" s="235"/>
      <c r="AD126" s="235"/>
      <c r="AE126" s="235"/>
      <c r="AF126" s="235"/>
      <c r="AG126" s="235"/>
      <c r="AH126" s="235"/>
      <c r="AI126" s="187"/>
      <c r="AJ126" s="187"/>
      <c r="AK126" s="187"/>
      <c r="AL126" s="187"/>
      <c r="AM126" s="187"/>
      <c r="AN126" s="187"/>
      <c r="AO126" s="187"/>
      <c r="AP126" s="187"/>
      <c r="AQ126" s="187"/>
      <c r="AR126" s="187"/>
      <c r="AS126" s="187"/>
      <c r="AT126" s="236"/>
      <c r="AU126" s="236"/>
      <c r="AV126" s="236"/>
      <c r="AW126" s="236"/>
      <c r="AX126" s="236"/>
      <c r="AY126" s="236"/>
      <c r="AZ126" s="236"/>
      <c r="BA126" s="236"/>
      <c r="BB126" s="236"/>
      <c r="BC126" s="236"/>
      <c r="BD126" s="236"/>
    </row>
    <row r="127" spans="1:56" ht="12.75" customHeight="1">
      <c r="A127" s="186"/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7"/>
      <c r="Q127" s="187"/>
      <c r="R127" s="187"/>
      <c r="S127" s="187"/>
      <c r="T127" s="187"/>
      <c r="U127" s="187"/>
      <c r="V127" s="187"/>
      <c r="W127" s="187"/>
      <c r="X127" s="187"/>
      <c r="Y127" s="188"/>
      <c r="Z127" s="188"/>
      <c r="AA127" s="188"/>
      <c r="AB127" s="188"/>
      <c r="AC127" s="235"/>
      <c r="AD127" s="235"/>
      <c r="AE127" s="235"/>
      <c r="AF127" s="235"/>
      <c r="AG127" s="235"/>
      <c r="AH127" s="235"/>
      <c r="AI127" s="187"/>
      <c r="AJ127" s="187"/>
      <c r="AK127" s="187"/>
      <c r="AL127" s="187"/>
      <c r="AM127" s="187"/>
      <c r="AN127" s="187"/>
      <c r="AO127" s="187"/>
      <c r="AP127" s="187"/>
      <c r="AQ127" s="187"/>
      <c r="AR127" s="187"/>
      <c r="AS127" s="187"/>
      <c r="AT127" s="236"/>
      <c r="AU127" s="236"/>
      <c r="AV127" s="236"/>
      <c r="AW127" s="236"/>
      <c r="AX127" s="236"/>
      <c r="AY127" s="236"/>
      <c r="AZ127" s="236"/>
      <c r="BA127" s="236"/>
      <c r="BB127" s="236"/>
      <c r="BC127" s="236"/>
      <c r="BD127" s="236"/>
    </row>
    <row r="128" spans="1:56" ht="12.75" customHeight="1">
      <c r="A128" s="186"/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7"/>
      <c r="Q128" s="187"/>
      <c r="R128" s="187"/>
      <c r="S128" s="187"/>
      <c r="T128" s="187"/>
      <c r="U128" s="187"/>
      <c r="V128" s="187"/>
      <c r="W128" s="187"/>
      <c r="X128" s="187"/>
      <c r="Y128" s="188"/>
      <c r="Z128" s="188"/>
      <c r="AA128" s="188"/>
      <c r="AB128" s="188"/>
      <c r="AC128" s="235"/>
      <c r="AD128" s="235"/>
      <c r="AE128" s="235"/>
      <c r="AF128" s="235"/>
      <c r="AG128" s="235"/>
      <c r="AH128" s="235"/>
      <c r="AI128" s="187"/>
      <c r="AJ128" s="187"/>
      <c r="AK128" s="187"/>
      <c r="AL128" s="187"/>
      <c r="AM128" s="187"/>
      <c r="AN128" s="187"/>
      <c r="AO128" s="187"/>
      <c r="AP128" s="187"/>
      <c r="AQ128" s="187"/>
      <c r="AR128" s="187"/>
      <c r="AS128" s="187"/>
      <c r="AT128" s="236"/>
      <c r="AU128" s="236"/>
      <c r="AV128" s="236"/>
      <c r="AW128" s="236"/>
      <c r="AX128" s="236"/>
      <c r="AY128" s="236"/>
      <c r="AZ128" s="236"/>
      <c r="BA128" s="236"/>
      <c r="BB128" s="236"/>
      <c r="BC128" s="236"/>
      <c r="BD128" s="236"/>
    </row>
    <row r="129" spans="1:56" ht="12.75" customHeight="1">
      <c r="A129" s="186"/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7"/>
      <c r="Q129" s="187"/>
      <c r="R129" s="187"/>
      <c r="S129" s="187"/>
      <c r="T129" s="187"/>
      <c r="U129" s="187"/>
      <c r="V129" s="187"/>
      <c r="W129" s="187"/>
      <c r="X129" s="187"/>
      <c r="Y129" s="188"/>
      <c r="Z129" s="188"/>
      <c r="AA129" s="188"/>
      <c r="AB129" s="188"/>
      <c r="AC129" s="235"/>
      <c r="AD129" s="235"/>
      <c r="AE129" s="235"/>
      <c r="AF129" s="235"/>
      <c r="AG129" s="235"/>
      <c r="AH129" s="235"/>
      <c r="AI129" s="187"/>
      <c r="AJ129" s="187"/>
      <c r="AK129" s="187"/>
      <c r="AL129" s="187"/>
      <c r="AM129" s="187"/>
      <c r="AN129" s="187"/>
      <c r="AO129" s="187"/>
      <c r="AP129" s="187"/>
      <c r="AQ129" s="187"/>
      <c r="AR129" s="187"/>
      <c r="AS129" s="187"/>
      <c r="AT129" s="236"/>
      <c r="AU129" s="236"/>
      <c r="AV129" s="236"/>
      <c r="AW129" s="236"/>
      <c r="AX129" s="236"/>
      <c r="AY129" s="236"/>
      <c r="AZ129" s="236"/>
      <c r="BA129" s="236"/>
      <c r="BB129" s="236"/>
      <c r="BC129" s="236"/>
      <c r="BD129" s="236"/>
    </row>
    <row r="130" spans="1:56" ht="12.75" customHeight="1">
      <c r="A130" s="186"/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7"/>
      <c r="Q130" s="187"/>
      <c r="R130" s="187"/>
      <c r="S130" s="187"/>
      <c r="T130" s="187"/>
      <c r="U130" s="187"/>
      <c r="V130" s="187"/>
      <c r="W130" s="187"/>
      <c r="X130" s="187"/>
      <c r="Y130" s="188"/>
      <c r="Z130" s="188"/>
      <c r="AA130" s="188"/>
      <c r="AB130" s="188"/>
      <c r="AC130" s="235"/>
      <c r="AD130" s="235"/>
      <c r="AE130" s="235"/>
      <c r="AF130" s="235"/>
      <c r="AG130" s="235"/>
      <c r="AH130" s="235"/>
      <c r="AI130" s="187"/>
      <c r="AJ130" s="187"/>
      <c r="AK130" s="187"/>
      <c r="AL130" s="187"/>
      <c r="AM130" s="187"/>
      <c r="AN130" s="187"/>
      <c r="AO130" s="187"/>
      <c r="AP130" s="187"/>
      <c r="AQ130" s="187"/>
      <c r="AR130" s="187"/>
      <c r="AS130" s="187"/>
      <c r="AT130" s="236"/>
      <c r="AU130" s="236"/>
      <c r="AV130" s="236"/>
      <c r="AW130" s="236"/>
      <c r="AX130" s="236"/>
      <c r="AY130" s="236"/>
      <c r="AZ130" s="236"/>
      <c r="BA130" s="236"/>
      <c r="BB130" s="236"/>
      <c r="BC130" s="236"/>
      <c r="BD130" s="236"/>
    </row>
    <row r="131" spans="1:56" ht="12.75" customHeight="1">
      <c r="A131" s="186"/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7"/>
      <c r="Q131" s="187"/>
      <c r="R131" s="187"/>
      <c r="S131" s="187"/>
      <c r="T131" s="187"/>
      <c r="U131" s="187"/>
      <c r="V131" s="187"/>
      <c r="W131" s="187"/>
      <c r="X131" s="187"/>
      <c r="Y131" s="188"/>
      <c r="Z131" s="188"/>
      <c r="AA131" s="188"/>
      <c r="AB131" s="188"/>
      <c r="AC131" s="235"/>
      <c r="AD131" s="235"/>
      <c r="AE131" s="235"/>
      <c r="AF131" s="235"/>
      <c r="AG131" s="235"/>
      <c r="AH131" s="235"/>
      <c r="AI131" s="187"/>
      <c r="AJ131" s="187"/>
      <c r="AK131" s="187"/>
      <c r="AL131" s="187"/>
      <c r="AM131" s="187"/>
      <c r="AN131" s="187"/>
      <c r="AO131" s="187"/>
      <c r="AP131" s="187"/>
      <c r="AQ131" s="187"/>
      <c r="AR131" s="187"/>
      <c r="AS131" s="187"/>
      <c r="AT131" s="236"/>
      <c r="AU131" s="236"/>
      <c r="AV131" s="236"/>
      <c r="AW131" s="236"/>
      <c r="AX131" s="236"/>
      <c r="AY131" s="236"/>
      <c r="AZ131" s="236"/>
      <c r="BA131" s="236"/>
      <c r="BB131" s="236"/>
      <c r="BC131" s="236"/>
      <c r="BD131" s="236"/>
    </row>
    <row r="132" spans="1:56" ht="12.75" customHeight="1">
      <c r="A132" s="186"/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7"/>
      <c r="Q132" s="187"/>
      <c r="R132" s="187"/>
      <c r="S132" s="187"/>
      <c r="T132" s="187"/>
      <c r="U132" s="187"/>
      <c r="V132" s="187"/>
      <c r="W132" s="187"/>
      <c r="X132" s="187"/>
      <c r="Y132" s="188"/>
      <c r="Z132" s="188"/>
      <c r="AA132" s="188"/>
      <c r="AB132" s="188"/>
      <c r="AC132" s="235"/>
      <c r="AD132" s="235"/>
      <c r="AE132" s="235"/>
      <c r="AF132" s="235"/>
      <c r="AG132" s="235"/>
      <c r="AH132" s="235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7"/>
      <c r="AT132" s="236"/>
      <c r="AU132" s="236"/>
      <c r="AV132" s="236"/>
      <c r="AW132" s="236"/>
      <c r="AX132" s="236"/>
      <c r="AY132" s="236"/>
      <c r="AZ132" s="236"/>
      <c r="BA132" s="236"/>
      <c r="BB132" s="236"/>
      <c r="BC132" s="236"/>
      <c r="BD132" s="236"/>
    </row>
    <row r="133" spans="1:56" ht="12.75" customHeight="1">
      <c r="A133" s="186"/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7"/>
      <c r="Q133" s="187"/>
      <c r="R133" s="187"/>
      <c r="S133" s="187"/>
      <c r="T133" s="187"/>
      <c r="U133" s="187"/>
      <c r="V133" s="187"/>
      <c r="W133" s="187"/>
      <c r="X133" s="187"/>
      <c r="Y133" s="188"/>
      <c r="Z133" s="188"/>
      <c r="AA133" s="188"/>
      <c r="AB133" s="188"/>
      <c r="AC133" s="235"/>
      <c r="AD133" s="235"/>
      <c r="AE133" s="235"/>
      <c r="AF133" s="235"/>
      <c r="AG133" s="235"/>
      <c r="AH133" s="235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7"/>
      <c r="AT133" s="236"/>
      <c r="AU133" s="236"/>
      <c r="AV133" s="236"/>
      <c r="AW133" s="236"/>
      <c r="AX133" s="236"/>
      <c r="AY133" s="236"/>
      <c r="AZ133" s="236"/>
      <c r="BA133" s="236"/>
      <c r="BB133" s="236"/>
      <c r="BC133" s="236"/>
      <c r="BD133" s="236"/>
    </row>
    <row r="134" spans="1:56" ht="12.75" customHeight="1">
      <c r="A134" s="186"/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7"/>
      <c r="Q134" s="187"/>
      <c r="R134" s="187"/>
      <c r="S134" s="187"/>
      <c r="T134" s="187"/>
      <c r="U134" s="187"/>
      <c r="V134" s="187"/>
      <c r="W134" s="187"/>
      <c r="X134" s="187"/>
      <c r="Y134" s="188"/>
      <c r="Z134" s="188"/>
      <c r="AA134" s="188"/>
      <c r="AB134" s="188"/>
      <c r="AC134" s="235"/>
      <c r="AD134" s="235"/>
      <c r="AE134" s="235"/>
      <c r="AF134" s="235"/>
      <c r="AG134" s="235"/>
      <c r="AH134" s="235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236"/>
      <c r="AU134" s="236"/>
      <c r="AV134" s="236"/>
      <c r="AW134" s="236"/>
      <c r="AX134" s="236"/>
      <c r="AY134" s="236"/>
      <c r="AZ134" s="236"/>
      <c r="BA134" s="236"/>
      <c r="BB134" s="236"/>
      <c r="BC134" s="236"/>
      <c r="BD134" s="236"/>
    </row>
    <row r="135" spans="1:56" ht="12.75" customHeight="1">
      <c r="A135" s="186"/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7"/>
      <c r="Q135" s="187"/>
      <c r="R135" s="187"/>
      <c r="S135" s="187"/>
      <c r="T135" s="187"/>
      <c r="U135" s="187"/>
      <c r="V135" s="187"/>
      <c r="W135" s="187"/>
      <c r="X135" s="187"/>
      <c r="Y135" s="188"/>
      <c r="Z135" s="188"/>
      <c r="AA135" s="188"/>
      <c r="AB135" s="188"/>
      <c r="AC135" s="235"/>
      <c r="AD135" s="235"/>
      <c r="AE135" s="235"/>
      <c r="AF135" s="235"/>
      <c r="AG135" s="235"/>
      <c r="AH135" s="235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236"/>
      <c r="AU135" s="236"/>
      <c r="AV135" s="236"/>
      <c r="AW135" s="236"/>
      <c r="AX135" s="236"/>
      <c r="AY135" s="236"/>
      <c r="AZ135" s="236"/>
      <c r="BA135" s="236"/>
      <c r="BB135" s="236"/>
      <c r="BC135" s="236"/>
      <c r="BD135" s="236"/>
    </row>
    <row r="136" spans="1:56" ht="12.75" customHeight="1">
      <c r="A136" s="186"/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7"/>
      <c r="Q136" s="187"/>
      <c r="R136" s="187"/>
      <c r="S136" s="187"/>
      <c r="T136" s="187"/>
      <c r="U136" s="187"/>
      <c r="V136" s="187"/>
      <c r="W136" s="187"/>
      <c r="X136" s="187"/>
      <c r="Y136" s="188"/>
      <c r="Z136" s="188"/>
      <c r="AA136" s="188"/>
      <c r="AB136" s="188"/>
      <c r="AC136" s="235"/>
      <c r="AD136" s="235"/>
      <c r="AE136" s="235"/>
      <c r="AF136" s="235"/>
      <c r="AG136" s="235"/>
      <c r="AH136" s="235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236"/>
      <c r="AU136" s="236"/>
      <c r="AV136" s="236"/>
      <c r="AW136" s="236"/>
      <c r="AX136" s="236"/>
      <c r="AY136" s="236"/>
      <c r="AZ136" s="236"/>
      <c r="BA136" s="236"/>
      <c r="BB136" s="236"/>
      <c r="BC136" s="236"/>
      <c r="BD136" s="236"/>
    </row>
    <row r="137" spans="1:56" ht="12.75" customHeight="1">
      <c r="A137" s="186"/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7"/>
      <c r="Q137" s="187"/>
      <c r="R137" s="187"/>
      <c r="S137" s="187"/>
      <c r="T137" s="187"/>
      <c r="U137" s="187"/>
      <c r="V137" s="187"/>
      <c r="W137" s="187"/>
      <c r="X137" s="187"/>
      <c r="Y137" s="188"/>
      <c r="Z137" s="188"/>
      <c r="AA137" s="188"/>
      <c r="AB137" s="188"/>
      <c r="AC137" s="235"/>
      <c r="AD137" s="235"/>
      <c r="AE137" s="235"/>
      <c r="AF137" s="235"/>
      <c r="AG137" s="235"/>
      <c r="AH137" s="235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236"/>
      <c r="AU137" s="236"/>
      <c r="AV137" s="236"/>
      <c r="AW137" s="236"/>
      <c r="AX137" s="236"/>
      <c r="AY137" s="236"/>
      <c r="AZ137" s="236"/>
      <c r="BA137" s="236"/>
      <c r="BB137" s="236"/>
      <c r="BC137" s="236"/>
      <c r="BD137" s="236"/>
    </row>
    <row r="138" spans="1:56" ht="12.75" customHeight="1">
      <c r="A138" s="186"/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7"/>
      <c r="Q138" s="187"/>
      <c r="R138" s="187"/>
      <c r="S138" s="187"/>
      <c r="T138" s="187"/>
      <c r="U138" s="187"/>
      <c r="V138" s="187"/>
      <c r="W138" s="187"/>
      <c r="X138" s="187"/>
      <c r="Y138" s="188"/>
      <c r="Z138" s="188"/>
      <c r="AA138" s="188"/>
      <c r="AB138" s="188"/>
      <c r="AC138" s="235"/>
      <c r="AD138" s="235"/>
      <c r="AE138" s="235"/>
      <c r="AF138" s="235"/>
      <c r="AG138" s="235"/>
      <c r="AH138" s="235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236"/>
      <c r="AU138" s="236"/>
      <c r="AV138" s="236"/>
      <c r="AW138" s="236"/>
      <c r="AX138" s="236"/>
      <c r="AY138" s="236"/>
      <c r="AZ138" s="236"/>
      <c r="BA138" s="236"/>
      <c r="BB138" s="236"/>
      <c r="BC138" s="236"/>
      <c r="BD138" s="236"/>
    </row>
    <row r="139" spans="1:56" ht="12.75" customHeight="1">
      <c r="A139" s="186"/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7"/>
      <c r="Q139" s="187"/>
      <c r="R139" s="187"/>
      <c r="S139" s="187"/>
      <c r="T139" s="187"/>
      <c r="U139" s="187"/>
      <c r="V139" s="187"/>
      <c r="W139" s="187"/>
      <c r="X139" s="187"/>
      <c r="Y139" s="188"/>
      <c r="Z139" s="188"/>
      <c r="AA139" s="188"/>
      <c r="AB139" s="188"/>
      <c r="AC139" s="235"/>
      <c r="AD139" s="235"/>
      <c r="AE139" s="235"/>
      <c r="AF139" s="235"/>
      <c r="AG139" s="235"/>
      <c r="AH139" s="235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236"/>
      <c r="AU139" s="236"/>
      <c r="AV139" s="236"/>
      <c r="AW139" s="236"/>
      <c r="AX139" s="236"/>
      <c r="AY139" s="236"/>
      <c r="AZ139" s="236"/>
      <c r="BA139" s="236"/>
      <c r="BB139" s="236"/>
      <c r="BC139" s="236"/>
      <c r="BD139" s="236"/>
    </row>
    <row r="140" spans="1:56" ht="12.75" customHeight="1">
      <c r="A140" s="186"/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7"/>
      <c r="Q140" s="187"/>
      <c r="R140" s="187"/>
      <c r="S140" s="187"/>
      <c r="T140" s="187"/>
      <c r="U140" s="187"/>
      <c r="V140" s="187"/>
      <c r="W140" s="187"/>
      <c r="X140" s="187"/>
      <c r="Y140" s="188"/>
      <c r="Z140" s="188"/>
      <c r="AA140" s="188"/>
      <c r="AB140" s="188"/>
      <c r="AC140" s="235"/>
      <c r="AD140" s="235"/>
      <c r="AE140" s="235"/>
      <c r="AF140" s="235"/>
      <c r="AG140" s="235"/>
      <c r="AH140" s="235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236"/>
      <c r="AU140" s="236"/>
      <c r="AV140" s="236"/>
      <c r="AW140" s="236"/>
      <c r="AX140" s="236"/>
      <c r="AY140" s="236"/>
      <c r="AZ140" s="236"/>
      <c r="BA140" s="236"/>
      <c r="BB140" s="236"/>
      <c r="BC140" s="236"/>
      <c r="BD140" s="236"/>
    </row>
    <row r="141" spans="1:56" ht="12.75" customHeight="1">
      <c r="A141" s="186"/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7"/>
      <c r="Q141" s="187"/>
      <c r="R141" s="187"/>
      <c r="S141" s="187"/>
      <c r="T141" s="187"/>
      <c r="U141" s="187"/>
      <c r="V141" s="187"/>
      <c r="W141" s="187"/>
      <c r="X141" s="187"/>
      <c r="Y141" s="188"/>
      <c r="Z141" s="188"/>
      <c r="AA141" s="188"/>
      <c r="AB141" s="188"/>
      <c r="AC141" s="235"/>
      <c r="AD141" s="235"/>
      <c r="AE141" s="235"/>
      <c r="AF141" s="235"/>
      <c r="AG141" s="235"/>
      <c r="AH141" s="235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87"/>
      <c r="AT141" s="236"/>
      <c r="AU141" s="236"/>
      <c r="AV141" s="236"/>
      <c r="AW141" s="236"/>
      <c r="AX141" s="236"/>
      <c r="AY141" s="236"/>
      <c r="AZ141" s="236"/>
      <c r="BA141" s="236"/>
      <c r="BB141" s="236"/>
      <c r="BC141" s="236"/>
      <c r="BD141" s="236"/>
    </row>
    <row r="142" spans="1:56" ht="12.75" customHeight="1">
      <c r="A142" s="186"/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7"/>
      <c r="Q142" s="187"/>
      <c r="R142" s="187"/>
      <c r="S142" s="187"/>
      <c r="T142" s="187"/>
      <c r="U142" s="187"/>
      <c r="V142" s="187"/>
      <c r="W142" s="187"/>
      <c r="X142" s="187"/>
      <c r="Y142" s="188"/>
      <c r="Z142" s="188"/>
      <c r="AA142" s="188"/>
      <c r="AB142" s="188"/>
      <c r="AC142" s="235"/>
      <c r="AD142" s="235"/>
      <c r="AE142" s="235"/>
      <c r="AF142" s="235"/>
      <c r="AG142" s="235"/>
      <c r="AH142" s="235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187"/>
      <c r="AT142" s="236"/>
      <c r="AU142" s="236"/>
      <c r="AV142" s="236"/>
      <c r="AW142" s="236"/>
      <c r="AX142" s="236"/>
      <c r="AY142" s="236"/>
      <c r="AZ142" s="236"/>
      <c r="BA142" s="236"/>
      <c r="BB142" s="236"/>
      <c r="BC142" s="236"/>
      <c r="BD142" s="236"/>
    </row>
    <row r="143" spans="1:56" ht="12.75" customHeight="1">
      <c r="A143" s="186"/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  <c r="P143" s="187"/>
      <c r="Q143" s="187"/>
      <c r="R143" s="187"/>
      <c r="S143" s="187"/>
      <c r="T143" s="187"/>
      <c r="U143" s="187"/>
      <c r="V143" s="187"/>
      <c r="W143" s="187"/>
      <c r="X143" s="187"/>
      <c r="Y143" s="188"/>
      <c r="Z143" s="188"/>
      <c r="AA143" s="188"/>
      <c r="AB143" s="188"/>
      <c r="AC143" s="235"/>
      <c r="AD143" s="235"/>
      <c r="AE143" s="235"/>
      <c r="AF143" s="235"/>
      <c r="AG143" s="235"/>
      <c r="AH143" s="235"/>
      <c r="AI143" s="187"/>
      <c r="AJ143" s="187"/>
      <c r="AK143" s="187"/>
      <c r="AL143" s="187"/>
      <c r="AM143" s="187"/>
      <c r="AN143" s="187"/>
      <c r="AO143" s="187"/>
      <c r="AP143" s="187"/>
      <c r="AQ143" s="187"/>
      <c r="AR143" s="187"/>
      <c r="AS143" s="187"/>
      <c r="AT143" s="236"/>
      <c r="AU143" s="236"/>
      <c r="AV143" s="236"/>
      <c r="AW143" s="236"/>
      <c r="AX143" s="236"/>
      <c r="AY143" s="236"/>
      <c r="AZ143" s="236"/>
      <c r="BA143" s="236"/>
      <c r="BB143" s="236"/>
      <c r="BC143" s="236"/>
      <c r="BD143" s="236"/>
    </row>
    <row r="144" spans="1:56" ht="12.75" customHeight="1">
      <c r="A144" s="186"/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  <c r="P144" s="187"/>
      <c r="Q144" s="187"/>
      <c r="R144" s="187"/>
      <c r="S144" s="187"/>
      <c r="T144" s="187"/>
      <c r="U144" s="187"/>
      <c r="V144" s="187"/>
      <c r="W144" s="187"/>
      <c r="X144" s="187"/>
      <c r="Y144" s="188"/>
      <c r="Z144" s="188"/>
      <c r="AA144" s="188"/>
      <c r="AB144" s="188"/>
      <c r="AC144" s="235"/>
      <c r="AD144" s="235"/>
      <c r="AE144" s="235"/>
      <c r="AF144" s="235"/>
      <c r="AG144" s="235"/>
      <c r="AH144" s="235"/>
      <c r="AI144" s="187"/>
      <c r="AJ144" s="187"/>
      <c r="AK144" s="187"/>
      <c r="AL144" s="187"/>
      <c r="AM144" s="187"/>
      <c r="AN144" s="187"/>
      <c r="AO144" s="187"/>
      <c r="AP144" s="187"/>
      <c r="AQ144" s="187"/>
      <c r="AR144" s="187"/>
      <c r="AS144" s="187"/>
      <c r="AT144" s="236"/>
      <c r="AU144" s="236"/>
      <c r="AV144" s="236"/>
      <c r="AW144" s="236"/>
      <c r="AX144" s="236"/>
      <c r="AY144" s="236"/>
      <c r="AZ144" s="236"/>
      <c r="BA144" s="236"/>
      <c r="BB144" s="236"/>
      <c r="BC144" s="236"/>
      <c r="BD144" s="236"/>
    </row>
    <row r="145" spans="1:56" ht="12.75" customHeight="1">
      <c r="A145" s="186"/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  <c r="P145" s="187"/>
      <c r="Q145" s="187"/>
      <c r="R145" s="187"/>
      <c r="S145" s="187"/>
      <c r="T145" s="187"/>
      <c r="U145" s="187"/>
      <c r="V145" s="187"/>
      <c r="W145" s="187"/>
      <c r="X145" s="187"/>
      <c r="Y145" s="188"/>
      <c r="Z145" s="188"/>
      <c r="AA145" s="188"/>
      <c r="AB145" s="188"/>
      <c r="AC145" s="235"/>
      <c r="AD145" s="235"/>
      <c r="AE145" s="235"/>
      <c r="AF145" s="235"/>
      <c r="AG145" s="235"/>
      <c r="AH145" s="235"/>
      <c r="AI145" s="187"/>
      <c r="AJ145" s="187"/>
      <c r="AK145" s="187"/>
      <c r="AL145" s="187"/>
      <c r="AM145" s="187"/>
      <c r="AN145" s="187"/>
      <c r="AO145" s="187"/>
      <c r="AP145" s="187"/>
      <c r="AQ145" s="187"/>
      <c r="AR145" s="187"/>
      <c r="AS145" s="187"/>
      <c r="AT145" s="236"/>
      <c r="AU145" s="236"/>
      <c r="AV145" s="236"/>
      <c r="AW145" s="236"/>
      <c r="AX145" s="236"/>
      <c r="AY145" s="236"/>
      <c r="AZ145" s="236"/>
      <c r="BA145" s="236"/>
      <c r="BB145" s="236"/>
      <c r="BC145" s="236"/>
      <c r="BD145" s="236"/>
    </row>
    <row r="146" spans="1:56" ht="12.75" customHeight="1">
      <c r="A146" s="186"/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7"/>
      <c r="Q146" s="187"/>
      <c r="R146" s="187"/>
      <c r="S146" s="187"/>
      <c r="T146" s="187"/>
      <c r="U146" s="187"/>
      <c r="V146" s="187"/>
      <c r="W146" s="187"/>
      <c r="X146" s="187"/>
      <c r="Y146" s="188"/>
      <c r="Z146" s="188"/>
      <c r="AA146" s="188"/>
      <c r="AB146" s="188"/>
      <c r="AC146" s="235"/>
      <c r="AD146" s="235"/>
      <c r="AE146" s="235"/>
      <c r="AF146" s="235"/>
      <c r="AG146" s="235"/>
      <c r="AH146" s="235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187"/>
      <c r="AT146" s="236"/>
      <c r="AU146" s="236"/>
      <c r="AV146" s="236"/>
      <c r="AW146" s="236"/>
      <c r="AX146" s="236"/>
      <c r="AY146" s="236"/>
      <c r="AZ146" s="236"/>
      <c r="BA146" s="236"/>
      <c r="BB146" s="236"/>
      <c r="BC146" s="236"/>
      <c r="BD146" s="236"/>
    </row>
    <row r="147" spans="1:56" ht="12.75" customHeight="1">
      <c r="A147" s="186"/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7"/>
      <c r="Q147" s="187"/>
      <c r="R147" s="187"/>
      <c r="S147" s="187"/>
      <c r="T147" s="187"/>
      <c r="U147" s="187"/>
      <c r="V147" s="187"/>
      <c r="W147" s="187"/>
      <c r="X147" s="187"/>
      <c r="Y147" s="188"/>
      <c r="Z147" s="188"/>
      <c r="AA147" s="188"/>
      <c r="AB147" s="188"/>
      <c r="AC147" s="235"/>
      <c r="AD147" s="235"/>
      <c r="AE147" s="235"/>
      <c r="AF147" s="235"/>
      <c r="AG147" s="235"/>
      <c r="AH147" s="235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187"/>
      <c r="AT147" s="236"/>
      <c r="AU147" s="236"/>
      <c r="AV147" s="236"/>
      <c r="AW147" s="236"/>
      <c r="AX147" s="236"/>
      <c r="AY147" s="236"/>
      <c r="AZ147" s="236"/>
      <c r="BA147" s="236"/>
      <c r="BB147" s="236"/>
      <c r="BC147" s="236"/>
      <c r="BD147" s="236"/>
    </row>
    <row r="148" spans="1:56" ht="12.75" customHeight="1">
      <c r="A148" s="186"/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7"/>
      <c r="Q148" s="187"/>
      <c r="R148" s="187"/>
      <c r="S148" s="187"/>
      <c r="T148" s="187"/>
      <c r="U148" s="187"/>
      <c r="V148" s="187"/>
      <c r="W148" s="187"/>
      <c r="X148" s="187"/>
      <c r="Y148" s="188"/>
      <c r="Z148" s="188"/>
      <c r="AA148" s="188"/>
      <c r="AB148" s="188"/>
      <c r="AC148" s="235"/>
      <c r="AD148" s="235"/>
      <c r="AE148" s="235"/>
      <c r="AF148" s="235"/>
      <c r="AG148" s="235"/>
      <c r="AH148" s="235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236"/>
      <c r="AU148" s="236"/>
      <c r="AV148" s="236"/>
      <c r="AW148" s="236"/>
      <c r="AX148" s="236"/>
      <c r="AY148" s="236"/>
      <c r="AZ148" s="236"/>
      <c r="BA148" s="236"/>
      <c r="BB148" s="236"/>
      <c r="BC148" s="236"/>
      <c r="BD148" s="236"/>
    </row>
    <row r="149" spans="1:56" ht="12.75" customHeight="1">
      <c r="A149" s="186"/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7"/>
      <c r="Q149" s="187"/>
      <c r="R149" s="187"/>
      <c r="S149" s="187"/>
      <c r="T149" s="187"/>
      <c r="U149" s="187"/>
      <c r="V149" s="187"/>
      <c r="W149" s="187"/>
      <c r="X149" s="187"/>
      <c r="Y149" s="188"/>
      <c r="Z149" s="188"/>
      <c r="AA149" s="188"/>
      <c r="AB149" s="188"/>
      <c r="AC149" s="235"/>
      <c r="AD149" s="235"/>
      <c r="AE149" s="235"/>
      <c r="AF149" s="235"/>
      <c r="AG149" s="235"/>
      <c r="AH149" s="235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7"/>
      <c r="AT149" s="236"/>
      <c r="AU149" s="236"/>
      <c r="AV149" s="236"/>
      <c r="AW149" s="236"/>
      <c r="AX149" s="236"/>
      <c r="AY149" s="236"/>
      <c r="AZ149" s="236"/>
      <c r="BA149" s="236"/>
      <c r="BB149" s="236"/>
      <c r="BC149" s="236"/>
      <c r="BD149" s="236"/>
    </row>
    <row r="150" spans="1:56" ht="12.75" customHeight="1">
      <c r="A150" s="186"/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7"/>
      <c r="Q150" s="187"/>
      <c r="R150" s="187"/>
      <c r="S150" s="187"/>
      <c r="T150" s="187"/>
      <c r="U150" s="187"/>
      <c r="V150" s="187"/>
      <c r="W150" s="187"/>
      <c r="X150" s="187"/>
      <c r="Y150" s="188"/>
      <c r="Z150" s="188"/>
      <c r="AA150" s="188"/>
      <c r="AB150" s="188"/>
      <c r="AC150" s="235"/>
      <c r="AD150" s="235"/>
      <c r="AE150" s="235"/>
      <c r="AF150" s="235"/>
      <c r="AG150" s="235"/>
      <c r="AH150" s="235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7"/>
      <c r="AT150" s="236"/>
      <c r="AU150" s="236"/>
      <c r="AV150" s="236"/>
      <c r="AW150" s="236"/>
      <c r="AX150" s="236"/>
      <c r="AY150" s="236"/>
      <c r="AZ150" s="236"/>
      <c r="BA150" s="236"/>
      <c r="BB150" s="236"/>
      <c r="BC150" s="236"/>
      <c r="BD150" s="236"/>
    </row>
    <row r="151" spans="1:56" ht="12.75" customHeight="1">
      <c r="A151" s="186"/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7"/>
      <c r="Q151" s="187"/>
      <c r="R151" s="187"/>
      <c r="S151" s="187"/>
      <c r="T151" s="187"/>
      <c r="U151" s="187"/>
      <c r="V151" s="187"/>
      <c r="W151" s="187"/>
      <c r="X151" s="187"/>
      <c r="Y151" s="188"/>
      <c r="Z151" s="188"/>
      <c r="AA151" s="188"/>
      <c r="AB151" s="188"/>
      <c r="AC151" s="235"/>
      <c r="AD151" s="235"/>
      <c r="AE151" s="235"/>
      <c r="AF151" s="235"/>
      <c r="AG151" s="235"/>
      <c r="AH151" s="235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87"/>
      <c r="AT151" s="236"/>
      <c r="AU151" s="236"/>
      <c r="AV151" s="236"/>
      <c r="AW151" s="236"/>
      <c r="AX151" s="236"/>
      <c r="AY151" s="236"/>
      <c r="AZ151" s="236"/>
      <c r="BA151" s="236"/>
      <c r="BB151" s="236"/>
      <c r="BC151" s="236"/>
      <c r="BD151" s="236"/>
    </row>
    <row r="152" spans="1:56" ht="12.75" customHeight="1">
      <c r="A152" s="186"/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  <c r="P152" s="187"/>
      <c r="Q152" s="187"/>
      <c r="R152" s="187"/>
      <c r="S152" s="187"/>
      <c r="T152" s="187"/>
      <c r="U152" s="187"/>
      <c r="V152" s="187"/>
      <c r="W152" s="187"/>
      <c r="X152" s="187"/>
      <c r="Y152" s="188"/>
      <c r="Z152" s="188"/>
      <c r="AA152" s="188"/>
      <c r="AB152" s="188"/>
      <c r="AC152" s="235"/>
      <c r="AD152" s="235"/>
      <c r="AE152" s="235"/>
      <c r="AF152" s="235"/>
      <c r="AG152" s="235"/>
      <c r="AH152" s="235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7"/>
      <c r="AT152" s="236"/>
      <c r="AU152" s="236"/>
      <c r="AV152" s="236"/>
      <c r="AW152" s="236"/>
      <c r="AX152" s="236"/>
      <c r="AY152" s="236"/>
      <c r="AZ152" s="236"/>
      <c r="BA152" s="236"/>
      <c r="BB152" s="236"/>
      <c r="BC152" s="236"/>
      <c r="BD152" s="236"/>
    </row>
    <row r="153" spans="1:56" ht="12.75" customHeight="1">
      <c r="A153" s="186"/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7"/>
      <c r="Q153" s="187"/>
      <c r="R153" s="187"/>
      <c r="S153" s="187"/>
      <c r="T153" s="187"/>
      <c r="U153" s="187"/>
      <c r="V153" s="187"/>
      <c r="W153" s="187"/>
      <c r="X153" s="187"/>
      <c r="Y153" s="188"/>
      <c r="Z153" s="188"/>
      <c r="AA153" s="188"/>
      <c r="AB153" s="188"/>
      <c r="AC153" s="235"/>
      <c r="AD153" s="235"/>
      <c r="AE153" s="235"/>
      <c r="AF153" s="235"/>
      <c r="AG153" s="235"/>
      <c r="AH153" s="235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7"/>
      <c r="AT153" s="236"/>
      <c r="AU153" s="236"/>
      <c r="AV153" s="236"/>
      <c r="AW153" s="236"/>
      <c r="AX153" s="236"/>
      <c r="AY153" s="236"/>
      <c r="AZ153" s="236"/>
      <c r="BA153" s="236"/>
      <c r="BB153" s="236"/>
      <c r="BC153" s="236"/>
      <c r="BD153" s="236"/>
    </row>
    <row r="154" spans="1:56" ht="12.75" customHeight="1">
      <c r="A154" s="186"/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  <c r="P154" s="187"/>
      <c r="Q154" s="187"/>
      <c r="R154" s="187"/>
      <c r="S154" s="187"/>
      <c r="T154" s="187"/>
      <c r="U154" s="187"/>
      <c r="V154" s="187"/>
      <c r="W154" s="187"/>
      <c r="X154" s="187"/>
      <c r="Y154" s="188"/>
      <c r="Z154" s="188"/>
      <c r="AA154" s="188"/>
      <c r="AB154" s="188"/>
      <c r="AC154" s="235"/>
      <c r="AD154" s="235"/>
      <c r="AE154" s="235"/>
      <c r="AF154" s="235"/>
      <c r="AG154" s="235"/>
      <c r="AH154" s="235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7"/>
      <c r="AT154" s="236"/>
      <c r="AU154" s="236"/>
      <c r="AV154" s="236"/>
      <c r="AW154" s="236"/>
      <c r="AX154" s="236"/>
      <c r="AY154" s="236"/>
      <c r="AZ154" s="236"/>
      <c r="BA154" s="236"/>
      <c r="BB154" s="236"/>
      <c r="BC154" s="236"/>
      <c r="BD154" s="236"/>
    </row>
    <row r="155" spans="1:56" ht="12.75" customHeight="1">
      <c r="A155" s="186"/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  <c r="P155" s="187"/>
      <c r="Q155" s="187"/>
      <c r="R155" s="187"/>
      <c r="S155" s="187"/>
      <c r="T155" s="187"/>
      <c r="U155" s="187"/>
      <c r="V155" s="187"/>
      <c r="W155" s="187"/>
      <c r="X155" s="187"/>
      <c r="Y155" s="188"/>
      <c r="Z155" s="188"/>
      <c r="AA155" s="188"/>
      <c r="AB155" s="188"/>
      <c r="AC155" s="235"/>
      <c r="AD155" s="235"/>
      <c r="AE155" s="235"/>
      <c r="AF155" s="235"/>
      <c r="AG155" s="235"/>
      <c r="AH155" s="235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87"/>
      <c r="AT155" s="236"/>
      <c r="AU155" s="236"/>
      <c r="AV155" s="236"/>
      <c r="AW155" s="236"/>
      <c r="AX155" s="236"/>
      <c r="AY155" s="236"/>
      <c r="AZ155" s="236"/>
      <c r="BA155" s="236"/>
      <c r="BB155" s="236"/>
      <c r="BC155" s="236"/>
      <c r="BD155" s="236"/>
    </row>
    <row r="156" spans="1:56" ht="12.75" customHeight="1">
      <c r="A156" s="186"/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7"/>
      <c r="Q156" s="187"/>
      <c r="R156" s="187"/>
      <c r="S156" s="187"/>
      <c r="T156" s="187"/>
      <c r="U156" s="187"/>
      <c r="V156" s="187"/>
      <c r="W156" s="187"/>
      <c r="X156" s="187"/>
      <c r="Y156" s="188"/>
      <c r="Z156" s="188"/>
      <c r="AA156" s="188"/>
      <c r="AB156" s="188"/>
      <c r="AC156" s="235"/>
      <c r="AD156" s="235"/>
      <c r="AE156" s="235"/>
      <c r="AF156" s="235"/>
      <c r="AG156" s="235"/>
      <c r="AH156" s="235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87"/>
      <c r="AT156" s="236"/>
      <c r="AU156" s="236"/>
      <c r="AV156" s="236"/>
      <c r="AW156" s="236"/>
      <c r="AX156" s="236"/>
      <c r="AY156" s="236"/>
      <c r="AZ156" s="236"/>
      <c r="BA156" s="236"/>
      <c r="BB156" s="236"/>
      <c r="BC156" s="236"/>
      <c r="BD156" s="236"/>
    </row>
    <row r="157" spans="1:56" ht="12.75" customHeight="1">
      <c r="A157" s="186"/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L157" s="186"/>
      <c r="M157" s="186"/>
      <c r="N157" s="186"/>
      <c r="O157" s="186"/>
      <c r="P157" s="187"/>
      <c r="Q157" s="187"/>
      <c r="R157" s="187"/>
      <c r="S157" s="187"/>
      <c r="T157" s="187"/>
      <c r="U157" s="187"/>
      <c r="V157" s="187"/>
      <c r="W157" s="187"/>
      <c r="X157" s="187"/>
      <c r="Y157" s="188"/>
      <c r="Z157" s="188"/>
      <c r="AA157" s="188"/>
      <c r="AB157" s="188"/>
      <c r="AC157" s="235"/>
      <c r="AD157" s="235"/>
      <c r="AE157" s="235"/>
      <c r="AF157" s="235"/>
      <c r="AG157" s="235"/>
      <c r="AH157" s="235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87"/>
      <c r="AT157" s="236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</row>
    <row r="158" spans="1:56" ht="12.75" customHeight="1">
      <c r="A158" s="186"/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7"/>
      <c r="Q158" s="187"/>
      <c r="R158" s="187"/>
      <c r="S158" s="187"/>
      <c r="T158" s="187"/>
      <c r="U158" s="187"/>
      <c r="V158" s="187"/>
      <c r="W158" s="187"/>
      <c r="X158" s="187"/>
      <c r="Y158" s="188"/>
      <c r="Z158" s="188"/>
      <c r="AA158" s="188"/>
      <c r="AB158" s="188"/>
      <c r="AC158" s="235"/>
      <c r="AD158" s="235"/>
      <c r="AE158" s="235"/>
      <c r="AF158" s="235"/>
      <c r="AG158" s="235"/>
      <c r="AH158" s="235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87"/>
      <c r="AT158" s="236"/>
      <c r="AU158" s="236"/>
      <c r="AV158" s="236"/>
      <c r="AW158" s="236"/>
      <c r="AX158" s="236"/>
      <c r="AY158" s="236"/>
      <c r="AZ158" s="236"/>
      <c r="BA158" s="236"/>
      <c r="BB158" s="236"/>
      <c r="BC158" s="236"/>
      <c r="BD158" s="236"/>
    </row>
    <row r="159" spans="1:56" ht="12.75" customHeight="1">
      <c r="A159" s="186"/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L159" s="186"/>
      <c r="M159" s="186"/>
      <c r="N159" s="186"/>
      <c r="O159" s="186"/>
      <c r="P159" s="187"/>
      <c r="Q159" s="187"/>
      <c r="R159" s="187"/>
      <c r="S159" s="187"/>
      <c r="T159" s="187"/>
      <c r="U159" s="187"/>
      <c r="V159" s="187"/>
      <c r="W159" s="187"/>
      <c r="X159" s="187"/>
      <c r="Y159" s="188"/>
      <c r="Z159" s="188"/>
      <c r="AA159" s="188"/>
      <c r="AB159" s="188"/>
      <c r="AC159" s="235"/>
      <c r="AD159" s="235"/>
      <c r="AE159" s="235"/>
      <c r="AF159" s="235"/>
      <c r="AG159" s="235"/>
      <c r="AH159" s="235"/>
      <c r="AI159" s="187"/>
      <c r="AJ159" s="187"/>
      <c r="AK159" s="187"/>
      <c r="AL159" s="187"/>
      <c r="AM159" s="187"/>
      <c r="AN159" s="187"/>
      <c r="AO159" s="187"/>
      <c r="AP159" s="187"/>
      <c r="AQ159" s="187"/>
      <c r="AR159" s="187"/>
      <c r="AS159" s="187"/>
      <c r="AT159" s="236"/>
      <c r="AU159" s="236"/>
      <c r="AV159" s="236"/>
      <c r="AW159" s="236"/>
      <c r="AX159" s="236"/>
      <c r="AY159" s="236"/>
      <c r="AZ159" s="236"/>
      <c r="BA159" s="236"/>
      <c r="BB159" s="236"/>
      <c r="BC159" s="236"/>
      <c r="BD159" s="236"/>
    </row>
    <row r="160" spans="1:56" ht="12.75" customHeight="1">
      <c r="A160" s="186"/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  <c r="O160" s="186"/>
      <c r="P160" s="187"/>
      <c r="Q160" s="187"/>
      <c r="R160" s="187"/>
      <c r="S160" s="187"/>
      <c r="T160" s="187"/>
      <c r="U160" s="187"/>
      <c r="V160" s="187"/>
      <c r="W160" s="187"/>
      <c r="X160" s="187"/>
      <c r="Y160" s="188"/>
      <c r="Z160" s="188"/>
      <c r="AA160" s="188"/>
      <c r="AB160" s="188"/>
      <c r="AC160" s="235"/>
      <c r="AD160" s="235"/>
      <c r="AE160" s="235"/>
      <c r="AF160" s="235"/>
      <c r="AG160" s="235"/>
      <c r="AH160" s="235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87"/>
      <c r="AT160" s="236"/>
      <c r="AU160" s="236"/>
      <c r="AV160" s="236"/>
      <c r="AW160" s="236"/>
      <c r="AX160" s="236"/>
      <c r="AY160" s="236"/>
      <c r="AZ160" s="236"/>
      <c r="BA160" s="236"/>
      <c r="BB160" s="236"/>
      <c r="BC160" s="236"/>
      <c r="BD160" s="236"/>
    </row>
    <row r="161" spans="1:56" ht="12.75" customHeight="1">
      <c r="A161" s="186"/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  <c r="O161" s="186"/>
      <c r="P161" s="187"/>
      <c r="Q161" s="187"/>
      <c r="R161" s="187"/>
      <c r="S161" s="187"/>
      <c r="T161" s="187"/>
      <c r="U161" s="187"/>
      <c r="V161" s="187"/>
      <c r="W161" s="187"/>
      <c r="X161" s="187"/>
      <c r="Y161" s="188"/>
      <c r="Z161" s="188"/>
      <c r="AA161" s="188"/>
      <c r="AB161" s="188"/>
      <c r="AC161" s="235"/>
      <c r="AD161" s="235"/>
      <c r="AE161" s="235"/>
      <c r="AF161" s="235"/>
      <c r="AG161" s="235"/>
      <c r="AH161" s="235"/>
      <c r="AI161" s="187"/>
      <c r="AJ161" s="187"/>
      <c r="AK161" s="187"/>
      <c r="AL161" s="187"/>
      <c r="AM161" s="187"/>
      <c r="AN161" s="187"/>
      <c r="AO161" s="187"/>
      <c r="AP161" s="187"/>
      <c r="AQ161" s="187"/>
      <c r="AR161" s="187"/>
      <c r="AS161" s="187"/>
      <c r="AT161" s="236"/>
      <c r="AU161" s="236"/>
      <c r="AV161" s="236"/>
      <c r="AW161" s="236"/>
      <c r="AX161" s="236"/>
      <c r="AY161" s="236"/>
      <c r="AZ161" s="236"/>
      <c r="BA161" s="236"/>
      <c r="BB161" s="236"/>
      <c r="BC161" s="236"/>
      <c r="BD161" s="236"/>
    </row>
    <row r="162" spans="1:56" ht="12.75" customHeight="1">
      <c r="A162" s="186"/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7"/>
      <c r="Q162" s="187"/>
      <c r="R162" s="187"/>
      <c r="S162" s="187"/>
      <c r="T162" s="187"/>
      <c r="U162" s="187"/>
      <c r="V162" s="187"/>
      <c r="W162" s="187"/>
      <c r="X162" s="187"/>
      <c r="Y162" s="188"/>
      <c r="Z162" s="188"/>
      <c r="AA162" s="188"/>
      <c r="AB162" s="188"/>
      <c r="AC162" s="235"/>
      <c r="AD162" s="235"/>
      <c r="AE162" s="235"/>
      <c r="AF162" s="235"/>
      <c r="AG162" s="235"/>
      <c r="AH162" s="235"/>
      <c r="AI162" s="187"/>
      <c r="AJ162" s="187"/>
      <c r="AK162" s="187"/>
      <c r="AL162" s="187"/>
      <c r="AM162" s="187"/>
      <c r="AN162" s="187"/>
      <c r="AO162" s="187"/>
      <c r="AP162" s="187"/>
      <c r="AQ162" s="187"/>
      <c r="AR162" s="187"/>
      <c r="AS162" s="187"/>
      <c r="AT162" s="236"/>
      <c r="AU162" s="236"/>
      <c r="AV162" s="236"/>
      <c r="AW162" s="236"/>
      <c r="AX162" s="236"/>
      <c r="AY162" s="236"/>
      <c r="AZ162" s="236"/>
      <c r="BA162" s="236"/>
      <c r="BB162" s="236"/>
      <c r="BC162" s="236"/>
      <c r="BD162" s="236"/>
    </row>
    <row r="163" spans="1:56" ht="12.75" customHeight="1">
      <c r="A163" s="186"/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  <c r="O163" s="186"/>
      <c r="P163" s="187"/>
      <c r="Q163" s="187"/>
      <c r="R163" s="187"/>
      <c r="S163" s="187"/>
      <c r="T163" s="187"/>
      <c r="U163" s="187"/>
      <c r="V163" s="187"/>
      <c r="W163" s="187"/>
      <c r="X163" s="187"/>
      <c r="Y163" s="188"/>
      <c r="Z163" s="188"/>
      <c r="AA163" s="188"/>
      <c r="AB163" s="188"/>
      <c r="AC163" s="235"/>
      <c r="AD163" s="235"/>
      <c r="AE163" s="235"/>
      <c r="AF163" s="235"/>
      <c r="AG163" s="235"/>
      <c r="AH163" s="235"/>
      <c r="AI163" s="187"/>
      <c r="AJ163" s="187"/>
      <c r="AK163" s="187"/>
      <c r="AL163" s="187"/>
      <c r="AM163" s="187"/>
      <c r="AN163" s="187"/>
      <c r="AO163" s="187"/>
      <c r="AP163" s="187"/>
      <c r="AQ163" s="187"/>
      <c r="AR163" s="187"/>
      <c r="AS163" s="187"/>
      <c r="AT163" s="236"/>
      <c r="AU163" s="236"/>
      <c r="AV163" s="236"/>
      <c r="AW163" s="236"/>
      <c r="AX163" s="236"/>
      <c r="AY163" s="236"/>
      <c r="AZ163" s="236"/>
      <c r="BA163" s="236"/>
      <c r="BB163" s="236"/>
      <c r="BC163" s="236"/>
      <c r="BD163" s="236"/>
    </row>
    <row r="164" spans="1:56" ht="12.75" customHeight="1">
      <c r="A164" s="186"/>
      <c r="B164" s="186"/>
      <c r="C164" s="186"/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7"/>
      <c r="Q164" s="187"/>
      <c r="R164" s="187"/>
      <c r="S164" s="187"/>
      <c r="T164" s="187"/>
      <c r="U164" s="187"/>
      <c r="V164" s="187"/>
      <c r="W164" s="187"/>
      <c r="X164" s="187"/>
      <c r="Y164" s="188"/>
      <c r="Z164" s="188"/>
      <c r="AA164" s="188"/>
      <c r="AB164" s="188"/>
      <c r="AC164" s="235"/>
      <c r="AD164" s="235"/>
      <c r="AE164" s="235"/>
      <c r="AF164" s="235"/>
      <c r="AG164" s="235"/>
      <c r="AH164" s="235"/>
      <c r="AI164" s="187"/>
      <c r="AJ164" s="187"/>
      <c r="AK164" s="187"/>
      <c r="AL164" s="187"/>
      <c r="AM164" s="187"/>
      <c r="AN164" s="187"/>
      <c r="AO164" s="187"/>
      <c r="AP164" s="187"/>
      <c r="AQ164" s="187"/>
      <c r="AR164" s="187"/>
      <c r="AS164" s="187"/>
      <c r="AT164" s="236"/>
      <c r="AU164" s="236"/>
      <c r="AV164" s="236"/>
      <c r="AW164" s="236"/>
      <c r="AX164" s="236"/>
      <c r="AY164" s="236"/>
      <c r="AZ164" s="236"/>
      <c r="BA164" s="236"/>
      <c r="BB164" s="236"/>
      <c r="BC164" s="236"/>
      <c r="BD164" s="236"/>
    </row>
    <row r="165" spans="1:56" ht="12.75" customHeight="1">
      <c r="A165" s="186"/>
      <c r="B165" s="186"/>
      <c r="C165" s="186"/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7"/>
      <c r="Q165" s="187"/>
      <c r="R165" s="187"/>
      <c r="S165" s="187"/>
      <c r="T165" s="187"/>
      <c r="U165" s="187"/>
      <c r="V165" s="187"/>
      <c r="W165" s="187"/>
      <c r="X165" s="187"/>
      <c r="Y165" s="188"/>
      <c r="Z165" s="188"/>
      <c r="AA165" s="188"/>
      <c r="AB165" s="188"/>
      <c r="AC165" s="235"/>
      <c r="AD165" s="235"/>
      <c r="AE165" s="235"/>
      <c r="AF165" s="235"/>
      <c r="AG165" s="235"/>
      <c r="AH165" s="235"/>
      <c r="AI165" s="187"/>
      <c r="AJ165" s="187"/>
      <c r="AK165" s="187"/>
      <c r="AL165" s="187"/>
      <c r="AM165" s="187"/>
      <c r="AN165" s="187"/>
      <c r="AO165" s="187"/>
      <c r="AP165" s="187"/>
      <c r="AQ165" s="187"/>
      <c r="AR165" s="187"/>
      <c r="AS165" s="187"/>
      <c r="AT165" s="236"/>
      <c r="AU165" s="236"/>
      <c r="AV165" s="236"/>
      <c r="AW165" s="236"/>
      <c r="AX165" s="236"/>
      <c r="AY165" s="236"/>
      <c r="AZ165" s="236"/>
      <c r="BA165" s="236"/>
      <c r="BB165" s="236"/>
      <c r="BC165" s="236"/>
      <c r="BD165" s="236"/>
    </row>
    <row r="166" spans="1:56" ht="12.75" customHeight="1">
      <c r="A166" s="186"/>
      <c r="B166" s="186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86"/>
      <c r="N166" s="186"/>
      <c r="O166" s="186"/>
      <c r="P166" s="187"/>
      <c r="Q166" s="187"/>
      <c r="R166" s="187"/>
      <c r="S166" s="187"/>
      <c r="T166" s="187"/>
      <c r="U166" s="187"/>
      <c r="V166" s="187"/>
      <c r="W166" s="187"/>
      <c r="X166" s="187"/>
      <c r="Y166" s="188"/>
      <c r="Z166" s="188"/>
      <c r="AA166" s="188"/>
      <c r="AB166" s="188"/>
      <c r="AC166" s="235"/>
      <c r="AD166" s="235"/>
      <c r="AE166" s="235"/>
      <c r="AF166" s="235"/>
      <c r="AG166" s="235"/>
      <c r="AH166" s="235"/>
      <c r="AI166" s="187"/>
      <c r="AJ166" s="187"/>
      <c r="AK166" s="187"/>
      <c r="AL166" s="187"/>
      <c r="AM166" s="187"/>
      <c r="AN166" s="187"/>
      <c r="AO166" s="187"/>
      <c r="AP166" s="187"/>
      <c r="AQ166" s="187"/>
      <c r="AR166" s="187"/>
      <c r="AS166" s="187"/>
      <c r="AT166" s="236"/>
      <c r="AU166" s="236"/>
      <c r="AV166" s="236"/>
      <c r="AW166" s="236"/>
      <c r="AX166" s="236"/>
      <c r="AY166" s="236"/>
      <c r="AZ166" s="236"/>
      <c r="BA166" s="236"/>
      <c r="BB166" s="236"/>
      <c r="BC166" s="236"/>
      <c r="BD166" s="236"/>
    </row>
    <row r="167" spans="1:56" ht="12.75" customHeight="1">
      <c r="A167" s="186"/>
      <c r="B167" s="186"/>
      <c r="C167" s="186"/>
      <c r="D167" s="186"/>
      <c r="E167" s="186"/>
      <c r="F167" s="186"/>
      <c r="G167" s="186"/>
      <c r="H167" s="186"/>
      <c r="I167" s="186"/>
      <c r="J167" s="186"/>
      <c r="K167" s="186"/>
      <c r="L167" s="186"/>
      <c r="M167" s="186"/>
      <c r="N167" s="186"/>
      <c r="O167" s="186"/>
      <c r="P167" s="187"/>
      <c r="Q167" s="187"/>
      <c r="R167" s="187"/>
      <c r="S167" s="187"/>
      <c r="T167" s="187"/>
      <c r="U167" s="187"/>
      <c r="V167" s="187"/>
      <c r="W167" s="187"/>
      <c r="X167" s="187"/>
      <c r="Y167" s="188"/>
      <c r="Z167" s="188"/>
      <c r="AA167" s="188"/>
      <c r="AB167" s="188"/>
      <c r="AC167" s="235"/>
      <c r="AD167" s="235"/>
      <c r="AE167" s="235"/>
      <c r="AF167" s="235"/>
      <c r="AG167" s="235"/>
      <c r="AH167" s="235"/>
      <c r="AI167" s="187"/>
      <c r="AJ167" s="187"/>
      <c r="AK167" s="187"/>
      <c r="AL167" s="187"/>
      <c r="AM167" s="187"/>
      <c r="AN167" s="187"/>
      <c r="AO167" s="187"/>
      <c r="AP167" s="187"/>
      <c r="AQ167" s="187"/>
      <c r="AR167" s="187"/>
      <c r="AS167" s="187"/>
      <c r="AT167" s="236"/>
      <c r="AU167" s="236"/>
      <c r="AV167" s="236"/>
      <c r="AW167" s="236"/>
      <c r="AX167" s="236"/>
      <c r="AY167" s="236"/>
      <c r="AZ167" s="236"/>
      <c r="BA167" s="236"/>
      <c r="BB167" s="236"/>
      <c r="BC167" s="236"/>
      <c r="BD167" s="236"/>
    </row>
    <row r="168" spans="1:56" ht="12.75" customHeight="1">
      <c r="A168" s="186"/>
      <c r="B168" s="186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86"/>
      <c r="N168" s="186"/>
      <c r="O168" s="186"/>
      <c r="P168" s="187"/>
      <c r="Q168" s="187"/>
      <c r="R168" s="187"/>
      <c r="S168" s="187"/>
      <c r="T168" s="187"/>
      <c r="U168" s="187"/>
      <c r="V168" s="187"/>
      <c r="W168" s="187"/>
      <c r="X168" s="187"/>
      <c r="Y168" s="188"/>
      <c r="Z168" s="188"/>
      <c r="AA168" s="188"/>
      <c r="AB168" s="188"/>
      <c r="AC168" s="235"/>
      <c r="AD168" s="235"/>
      <c r="AE168" s="235"/>
      <c r="AF168" s="235"/>
      <c r="AG168" s="235"/>
      <c r="AH168" s="235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7"/>
      <c r="AT168" s="236"/>
      <c r="AU168" s="236"/>
      <c r="AV168" s="236"/>
      <c r="AW168" s="236"/>
      <c r="AX168" s="236"/>
      <c r="AY168" s="236"/>
      <c r="AZ168" s="236"/>
      <c r="BA168" s="236"/>
      <c r="BB168" s="236"/>
      <c r="BC168" s="236"/>
      <c r="BD168" s="236"/>
    </row>
    <row r="169" spans="1:56" ht="12.75" customHeight="1">
      <c r="A169" s="186"/>
      <c r="B169" s="186"/>
      <c r="C169" s="186"/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6"/>
      <c r="O169" s="186"/>
      <c r="P169" s="187"/>
      <c r="Q169" s="187"/>
      <c r="R169" s="187"/>
      <c r="S169" s="187"/>
      <c r="T169" s="187"/>
      <c r="U169" s="187"/>
      <c r="V169" s="187"/>
      <c r="W169" s="187"/>
      <c r="X169" s="187"/>
      <c r="Y169" s="188"/>
      <c r="Z169" s="188"/>
      <c r="AA169" s="188"/>
      <c r="AB169" s="188"/>
      <c r="AC169" s="235"/>
      <c r="AD169" s="235"/>
      <c r="AE169" s="235"/>
      <c r="AF169" s="235"/>
      <c r="AG169" s="235"/>
      <c r="AH169" s="235"/>
      <c r="AI169" s="187"/>
      <c r="AJ169" s="187"/>
      <c r="AK169" s="187"/>
      <c r="AL169" s="187"/>
      <c r="AM169" s="187"/>
      <c r="AN169" s="187"/>
      <c r="AO169" s="187"/>
      <c r="AP169" s="187"/>
      <c r="AQ169" s="187"/>
      <c r="AR169" s="187"/>
      <c r="AS169" s="187"/>
      <c r="AT169" s="236"/>
      <c r="AU169" s="236"/>
      <c r="AV169" s="236"/>
      <c r="AW169" s="236"/>
      <c r="AX169" s="236"/>
      <c r="AY169" s="236"/>
      <c r="AZ169" s="236"/>
      <c r="BA169" s="236"/>
      <c r="BB169" s="236"/>
      <c r="BC169" s="236"/>
      <c r="BD169" s="236"/>
    </row>
    <row r="170" spans="1:56" ht="12.75" customHeight="1">
      <c r="A170" s="186"/>
      <c r="B170" s="186"/>
      <c r="C170" s="186"/>
      <c r="D170" s="186"/>
      <c r="E170" s="186"/>
      <c r="F170" s="186"/>
      <c r="G170" s="186"/>
      <c r="H170" s="186"/>
      <c r="I170" s="186"/>
      <c r="J170" s="186"/>
      <c r="K170" s="186"/>
      <c r="L170" s="186"/>
      <c r="M170" s="186"/>
      <c r="N170" s="186"/>
      <c r="O170" s="186"/>
      <c r="P170" s="187"/>
      <c r="Q170" s="187"/>
      <c r="R170" s="187"/>
      <c r="S170" s="187"/>
      <c r="T170" s="187"/>
      <c r="U170" s="187"/>
      <c r="V170" s="187"/>
      <c r="W170" s="187"/>
      <c r="X170" s="187"/>
      <c r="Y170" s="188"/>
      <c r="Z170" s="188"/>
      <c r="AA170" s="188"/>
      <c r="AB170" s="188"/>
      <c r="AC170" s="235"/>
      <c r="AD170" s="235"/>
      <c r="AE170" s="235"/>
      <c r="AF170" s="235"/>
      <c r="AG170" s="235"/>
      <c r="AH170" s="235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187"/>
      <c r="AT170" s="236"/>
      <c r="AU170" s="236"/>
      <c r="AV170" s="236"/>
      <c r="AW170" s="236"/>
      <c r="AX170" s="236"/>
      <c r="AY170" s="236"/>
      <c r="AZ170" s="236"/>
      <c r="BA170" s="236"/>
      <c r="BB170" s="236"/>
      <c r="BC170" s="236"/>
      <c r="BD170" s="236"/>
    </row>
    <row r="171" spans="1:56" ht="12.75" customHeight="1">
      <c r="A171" s="186"/>
      <c r="B171" s="186"/>
      <c r="C171" s="186"/>
      <c r="D171" s="186"/>
      <c r="E171" s="186"/>
      <c r="F171" s="186"/>
      <c r="G171" s="186"/>
      <c r="H171" s="186"/>
      <c r="I171" s="186"/>
      <c r="J171" s="186"/>
      <c r="K171" s="186"/>
      <c r="L171" s="186"/>
      <c r="M171" s="186"/>
      <c r="N171" s="186"/>
      <c r="O171" s="186"/>
      <c r="P171" s="187"/>
      <c r="Q171" s="187"/>
      <c r="R171" s="187"/>
      <c r="S171" s="187"/>
      <c r="T171" s="187"/>
      <c r="U171" s="187"/>
      <c r="V171" s="187"/>
      <c r="W171" s="187"/>
      <c r="X171" s="187"/>
      <c r="Y171" s="188"/>
      <c r="Z171" s="188"/>
      <c r="AA171" s="188"/>
      <c r="AB171" s="188"/>
      <c r="AC171" s="235"/>
      <c r="AD171" s="235"/>
      <c r="AE171" s="235"/>
      <c r="AF171" s="235"/>
      <c r="AG171" s="235"/>
      <c r="AH171" s="235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7"/>
      <c r="AT171" s="236"/>
      <c r="AU171" s="236"/>
      <c r="AV171" s="236"/>
      <c r="AW171" s="236"/>
      <c r="AX171" s="236"/>
      <c r="AY171" s="236"/>
      <c r="AZ171" s="236"/>
      <c r="BA171" s="236"/>
      <c r="BB171" s="236"/>
      <c r="BC171" s="236"/>
      <c r="BD171" s="236"/>
    </row>
    <row r="172" spans="1:56" ht="12.75" customHeight="1">
      <c r="A172" s="186"/>
      <c r="B172" s="186"/>
      <c r="C172" s="186"/>
      <c r="D172" s="186"/>
      <c r="E172" s="186"/>
      <c r="F172" s="186"/>
      <c r="G172" s="186"/>
      <c r="H172" s="186"/>
      <c r="I172" s="186"/>
      <c r="J172" s="186"/>
      <c r="K172" s="186"/>
      <c r="L172" s="186"/>
      <c r="M172" s="186"/>
      <c r="N172" s="186"/>
      <c r="O172" s="186"/>
      <c r="P172" s="187"/>
      <c r="Q172" s="187"/>
      <c r="R172" s="187"/>
      <c r="S172" s="187"/>
      <c r="T172" s="187"/>
      <c r="U172" s="187"/>
      <c r="V172" s="187"/>
      <c r="W172" s="187"/>
      <c r="X172" s="187"/>
      <c r="Y172" s="188"/>
      <c r="Z172" s="188"/>
      <c r="AA172" s="188"/>
      <c r="AB172" s="188"/>
      <c r="AC172" s="235"/>
      <c r="AD172" s="235"/>
      <c r="AE172" s="235"/>
      <c r="AF172" s="235"/>
      <c r="AG172" s="235"/>
      <c r="AH172" s="235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7"/>
      <c r="AT172" s="236"/>
      <c r="AU172" s="236"/>
      <c r="AV172" s="236"/>
      <c r="AW172" s="236"/>
      <c r="AX172" s="236"/>
      <c r="AY172" s="236"/>
      <c r="AZ172" s="236"/>
      <c r="BA172" s="236"/>
      <c r="BB172" s="236"/>
      <c r="BC172" s="236"/>
      <c r="BD172" s="236"/>
    </row>
    <row r="173" spans="1:56" ht="12.75" customHeight="1">
      <c r="A173" s="186"/>
      <c r="B173" s="186"/>
      <c r="C173" s="186"/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7"/>
      <c r="Q173" s="187"/>
      <c r="R173" s="187"/>
      <c r="S173" s="187"/>
      <c r="T173" s="187"/>
      <c r="U173" s="187"/>
      <c r="V173" s="187"/>
      <c r="W173" s="187"/>
      <c r="X173" s="187"/>
      <c r="Y173" s="188"/>
      <c r="Z173" s="188"/>
      <c r="AA173" s="188"/>
      <c r="AB173" s="188"/>
      <c r="AC173" s="235"/>
      <c r="AD173" s="235"/>
      <c r="AE173" s="235"/>
      <c r="AF173" s="235"/>
      <c r="AG173" s="235"/>
      <c r="AH173" s="235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7"/>
      <c r="AT173" s="236"/>
      <c r="AU173" s="236"/>
      <c r="AV173" s="236"/>
      <c r="AW173" s="236"/>
      <c r="AX173" s="236"/>
      <c r="AY173" s="236"/>
      <c r="AZ173" s="236"/>
      <c r="BA173" s="236"/>
      <c r="BB173" s="236"/>
      <c r="BC173" s="236"/>
      <c r="BD173" s="236"/>
    </row>
    <row r="174" spans="1:56" ht="12.75" customHeight="1">
      <c r="A174" s="186"/>
      <c r="B174" s="186"/>
      <c r="C174" s="186"/>
      <c r="D174" s="186"/>
      <c r="E174" s="186"/>
      <c r="F174" s="186"/>
      <c r="G174" s="186"/>
      <c r="H174" s="186"/>
      <c r="I174" s="186"/>
      <c r="J174" s="186"/>
      <c r="K174" s="186"/>
      <c r="L174" s="186"/>
      <c r="M174" s="186"/>
      <c r="N174" s="186"/>
      <c r="O174" s="186"/>
      <c r="P174" s="187"/>
      <c r="Q174" s="187"/>
      <c r="R174" s="187"/>
      <c r="S174" s="187"/>
      <c r="T174" s="187"/>
      <c r="U174" s="187"/>
      <c r="V174" s="187"/>
      <c r="W174" s="187"/>
      <c r="X174" s="187"/>
      <c r="Y174" s="188"/>
      <c r="Z174" s="188"/>
      <c r="AA174" s="188"/>
      <c r="AB174" s="188"/>
      <c r="AC174" s="235"/>
      <c r="AD174" s="235"/>
      <c r="AE174" s="235"/>
      <c r="AF174" s="235"/>
      <c r="AG174" s="235"/>
      <c r="AH174" s="235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7"/>
      <c r="AT174" s="236"/>
      <c r="AU174" s="236"/>
      <c r="AV174" s="236"/>
      <c r="AW174" s="236"/>
      <c r="AX174" s="236"/>
      <c r="AY174" s="236"/>
      <c r="AZ174" s="236"/>
      <c r="BA174" s="236"/>
      <c r="BB174" s="236"/>
      <c r="BC174" s="236"/>
      <c r="BD174" s="236"/>
    </row>
    <row r="175" spans="1:56" ht="12.75" customHeight="1">
      <c r="A175" s="186"/>
      <c r="B175" s="186"/>
      <c r="C175" s="186"/>
      <c r="D175" s="186"/>
      <c r="E175" s="186"/>
      <c r="F175" s="186"/>
      <c r="G175" s="186"/>
      <c r="H175" s="186"/>
      <c r="I175" s="186"/>
      <c r="J175" s="186"/>
      <c r="K175" s="186"/>
      <c r="L175" s="186"/>
      <c r="M175" s="186"/>
      <c r="N175" s="186"/>
      <c r="O175" s="186"/>
      <c r="P175" s="187"/>
      <c r="Q175" s="187"/>
      <c r="R175" s="187"/>
      <c r="S175" s="187"/>
      <c r="T175" s="187"/>
      <c r="U175" s="187"/>
      <c r="V175" s="187"/>
      <c r="W175" s="187"/>
      <c r="X175" s="187"/>
      <c r="Y175" s="188"/>
      <c r="Z175" s="188"/>
      <c r="AA175" s="188"/>
      <c r="AB175" s="188"/>
      <c r="AC175" s="235"/>
      <c r="AD175" s="235"/>
      <c r="AE175" s="235"/>
      <c r="AF175" s="235"/>
      <c r="AG175" s="235"/>
      <c r="AH175" s="235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7"/>
      <c r="AT175" s="236"/>
      <c r="AU175" s="236"/>
      <c r="AV175" s="236"/>
      <c r="AW175" s="236"/>
      <c r="AX175" s="236"/>
      <c r="AY175" s="236"/>
      <c r="AZ175" s="236"/>
      <c r="BA175" s="236"/>
      <c r="BB175" s="236"/>
      <c r="BC175" s="236"/>
      <c r="BD175" s="236"/>
    </row>
    <row r="176" spans="1:56" ht="12.75" customHeight="1">
      <c r="A176" s="186"/>
      <c r="B176" s="186"/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7"/>
      <c r="Q176" s="187"/>
      <c r="R176" s="187"/>
      <c r="S176" s="187"/>
      <c r="T176" s="187"/>
      <c r="U176" s="187"/>
      <c r="V176" s="187"/>
      <c r="W176" s="187"/>
      <c r="X176" s="187"/>
      <c r="Y176" s="188"/>
      <c r="Z176" s="188"/>
      <c r="AA176" s="188"/>
      <c r="AB176" s="188"/>
      <c r="AC176" s="235"/>
      <c r="AD176" s="235"/>
      <c r="AE176" s="235"/>
      <c r="AF176" s="235"/>
      <c r="AG176" s="235"/>
      <c r="AH176" s="235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7"/>
      <c r="AT176" s="236"/>
      <c r="AU176" s="236"/>
      <c r="AV176" s="236"/>
      <c r="AW176" s="236"/>
      <c r="AX176" s="236"/>
      <c r="AY176" s="236"/>
      <c r="AZ176" s="236"/>
      <c r="BA176" s="236"/>
      <c r="BB176" s="236"/>
      <c r="BC176" s="236"/>
      <c r="BD176" s="236"/>
    </row>
    <row r="177" spans="1:56" ht="12.75" customHeight="1">
      <c r="A177" s="186"/>
      <c r="B177" s="186"/>
      <c r="C177" s="186"/>
      <c r="D177" s="186"/>
      <c r="E177" s="186"/>
      <c r="F177" s="186"/>
      <c r="G177" s="186"/>
      <c r="H177" s="186"/>
      <c r="I177" s="186"/>
      <c r="J177" s="186"/>
      <c r="K177" s="186"/>
      <c r="L177" s="186"/>
      <c r="M177" s="186"/>
      <c r="N177" s="186"/>
      <c r="O177" s="186"/>
      <c r="P177" s="187"/>
      <c r="Q177" s="187"/>
      <c r="R177" s="187"/>
      <c r="S177" s="187"/>
      <c r="T177" s="187"/>
      <c r="U177" s="187"/>
      <c r="V177" s="187"/>
      <c r="W177" s="187"/>
      <c r="X177" s="187"/>
      <c r="Y177" s="188"/>
      <c r="Z177" s="188"/>
      <c r="AA177" s="188"/>
      <c r="AB177" s="188"/>
      <c r="AC177" s="235"/>
      <c r="AD177" s="235"/>
      <c r="AE177" s="235"/>
      <c r="AF177" s="235"/>
      <c r="AG177" s="235"/>
      <c r="AH177" s="235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87"/>
      <c r="AT177" s="236"/>
      <c r="AU177" s="236"/>
      <c r="AV177" s="236"/>
      <c r="AW177" s="236"/>
      <c r="AX177" s="236"/>
      <c r="AY177" s="236"/>
      <c r="AZ177" s="236"/>
      <c r="BA177" s="236"/>
      <c r="BB177" s="236"/>
      <c r="BC177" s="236"/>
      <c r="BD177" s="236"/>
    </row>
    <row r="178" spans="1:56" ht="12.75" customHeight="1">
      <c r="A178" s="186"/>
      <c r="B178" s="186"/>
      <c r="C178" s="186"/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7"/>
      <c r="Q178" s="187"/>
      <c r="R178" s="187"/>
      <c r="S178" s="187"/>
      <c r="T178" s="187"/>
      <c r="U178" s="187"/>
      <c r="V178" s="187"/>
      <c r="W178" s="187"/>
      <c r="X178" s="187"/>
      <c r="Y178" s="188"/>
      <c r="Z178" s="188"/>
      <c r="AA178" s="188"/>
      <c r="AB178" s="188"/>
      <c r="AC178" s="235"/>
      <c r="AD178" s="235"/>
      <c r="AE178" s="235"/>
      <c r="AF178" s="235"/>
      <c r="AG178" s="235"/>
      <c r="AH178" s="235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87"/>
      <c r="AT178" s="236"/>
      <c r="AU178" s="236"/>
      <c r="AV178" s="236"/>
      <c r="AW178" s="236"/>
      <c r="AX178" s="236"/>
      <c r="AY178" s="236"/>
      <c r="AZ178" s="236"/>
      <c r="BA178" s="236"/>
      <c r="BB178" s="236"/>
      <c r="BC178" s="236"/>
      <c r="BD178" s="236"/>
    </row>
    <row r="179" spans="1:56" ht="12.75" customHeight="1">
      <c r="A179" s="186"/>
      <c r="B179" s="186"/>
      <c r="C179" s="186"/>
      <c r="D179" s="186"/>
      <c r="E179" s="186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7"/>
      <c r="Q179" s="187"/>
      <c r="R179" s="187"/>
      <c r="S179" s="187"/>
      <c r="T179" s="187"/>
      <c r="U179" s="187"/>
      <c r="V179" s="187"/>
      <c r="W179" s="187"/>
      <c r="X179" s="187"/>
      <c r="Y179" s="188"/>
      <c r="Z179" s="188"/>
      <c r="AA179" s="188"/>
      <c r="AB179" s="188"/>
      <c r="AC179" s="235"/>
      <c r="AD179" s="235"/>
      <c r="AE179" s="235"/>
      <c r="AF179" s="235"/>
      <c r="AG179" s="235"/>
      <c r="AH179" s="235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87"/>
      <c r="AT179" s="236"/>
      <c r="AU179" s="236"/>
      <c r="AV179" s="236"/>
      <c r="AW179" s="236"/>
      <c r="AX179" s="236"/>
      <c r="AY179" s="236"/>
      <c r="AZ179" s="236"/>
      <c r="BA179" s="236"/>
      <c r="BB179" s="236"/>
      <c r="BC179" s="236"/>
      <c r="BD179" s="236"/>
    </row>
    <row r="180" spans="1:56" ht="12.75" customHeight="1">
      <c r="A180" s="186"/>
      <c r="B180" s="186"/>
      <c r="C180" s="186"/>
      <c r="D180" s="186"/>
      <c r="E180" s="186"/>
      <c r="F180" s="186"/>
      <c r="G180" s="186"/>
      <c r="H180" s="186"/>
      <c r="I180" s="186"/>
      <c r="J180" s="186"/>
      <c r="K180" s="186"/>
      <c r="L180" s="186"/>
      <c r="M180" s="186"/>
      <c r="N180" s="186"/>
      <c r="O180" s="186"/>
      <c r="P180" s="187"/>
      <c r="Q180" s="187"/>
      <c r="R180" s="187"/>
      <c r="S180" s="187"/>
      <c r="T180" s="187"/>
      <c r="U180" s="187"/>
      <c r="V180" s="187"/>
      <c r="W180" s="187"/>
      <c r="X180" s="187"/>
      <c r="Y180" s="188"/>
      <c r="Z180" s="188"/>
      <c r="AA180" s="188"/>
      <c r="AB180" s="188"/>
      <c r="AC180" s="235"/>
      <c r="AD180" s="235"/>
      <c r="AE180" s="235"/>
      <c r="AF180" s="235"/>
      <c r="AG180" s="235"/>
      <c r="AH180" s="235"/>
      <c r="AI180" s="187"/>
      <c r="AJ180" s="187"/>
      <c r="AK180" s="187"/>
      <c r="AL180" s="187"/>
      <c r="AM180" s="187"/>
      <c r="AN180" s="187"/>
      <c r="AO180" s="187"/>
      <c r="AP180" s="187"/>
      <c r="AQ180" s="187"/>
      <c r="AR180" s="187"/>
      <c r="AS180" s="187"/>
      <c r="AT180" s="236"/>
      <c r="AU180" s="236"/>
      <c r="AV180" s="236"/>
      <c r="AW180" s="236"/>
      <c r="AX180" s="236"/>
      <c r="AY180" s="236"/>
      <c r="AZ180" s="236"/>
      <c r="BA180" s="236"/>
      <c r="BB180" s="236"/>
      <c r="BC180" s="236"/>
      <c r="BD180" s="236"/>
    </row>
    <row r="181" spans="1:56" ht="12.75" customHeight="1">
      <c r="A181" s="186"/>
      <c r="B181" s="186"/>
      <c r="C181" s="186"/>
      <c r="D181" s="186"/>
      <c r="E181" s="186"/>
      <c r="F181" s="186"/>
      <c r="G181" s="186"/>
      <c r="H181" s="186"/>
      <c r="I181" s="186"/>
      <c r="J181" s="186"/>
      <c r="K181" s="186"/>
      <c r="L181" s="186"/>
      <c r="M181" s="186"/>
      <c r="N181" s="186"/>
      <c r="O181" s="186"/>
      <c r="P181" s="187"/>
      <c r="Q181" s="187"/>
      <c r="R181" s="187"/>
      <c r="S181" s="187"/>
      <c r="T181" s="187"/>
      <c r="U181" s="187"/>
      <c r="V181" s="187"/>
      <c r="W181" s="187"/>
      <c r="X181" s="187"/>
      <c r="Y181" s="188"/>
      <c r="Z181" s="188"/>
      <c r="AA181" s="188"/>
      <c r="AB181" s="188"/>
      <c r="AC181" s="235"/>
      <c r="AD181" s="235"/>
      <c r="AE181" s="235"/>
      <c r="AF181" s="235"/>
      <c r="AG181" s="235"/>
      <c r="AH181" s="235"/>
      <c r="AI181" s="187"/>
      <c r="AJ181" s="187"/>
      <c r="AK181" s="187"/>
      <c r="AL181" s="187"/>
      <c r="AM181" s="187"/>
      <c r="AN181" s="187"/>
      <c r="AO181" s="187"/>
      <c r="AP181" s="187"/>
      <c r="AQ181" s="187"/>
      <c r="AR181" s="187"/>
      <c r="AS181" s="187"/>
      <c r="AT181" s="236"/>
      <c r="AU181" s="236"/>
      <c r="AV181" s="236"/>
      <c r="AW181" s="236"/>
      <c r="AX181" s="236"/>
      <c r="AY181" s="236"/>
      <c r="AZ181" s="236"/>
      <c r="BA181" s="236"/>
      <c r="BB181" s="236"/>
      <c r="BC181" s="236"/>
      <c r="BD181" s="236"/>
    </row>
    <row r="182" spans="1:56" ht="12.75" customHeight="1">
      <c r="A182" s="186"/>
      <c r="B182" s="186"/>
      <c r="C182" s="186"/>
      <c r="D182" s="186"/>
      <c r="E182" s="186"/>
      <c r="F182" s="186"/>
      <c r="G182" s="186"/>
      <c r="H182" s="186"/>
      <c r="I182" s="186"/>
      <c r="J182" s="186"/>
      <c r="K182" s="186"/>
      <c r="L182" s="186"/>
      <c r="M182" s="186"/>
      <c r="N182" s="186"/>
      <c r="O182" s="186"/>
      <c r="P182" s="187"/>
      <c r="Q182" s="187"/>
      <c r="R182" s="187"/>
      <c r="S182" s="187"/>
      <c r="T182" s="187"/>
      <c r="U182" s="187"/>
      <c r="V182" s="187"/>
      <c r="W182" s="187"/>
      <c r="X182" s="187"/>
      <c r="Y182" s="188"/>
      <c r="Z182" s="188"/>
      <c r="AA182" s="188"/>
      <c r="AB182" s="188"/>
      <c r="AC182" s="235"/>
      <c r="AD182" s="235"/>
      <c r="AE182" s="235"/>
      <c r="AF182" s="235"/>
      <c r="AG182" s="235"/>
      <c r="AH182" s="235"/>
      <c r="AI182" s="187"/>
      <c r="AJ182" s="187"/>
      <c r="AK182" s="187"/>
      <c r="AL182" s="187"/>
      <c r="AM182" s="187"/>
      <c r="AN182" s="187"/>
      <c r="AO182" s="187"/>
      <c r="AP182" s="187"/>
      <c r="AQ182" s="187"/>
      <c r="AR182" s="187"/>
      <c r="AS182" s="187"/>
      <c r="AT182" s="236"/>
      <c r="AU182" s="236"/>
      <c r="AV182" s="236"/>
      <c r="AW182" s="236"/>
      <c r="AX182" s="236"/>
      <c r="AY182" s="236"/>
      <c r="AZ182" s="236"/>
      <c r="BA182" s="236"/>
      <c r="BB182" s="236"/>
      <c r="BC182" s="236"/>
      <c r="BD182" s="236"/>
    </row>
    <row r="183" spans="1:56" ht="12.75" customHeight="1">
      <c r="A183" s="186"/>
      <c r="B183" s="186"/>
      <c r="C183" s="186"/>
      <c r="D183" s="186"/>
      <c r="E183" s="186"/>
      <c r="F183" s="186"/>
      <c r="G183" s="186"/>
      <c r="H183" s="186"/>
      <c r="I183" s="186"/>
      <c r="J183" s="186"/>
      <c r="K183" s="186"/>
      <c r="L183" s="186"/>
      <c r="M183" s="186"/>
      <c r="N183" s="186"/>
      <c r="O183" s="186"/>
      <c r="P183" s="187"/>
      <c r="Q183" s="187"/>
      <c r="R183" s="187"/>
      <c r="S183" s="187"/>
      <c r="T183" s="187"/>
      <c r="U183" s="187"/>
      <c r="V183" s="187"/>
      <c r="W183" s="187"/>
      <c r="X183" s="187"/>
      <c r="Y183" s="188"/>
      <c r="Z183" s="188"/>
      <c r="AA183" s="188"/>
      <c r="AB183" s="188"/>
      <c r="AC183" s="235"/>
      <c r="AD183" s="235"/>
      <c r="AE183" s="235"/>
      <c r="AF183" s="235"/>
      <c r="AG183" s="235"/>
      <c r="AH183" s="235"/>
      <c r="AI183" s="187"/>
      <c r="AJ183" s="187"/>
      <c r="AK183" s="187"/>
      <c r="AL183" s="187"/>
      <c r="AM183" s="187"/>
      <c r="AN183" s="187"/>
      <c r="AO183" s="187"/>
      <c r="AP183" s="187"/>
      <c r="AQ183" s="187"/>
      <c r="AR183" s="187"/>
      <c r="AS183" s="187"/>
      <c r="AT183" s="236"/>
      <c r="AU183" s="236"/>
      <c r="AV183" s="236"/>
      <c r="AW183" s="236"/>
      <c r="AX183" s="236"/>
      <c r="AY183" s="236"/>
      <c r="AZ183" s="236"/>
      <c r="BA183" s="236"/>
      <c r="BB183" s="236"/>
      <c r="BC183" s="236"/>
      <c r="BD183" s="236"/>
    </row>
    <row r="184" spans="1:56" ht="12.75" customHeight="1">
      <c r="A184" s="186"/>
      <c r="B184" s="186"/>
      <c r="C184" s="186"/>
      <c r="D184" s="186"/>
      <c r="E184" s="186"/>
      <c r="F184" s="186"/>
      <c r="G184" s="186"/>
      <c r="H184" s="186"/>
      <c r="I184" s="186"/>
      <c r="J184" s="186"/>
      <c r="K184" s="186"/>
      <c r="L184" s="186"/>
      <c r="M184" s="186"/>
      <c r="N184" s="186"/>
      <c r="O184" s="186"/>
      <c r="P184" s="187"/>
      <c r="Q184" s="187"/>
      <c r="R184" s="187"/>
      <c r="S184" s="187"/>
      <c r="T184" s="187"/>
      <c r="U184" s="187"/>
      <c r="V184" s="187"/>
      <c r="W184" s="187"/>
      <c r="X184" s="187"/>
      <c r="Y184" s="188"/>
      <c r="Z184" s="188"/>
      <c r="AA184" s="188"/>
      <c r="AB184" s="188"/>
      <c r="AC184" s="235"/>
      <c r="AD184" s="235"/>
      <c r="AE184" s="235"/>
      <c r="AF184" s="235"/>
      <c r="AG184" s="235"/>
      <c r="AH184" s="235"/>
      <c r="AI184" s="187"/>
      <c r="AJ184" s="187"/>
      <c r="AK184" s="187"/>
      <c r="AL184" s="187"/>
      <c r="AM184" s="187"/>
      <c r="AN184" s="187"/>
      <c r="AO184" s="187"/>
      <c r="AP184" s="187"/>
      <c r="AQ184" s="187"/>
      <c r="AR184" s="187"/>
      <c r="AS184" s="187"/>
      <c r="AT184" s="236"/>
      <c r="AU184" s="236"/>
      <c r="AV184" s="236"/>
      <c r="AW184" s="236"/>
      <c r="AX184" s="236"/>
      <c r="AY184" s="236"/>
      <c r="AZ184" s="236"/>
      <c r="BA184" s="236"/>
      <c r="BB184" s="236"/>
      <c r="BC184" s="236"/>
      <c r="BD184" s="236"/>
    </row>
    <row r="185" spans="1:56" ht="12.75" customHeight="1">
      <c r="A185" s="186"/>
      <c r="B185" s="186"/>
      <c r="C185" s="186"/>
      <c r="D185" s="186"/>
      <c r="E185" s="186"/>
      <c r="F185" s="186"/>
      <c r="G185" s="186"/>
      <c r="H185" s="186"/>
      <c r="I185" s="186"/>
      <c r="J185" s="186"/>
      <c r="K185" s="186"/>
      <c r="L185" s="186"/>
      <c r="M185" s="186"/>
      <c r="N185" s="186"/>
      <c r="O185" s="186"/>
      <c r="P185" s="187"/>
      <c r="Q185" s="187"/>
      <c r="R185" s="187"/>
      <c r="S185" s="187"/>
      <c r="T185" s="187"/>
      <c r="U185" s="187"/>
      <c r="V185" s="187"/>
      <c r="W185" s="187"/>
      <c r="X185" s="187"/>
      <c r="Y185" s="188"/>
      <c r="Z185" s="188"/>
      <c r="AA185" s="188"/>
      <c r="AB185" s="188"/>
      <c r="AC185" s="235"/>
      <c r="AD185" s="235"/>
      <c r="AE185" s="235"/>
      <c r="AF185" s="235"/>
      <c r="AG185" s="235"/>
      <c r="AH185" s="235"/>
      <c r="AI185" s="187"/>
      <c r="AJ185" s="187"/>
      <c r="AK185" s="187"/>
      <c r="AL185" s="187"/>
      <c r="AM185" s="187"/>
      <c r="AN185" s="187"/>
      <c r="AO185" s="187"/>
      <c r="AP185" s="187"/>
      <c r="AQ185" s="187"/>
      <c r="AR185" s="187"/>
      <c r="AS185" s="187"/>
      <c r="AT185" s="236"/>
      <c r="AU185" s="236"/>
      <c r="AV185" s="236"/>
      <c r="AW185" s="236"/>
      <c r="AX185" s="236"/>
      <c r="AY185" s="236"/>
      <c r="AZ185" s="236"/>
      <c r="BA185" s="236"/>
      <c r="BB185" s="236"/>
      <c r="BC185" s="236"/>
      <c r="BD185" s="236"/>
    </row>
    <row r="186" spans="1:56" ht="12.75" customHeight="1">
      <c r="A186" s="186"/>
      <c r="B186" s="186"/>
      <c r="C186" s="186"/>
      <c r="D186" s="186"/>
      <c r="E186" s="186"/>
      <c r="F186" s="186"/>
      <c r="G186" s="186"/>
      <c r="H186" s="186"/>
      <c r="I186" s="186"/>
      <c r="J186" s="186"/>
      <c r="K186" s="186"/>
      <c r="L186" s="186"/>
      <c r="M186" s="186"/>
      <c r="N186" s="186"/>
      <c r="O186" s="186"/>
      <c r="P186" s="187"/>
      <c r="Q186" s="187"/>
      <c r="R186" s="187"/>
      <c r="S186" s="187"/>
      <c r="T186" s="187"/>
      <c r="U186" s="187"/>
      <c r="V186" s="187"/>
      <c r="W186" s="187"/>
      <c r="X186" s="187"/>
      <c r="Y186" s="188"/>
      <c r="Z186" s="188"/>
      <c r="AA186" s="188"/>
      <c r="AB186" s="188"/>
      <c r="AC186" s="235"/>
      <c r="AD186" s="235"/>
      <c r="AE186" s="235"/>
      <c r="AF186" s="235"/>
      <c r="AG186" s="235"/>
      <c r="AH186" s="235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7"/>
      <c r="AT186" s="236"/>
      <c r="AU186" s="236"/>
      <c r="AV186" s="236"/>
      <c r="AW186" s="236"/>
      <c r="AX186" s="236"/>
      <c r="AY186" s="236"/>
      <c r="AZ186" s="236"/>
      <c r="BA186" s="236"/>
      <c r="BB186" s="236"/>
      <c r="BC186" s="236"/>
      <c r="BD186" s="236"/>
    </row>
    <row r="187" spans="1:56" ht="12.75" customHeight="1">
      <c r="A187" s="186"/>
      <c r="B187" s="186"/>
      <c r="C187" s="186"/>
      <c r="D187" s="186"/>
      <c r="E187" s="186"/>
      <c r="F187" s="186"/>
      <c r="G187" s="186"/>
      <c r="H187" s="186"/>
      <c r="I187" s="186"/>
      <c r="J187" s="186"/>
      <c r="K187" s="186"/>
      <c r="L187" s="186"/>
      <c r="M187" s="186"/>
      <c r="N187" s="186"/>
      <c r="O187" s="186"/>
      <c r="P187" s="187"/>
      <c r="Q187" s="187"/>
      <c r="R187" s="187"/>
      <c r="S187" s="187"/>
      <c r="T187" s="187"/>
      <c r="U187" s="187"/>
      <c r="V187" s="187"/>
      <c r="W187" s="187"/>
      <c r="X187" s="187"/>
      <c r="Y187" s="188"/>
      <c r="Z187" s="188"/>
      <c r="AA187" s="188"/>
      <c r="AB187" s="188"/>
      <c r="AC187" s="235"/>
      <c r="AD187" s="235"/>
      <c r="AE187" s="235"/>
      <c r="AF187" s="235"/>
      <c r="AG187" s="235"/>
      <c r="AH187" s="235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7"/>
      <c r="AT187" s="236"/>
      <c r="AU187" s="236"/>
      <c r="AV187" s="236"/>
      <c r="AW187" s="236"/>
      <c r="AX187" s="236"/>
      <c r="AY187" s="236"/>
      <c r="AZ187" s="236"/>
      <c r="BA187" s="236"/>
      <c r="BB187" s="236"/>
      <c r="BC187" s="236"/>
      <c r="BD187" s="236"/>
    </row>
    <row r="188" spans="1:56" ht="12.75" customHeight="1">
      <c r="A188" s="186"/>
      <c r="B188" s="186"/>
      <c r="C188" s="186"/>
      <c r="D188" s="186"/>
      <c r="E188" s="186"/>
      <c r="F188" s="186"/>
      <c r="G188" s="186"/>
      <c r="H188" s="186"/>
      <c r="I188" s="186"/>
      <c r="J188" s="186"/>
      <c r="K188" s="186"/>
      <c r="L188" s="186"/>
      <c r="M188" s="186"/>
      <c r="N188" s="186"/>
      <c r="O188" s="186"/>
      <c r="P188" s="187"/>
      <c r="Q188" s="187"/>
      <c r="R188" s="187"/>
      <c r="S188" s="187"/>
      <c r="T188" s="187"/>
      <c r="U188" s="187"/>
      <c r="V188" s="187"/>
      <c r="W188" s="187"/>
      <c r="X188" s="187"/>
      <c r="Y188" s="188"/>
      <c r="Z188" s="188"/>
      <c r="AA188" s="188"/>
      <c r="AB188" s="188"/>
      <c r="AC188" s="235"/>
      <c r="AD188" s="235"/>
      <c r="AE188" s="235"/>
      <c r="AF188" s="235"/>
      <c r="AG188" s="235"/>
      <c r="AH188" s="235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7"/>
      <c r="AT188" s="236"/>
      <c r="AU188" s="236"/>
      <c r="AV188" s="236"/>
      <c r="AW188" s="236"/>
      <c r="AX188" s="236"/>
      <c r="AY188" s="236"/>
      <c r="AZ188" s="236"/>
      <c r="BA188" s="236"/>
      <c r="BB188" s="236"/>
      <c r="BC188" s="236"/>
      <c r="BD188" s="236"/>
    </row>
    <row r="189" spans="1:56" ht="12.75" customHeight="1">
      <c r="A189" s="186"/>
      <c r="B189" s="186"/>
      <c r="C189" s="186"/>
      <c r="D189" s="186"/>
      <c r="E189" s="186"/>
      <c r="F189" s="186"/>
      <c r="G189" s="186"/>
      <c r="H189" s="186"/>
      <c r="I189" s="186"/>
      <c r="J189" s="186"/>
      <c r="K189" s="186"/>
      <c r="L189" s="186"/>
      <c r="M189" s="186"/>
      <c r="N189" s="186"/>
      <c r="O189" s="186"/>
      <c r="P189" s="187"/>
      <c r="Q189" s="187"/>
      <c r="R189" s="187"/>
      <c r="S189" s="187"/>
      <c r="T189" s="187"/>
      <c r="U189" s="187"/>
      <c r="V189" s="187"/>
      <c r="W189" s="187"/>
      <c r="X189" s="187"/>
      <c r="Y189" s="188"/>
      <c r="Z189" s="188"/>
      <c r="AA189" s="188"/>
      <c r="AB189" s="188"/>
      <c r="AC189" s="235"/>
      <c r="AD189" s="235"/>
      <c r="AE189" s="235"/>
      <c r="AF189" s="235"/>
      <c r="AG189" s="235"/>
      <c r="AH189" s="235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7"/>
      <c r="AT189" s="236"/>
      <c r="AU189" s="236"/>
      <c r="AV189" s="236"/>
      <c r="AW189" s="236"/>
      <c r="AX189" s="236"/>
      <c r="AY189" s="236"/>
      <c r="AZ189" s="236"/>
      <c r="BA189" s="236"/>
      <c r="BB189" s="236"/>
      <c r="BC189" s="236"/>
      <c r="BD189" s="236"/>
    </row>
    <row r="190" spans="1:56" ht="12.75" customHeight="1">
      <c r="A190" s="186"/>
      <c r="B190" s="186"/>
      <c r="C190" s="186"/>
      <c r="D190" s="186"/>
      <c r="E190" s="186"/>
      <c r="F190" s="186"/>
      <c r="G190" s="186"/>
      <c r="H190" s="186"/>
      <c r="I190" s="186"/>
      <c r="J190" s="186"/>
      <c r="K190" s="186"/>
      <c r="L190" s="186"/>
      <c r="M190" s="186"/>
      <c r="N190" s="186"/>
      <c r="O190" s="186"/>
      <c r="P190" s="187"/>
      <c r="Q190" s="187"/>
      <c r="R190" s="187"/>
      <c r="S190" s="187"/>
      <c r="T190" s="187"/>
      <c r="U190" s="187"/>
      <c r="V190" s="187"/>
      <c r="W190" s="187"/>
      <c r="X190" s="187"/>
      <c r="Y190" s="188"/>
      <c r="Z190" s="188"/>
      <c r="AA190" s="188"/>
      <c r="AB190" s="188"/>
      <c r="AC190" s="235"/>
      <c r="AD190" s="235"/>
      <c r="AE190" s="235"/>
      <c r="AF190" s="235"/>
      <c r="AG190" s="235"/>
      <c r="AH190" s="235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7"/>
      <c r="AT190" s="236"/>
      <c r="AU190" s="236"/>
      <c r="AV190" s="236"/>
      <c r="AW190" s="236"/>
      <c r="AX190" s="236"/>
      <c r="AY190" s="236"/>
      <c r="AZ190" s="236"/>
      <c r="BA190" s="236"/>
      <c r="BB190" s="236"/>
      <c r="BC190" s="236"/>
      <c r="BD190" s="236"/>
    </row>
    <row r="191" spans="1:56" ht="12.75" customHeight="1">
      <c r="A191" s="186"/>
      <c r="B191" s="186"/>
      <c r="C191" s="186"/>
      <c r="D191" s="186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7"/>
      <c r="Q191" s="187"/>
      <c r="R191" s="187"/>
      <c r="S191" s="187"/>
      <c r="T191" s="187"/>
      <c r="U191" s="187"/>
      <c r="V191" s="187"/>
      <c r="W191" s="187"/>
      <c r="X191" s="187"/>
      <c r="Y191" s="188"/>
      <c r="Z191" s="188"/>
      <c r="AA191" s="188"/>
      <c r="AB191" s="188"/>
      <c r="AC191" s="235"/>
      <c r="AD191" s="235"/>
      <c r="AE191" s="235"/>
      <c r="AF191" s="235"/>
      <c r="AG191" s="235"/>
      <c r="AH191" s="235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7"/>
      <c r="AT191" s="236"/>
      <c r="AU191" s="236"/>
      <c r="AV191" s="236"/>
      <c r="AW191" s="236"/>
      <c r="AX191" s="236"/>
      <c r="AY191" s="236"/>
      <c r="AZ191" s="236"/>
      <c r="BA191" s="236"/>
      <c r="BB191" s="236"/>
      <c r="BC191" s="236"/>
      <c r="BD191" s="236"/>
    </row>
    <row r="192" spans="1:56" ht="12.75" customHeight="1">
      <c r="A192" s="186"/>
      <c r="B192" s="186"/>
      <c r="C192" s="186"/>
      <c r="D192" s="186"/>
      <c r="E192" s="186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7"/>
      <c r="Q192" s="187"/>
      <c r="R192" s="187"/>
      <c r="S192" s="187"/>
      <c r="T192" s="187"/>
      <c r="U192" s="187"/>
      <c r="V192" s="187"/>
      <c r="W192" s="187"/>
      <c r="X192" s="187"/>
      <c r="Y192" s="188"/>
      <c r="Z192" s="188"/>
      <c r="AA192" s="188"/>
      <c r="AB192" s="188"/>
      <c r="AC192" s="235"/>
      <c r="AD192" s="235"/>
      <c r="AE192" s="235"/>
      <c r="AF192" s="235"/>
      <c r="AG192" s="235"/>
      <c r="AH192" s="235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7"/>
      <c r="AT192" s="236"/>
      <c r="AU192" s="236"/>
      <c r="AV192" s="236"/>
      <c r="AW192" s="236"/>
      <c r="AX192" s="236"/>
      <c r="AY192" s="236"/>
      <c r="AZ192" s="236"/>
      <c r="BA192" s="236"/>
      <c r="BB192" s="236"/>
      <c r="BC192" s="236"/>
      <c r="BD192" s="236"/>
    </row>
    <row r="193" spans="1:56" ht="12.75" customHeight="1">
      <c r="A193" s="186"/>
      <c r="B193" s="186"/>
      <c r="C193" s="186"/>
      <c r="D193" s="186"/>
      <c r="E193" s="186"/>
      <c r="F193" s="186"/>
      <c r="G193" s="186"/>
      <c r="H193" s="186"/>
      <c r="I193" s="186"/>
      <c r="J193" s="186"/>
      <c r="K193" s="186"/>
      <c r="L193" s="186"/>
      <c r="M193" s="186"/>
      <c r="N193" s="186"/>
      <c r="O193" s="186"/>
      <c r="P193" s="187"/>
      <c r="Q193" s="187"/>
      <c r="R193" s="187"/>
      <c r="S193" s="187"/>
      <c r="T193" s="187"/>
      <c r="U193" s="187"/>
      <c r="V193" s="187"/>
      <c r="W193" s="187"/>
      <c r="X193" s="187"/>
      <c r="Y193" s="188"/>
      <c r="Z193" s="188"/>
      <c r="AA193" s="188"/>
      <c r="AB193" s="188"/>
      <c r="AC193" s="235"/>
      <c r="AD193" s="235"/>
      <c r="AE193" s="235"/>
      <c r="AF193" s="235"/>
      <c r="AG193" s="235"/>
      <c r="AH193" s="235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7"/>
      <c r="AT193" s="236"/>
      <c r="AU193" s="236"/>
      <c r="AV193" s="236"/>
      <c r="AW193" s="236"/>
      <c r="AX193" s="236"/>
      <c r="AY193" s="236"/>
      <c r="AZ193" s="236"/>
      <c r="BA193" s="236"/>
      <c r="BB193" s="236"/>
      <c r="BC193" s="236"/>
      <c r="BD193" s="236"/>
    </row>
    <row r="194" spans="1:56" ht="12.75" customHeight="1">
      <c r="A194" s="186"/>
      <c r="B194" s="186"/>
      <c r="C194" s="186"/>
      <c r="D194" s="186"/>
      <c r="E194" s="186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7"/>
      <c r="Q194" s="187"/>
      <c r="R194" s="187"/>
      <c r="S194" s="187"/>
      <c r="T194" s="187"/>
      <c r="U194" s="187"/>
      <c r="V194" s="187"/>
      <c r="W194" s="187"/>
      <c r="X194" s="187"/>
      <c r="Y194" s="188"/>
      <c r="Z194" s="188"/>
      <c r="AA194" s="188"/>
      <c r="AB194" s="188"/>
      <c r="AC194" s="235"/>
      <c r="AD194" s="235"/>
      <c r="AE194" s="235"/>
      <c r="AF194" s="235"/>
      <c r="AG194" s="235"/>
      <c r="AH194" s="235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7"/>
      <c r="AT194" s="236"/>
      <c r="AU194" s="236"/>
      <c r="AV194" s="236"/>
      <c r="AW194" s="236"/>
      <c r="AX194" s="236"/>
      <c r="AY194" s="236"/>
      <c r="AZ194" s="236"/>
      <c r="BA194" s="236"/>
      <c r="BB194" s="236"/>
      <c r="BC194" s="236"/>
      <c r="BD194" s="236"/>
    </row>
    <row r="195" spans="1:56" ht="12.75" customHeight="1">
      <c r="A195" s="186"/>
      <c r="B195" s="186"/>
      <c r="C195" s="186"/>
      <c r="D195" s="186"/>
      <c r="E195" s="186"/>
      <c r="F195" s="186"/>
      <c r="G195" s="186"/>
      <c r="H195" s="186"/>
      <c r="I195" s="186"/>
      <c r="J195" s="186"/>
      <c r="K195" s="186"/>
      <c r="L195" s="186"/>
      <c r="M195" s="186"/>
      <c r="N195" s="186"/>
      <c r="O195" s="186"/>
      <c r="P195" s="187"/>
      <c r="Q195" s="187"/>
      <c r="R195" s="187"/>
      <c r="S195" s="187"/>
      <c r="T195" s="187"/>
      <c r="U195" s="187"/>
      <c r="V195" s="187"/>
      <c r="W195" s="187"/>
      <c r="X195" s="187"/>
      <c r="Y195" s="188"/>
      <c r="Z195" s="188"/>
      <c r="AA195" s="188"/>
      <c r="AB195" s="188"/>
      <c r="AC195" s="235"/>
      <c r="AD195" s="235"/>
      <c r="AE195" s="235"/>
      <c r="AF195" s="235"/>
      <c r="AG195" s="235"/>
      <c r="AH195" s="235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87"/>
      <c r="AT195" s="236"/>
      <c r="AU195" s="236"/>
      <c r="AV195" s="236"/>
      <c r="AW195" s="236"/>
      <c r="AX195" s="236"/>
      <c r="AY195" s="236"/>
      <c r="AZ195" s="236"/>
      <c r="BA195" s="236"/>
      <c r="BB195" s="236"/>
      <c r="BC195" s="236"/>
      <c r="BD195" s="236"/>
    </row>
    <row r="196" spans="1:56" ht="12.75" customHeight="1">
      <c r="A196" s="186"/>
      <c r="B196" s="186"/>
      <c r="C196" s="186"/>
      <c r="D196" s="186"/>
      <c r="E196" s="186"/>
      <c r="F196" s="186"/>
      <c r="G196" s="186"/>
      <c r="H196" s="186"/>
      <c r="I196" s="186"/>
      <c r="J196" s="186"/>
      <c r="K196" s="186"/>
      <c r="L196" s="186"/>
      <c r="M196" s="186"/>
      <c r="N196" s="186"/>
      <c r="O196" s="186"/>
      <c r="P196" s="187"/>
      <c r="Q196" s="187"/>
      <c r="R196" s="187"/>
      <c r="S196" s="187"/>
      <c r="T196" s="187"/>
      <c r="U196" s="187"/>
      <c r="V196" s="187"/>
      <c r="W196" s="187"/>
      <c r="X196" s="187"/>
      <c r="Y196" s="188"/>
      <c r="Z196" s="188"/>
      <c r="AA196" s="188"/>
      <c r="AB196" s="188"/>
      <c r="AC196" s="235"/>
      <c r="AD196" s="235"/>
      <c r="AE196" s="235"/>
      <c r="AF196" s="235"/>
      <c r="AG196" s="235"/>
      <c r="AH196" s="235"/>
      <c r="AI196" s="187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87"/>
      <c r="AT196" s="236"/>
      <c r="AU196" s="236"/>
      <c r="AV196" s="236"/>
      <c r="AW196" s="236"/>
      <c r="AX196" s="236"/>
      <c r="AY196" s="236"/>
      <c r="AZ196" s="236"/>
      <c r="BA196" s="236"/>
      <c r="BB196" s="236"/>
      <c r="BC196" s="236"/>
      <c r="BD196" s="236"/>
    </row>
    <row r="197" spans="1:56" ht="12.75" customHeight="1">
      <c r="A197" s="186"/>
      <c r="B197" s="18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  <c r="P197" s="187"/>
      <c r="Q197" s="187"/>
      <c r="R197" s="187"/>
      <c r="S197" s="187"/>
      <c r="T197" s="187"/>
      <c r="U197" s="187"/>
      <c r="V197" s="187"/>
      <c r="W197" s="187"/>
      <c r="X197" s="187"/>
      <c r="Y197" s="188"/>
      <c r="Z197" s="188"/>
      <c r="AA197" s="188"/>
      <c r="AB197" s="188"/>
      <c r="AC197" s="235"/>
      <c r="AD197" s="235"/>
      <c r="AE197" s="235"/>
      <c r="AF197" s="235"/>
      <c r="AG197" s="235"/>
      <c r="AH197" s="235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87"/>
      <c r="AT197" s="236"/>
      <c r="AU197" s="236"/>
      <c r="AV197" s="236"/>
      <c r="AW197" s="236"/>
      <c r="AX197" s="236"/>
      <c r="AY197" s="236"/>
      <c r="AZ197" s="236"/>
      <c r="BA197" s="236"/>
      <c r="BB197" s="236"/>
      <c r="BC197" s="236"/>
      <c r="BD197" s="236"/>
    </row>
    <row r="198" spans="1:56" ht="12.75" customHeight="1">
      <c r="A198" s="186"/>
      <c r="B198" s="186"/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  <c r="P198" s="187"/>
      <c r="Q198" s="187"/>
      <c r="R198" s="187"/>
      <c r="S198" s="187"/>
      <c r="T198" s="187"/>
      <c r="U198" s="187"/>
      <c r="V198" s="187"/>
      <c r="W198" s="187"/>
      <c r="X198" s="187"/>
      <c r="Y198" s="188"/>
      <c r="Z198" s="188"/>
      <c r="AA198" s="188"/>
      <c r="AB198" s="188"/>
      <c r="AC198" s="235"/>
      <c r="AD198" s="235"/>
      <c r="AE198" s="235"/>
      <c r="AF198" s="235"/>
      <c r="AG198" s="235"/>
      <c r="AH198" s="235"/>
      <c r="AI198" s="187"/>
      <c r="AJ198" s="187"/>
      <c r="AK198" s="187"/>
      <c r="AL198" s="187"/>
      <c r="AM198" s="187"/>
      <c r="AN198" s="187"/>
      <c r="AO198" s="187"/>
      <c r="AP198" s="187"/>
      <c r="AQ198" s="187"/>
      <c r="AR198" s="187"/>
      <c r="AS198" s="187"/>
      <c r="AT198" s="236"/>
      <c r="AU198" s="236"/>
      <c r="AV198" s="236"/>
      <c r="AW198" s="236"/>
      <c r="AX198" s="236"/>
      <c r="AY198" s="236"/>
      <c r="AZ198" s="236"/>
      <c r="BA198" s="236"/>
      <c r="BB198" s="236"/>
      <c r="BC198" s="236"/>
      <c r="BD198" s="236"/>
    </row>
    <row r="199" spans="1:56" ht="12.75" customHeight="1">
      <c r="A199" s="186"/>
      <c r="B199" s="186"/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7"/>
      <c r="Q199" s="187"/>
      <c r="R199" s="187"/>
      <c r="S199" s="187"/>
      <c r="T199" s="187"/>
      <c r="U199" s="187"/>
      <c r="V199" s="187"/>
      <c r="W199" s="187"/>
      <c r="X199" s="187"/>
      <c r="Y199" s="188"/>
      <c r="Z199" s="188"/>
      <c r="AA199" s="188"/>
      <c r="AB199" s="188"/>
      <c r="AC199" s="235"/>
      <c r="AD199" s="235"/>
      <c r="AE199" s="235"/>
      <c r="AF199" s="235"/>
      <c r="AG199" s="235"/>
      <c r="AH199" s="235"/>
      <c r="AI199" s="187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87"/>
      <c r="AT199" s="236"/>
      <c r="AU199" s="236"/>
      <c r="AV199" s="236"/>
      <c r="AW199" s="236"/>
      <c r="AX199" s="236"/>
      <c r="AY199" s="236"/>
      <c r="AZ199" s="236"/>
      <c r="BA199" s="236"/>
      <c r="BB199" s="236"/>
      <c r="BC199" s="236"/>
      <c r="BD199" s="236"/>
    </row>
    <row r="200" spans="1:56" ht="12.75" customHeight="1">
      <c r="A200" s="186"/>
      <c r="B200" s="186"/>
      <c r="C200" s="186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  <c r="P200" s="187"/>
      <c r="Q200" s="187"/>
      <c r="R200" s="187"/>
      <c r="S200" s="187"/>
      <c r="T200" s="187"/>
      <c r="U200" s="187"/>
      <c r="V200" s="187"/>
      <c r="W200" s="187"/>
      <c r="X200" s="187"/>
      <c r="Y200" s="188"/>
      <c r="Z200" s="188"/>
      <c r="AA200" s="188"/>
      <c r="AB200" s="188"/>
      <c r="AC200" s="235"/>
      <c r="AD200" s="235"/>
      <c r="AE200" s="235"/>
      <c r="AF200" s="235"/>
      <c r="AG200" s="235"/>
      <c r="AH200" s="235"/>
      <c r="AI200" s="187"/>
      <c r="AJ200" s="187"/>
      <c r="AK200" s="187"/>
      <c r="AL200" s="187"/>
      <c r="AM200" s="187"/>
      <c r="AN200" s="187"/>
      <c r="AO200" s="187"/>
      <c r="AP200" s="187"/>
      <c r="AQ200" s="187"/>
      <c r="AR200" s="187"/>
      <c r="AS200" s="187"/>
      <c r="AT200" s="236"/>
      <c r="AU200" s="236"/>
      <c r="AV200" s="236"/>
      <c r="AW200" s="236"/>
      <c r="AX200" s="236"/>
      <c r="AY200" s="236"/>
      <c r="AZ200" s="236"/>
      <c r="BA200" s="236"/>
      <c r="BB200" s="236"/>
      <c r="BC200" s="236"/>
      <c r="BD200" s="236"/>
    </row>
    <row r="201" spans="1:56" ht="12.75" customHeight="1">
      <c r="A201" s="186"/>
      <c r="B201" s="186"/>
      <c r="C201" s="186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7"/>
      <c r="Q201" s="187"/>
      <c r="R201" s="187"/>
      <c r="S201" s="187"/>
      <c r="T201" s="187"/>
      <c r="U201" s="187"/>
      <c r="V201" s="187"/>
      <c r="W201" s="187"/>
      <c r="X201" s="187"/>
      <c r="Y201" s="188"/>
      <c r="Z201" s="188"/>
      <c r="AA201" s="188"/>
      <c r="AB201" s="188"/>
      <c r="AC201" s="235"/>
      <c r="AD201" s="235"/>
      <c r="AE201" s="235"/>
      <c r="AF201" s="235"/>
      <c r="AG201" s="235"/>
      <c r="AH201" s="235"/>
      <c r="AI201" s="187"/>
      <c r="AJ201" s="187"/>
      <c r="AK201" s="187"/>
      <c r="AL201" s="187"/>
      <c r="AM201" s="187"/>
      <c r="AN201" s="187"/>
      <c r="AO201" s="187"/>
      <c r="AP201" s="187"/>
      <c r="AQ201" s="187"/>
      <c r="AR201" s="187"/>
      <c r="AS201" s="187"/>
      <c r="AT201" s="236"/>
      <c r="AU201" s="236"/>
      <c r="AV201" s="236"/>
      <c r="AW201" s="236"/>
      <c r="AX201" s="236"/>
      <c r="AY201" s="236"/>
      <c r="AZ201" s="236"/>
      <c r="BA201" s="236"/>
      <c r="BB201" s="236"/>
      <c r="BC201" s="236"/>
      <c r="BD201" s="236"/>
    </row>
    <row r="202" spans="1:56" ht="12.75" customHeight="1">
      <c r="A202" s="186"/>
      <c r="B202" s="186"/>
      <c r="C202" s="186"/>
      <c r="D202" s="186"/>
      <c r="E202" s="186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7"/>
      <c r="Q202" s="187"/>
      <c r="R202" s="187"/>
      <c r="S202" s="187"/>
      <c r="T202" s="187"/>
      <c r="U202" s="187"/>
      <c r="V202" s="187"/>
      <c r="W202" s="187"/>
      <c r="X202" s="187"/>
      <c r="Y202" s="188"/>
      <c r="Z202" s="188"/>
      <c r="AA202" s="188"/>
      <c r="AB202" s="188"/>
      <c r="AC202" s="235"/>
      <c r="AD202" s="235"/>
      <c r="AE202" s="235"/>
      <c r="AF202" s="235"/>
      <c r="AG202" s="235"/>
      <c r="AH202" s="235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187"/>
      <c r="AT202" s="236"/>
      <c r="AU202" s="236"/>
      <c r="AV202" s="236"/>
      <c r="AW202" s="236"/>
      <c r="AX202" s="236"/>
      <c r="AY202" s="236"/>
      <c r="AZ202" s="236"/>
      <c r="BA202" s="236"/>
      <c r="BB202" s="236"/>
      <c r="BC202" s="236"/>
      <c r="BD202" s="236"/>
    </row>
    <row r="203" spans="1:56" ht="12.75" customHeight="1">
      <c r="A203" s="186"/>
      <c r="B203" s="186"/>
      <c r="C203" s="186"/>
      <c r="D203" s="186"/>
      <c r="E203" s="186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7"/>
      <c r="Q203" s="187"/>
      <c r="R203" s="187"/>
      <c r="S203" s="187"/>
      <c r="T203" s="187"/>
      <c r="U203" s="187"/>
      <c r="V203" s="187"/>
      <c r="W203" s="187"/>
      <c r="X203" s="187"/>
      <c r="Y203" s="188"/>
      <c r="Z203" s="188"/>
      <c r="AA203" s="188"/>
      <c r="AB203" s="188"/>
      <c r="AC203" s="235"/>
      <c r="AD203" s="235"/>
      <c r="AE203" s="235"/>
      <c r="AF203" s="235"/>
      <c r="AG203" s="235"/>
      <c r="AH203" s="235"/>
      <c r="AI203" s="187"/>
      <c r="AJ203" s="187"/>
      <c r="AK203" s="187"/>
      <c r="AL203" s="187"/>
      <c r="AM203" s="187"/>
      <c r="AN203" s="187"/>
      <c r="AO203" s="187"/>
      <c r="AP203" s="187"/>
      <c r="AQ203" s="187"/>
      <c r="AR203" s="187"/>
      <c r="AS203" s="187"/>
      <c r="AT203" s="236"/>
      <c r="AU203" s="236"/>
      <c r="AV203" s="236"/>
      <c r="AW203" s="236"/>
      <c r="AX203" s="236"/>
      <c r="AY203" s="236"/>
      <c r="AZ203" s="236"/>
      <c r="BA203" s="236"/>
      <c r="BB203" s="236"/>
      <c r="BC203" s="236"/>
      <c r="BD203" s="236"/>
    </row>
    <row r="204" spans="1:56" ht="12.75" customHeight="1">
      <c r="A204" s="186"/>
      <c r="B204" s="186"/>
      <c r="C204" s="186"/>
      <c r="D204" s="186"/>
      <c r="E204" s="186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7"/>
      <c r="Q204" s="187"/>
      <c r="R204" s="187"/>
      <c r="S204" s="187"/>
      <c r="T204" s="187"/>
      <c r="U204" s="187"/>
      <c r="V204" s="187"/>
      <c r="W204" s="187"/>
      <c r="X204" s="187"/>
      <c r="Y204" s="188"/>
      <c r="Z204" s="188"/>
      <c r="AA204" s="188"/>
      <c r="AB204" s="188"/>
      <c r="AC204" s="235"/>
      <c r="AD204" s="235"/>
      <c r="AE204" s="235"/>
      <c r="AF204" s="235"/>
      <c r="AG204" s="235"/>
      <c r="AH204" s="235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7"/>
      <c r="AT204" s="236"/>
      <c r="AU204" s="236"/>
      <c r="AV204" s="236"/>
      <c r="AW204" s="236"/>
      <c r="AX204" s="236"/>
      <c r="AY204" s="236"/>
      <c r="AZ204" s="236"/>
      <c r="BA204" s="236"/>
      <c r="BB204" s="236"/>
      <c r="BC204" s="236"/>
      <c r="BD204" s="236"/>
    </row>
    <row r="205" spans="1:56" ht="12.75" customHeight="1">
      <c r="A205" s="186"/>
      <c r="B205" s="186"/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7"/>
      <c r="Q205" s="187"/>
      <c r="R205" s="187"/>
      <c r="S205" s="187"/>
      <c r="T205" s="187"/>
      <c r="U205" s="187"/>
      <c r="V205" s="187"/>
      <c r="W205" s="187"/>
      <c r="X205" s="187"/>
      <c r="Y205" s="188"/>
      <c r="Z205" s="188"/>
      <c r="AA205" s="188"/>
      <c r="AB205" s="188"/>
      <c r="AC205" s="235"/>
      <c r="AD205" s="235"/>
      <c r="AE205" s="235"/>
      <c r="AF205" s="235"/>
      <c r="AG205" s="235"/>
      <c r="AH205" s="235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7"/>
      <c r="AT205" s="236"/>
      <c r="AU205" s="236"/>
      <c r="AV205" s="236"/>
      <c r="AW205" s="236"/>
      <c r="AX205" s="236"/>
      <c r="AY205" s="236"/>
      <c r="AZ205" s="236"/>
      <c r="BA205" s="236"/>
      <c r="BB205" s="236"/>
      <c r="BC205" s="236"/>
      <c r="BD205" s="236"/>
    </row>
    <row r="206" spans="1:56" ht="12.75" customHeight="1">
      <c r="A206" s="186"/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7"/>
      <c r="Q206" s="187"/>
      <c r="R206" s="187"/>
      <c r="S206" s="187"/>
      <c r="T206" s="187"/>
      <c r="U206" s="187"/>
      <c r="V206" s="187"/>
      <c r="W206" s="187"/>
      <c r="X206" s="187"/>
      <c r="Y206" s="188"/>
      <c r="Z206" s="188"/>
      <c r="AA206" s="188"/>
      <c r="AB206" s="188"/>
      <c r="AC206" s="235"/>
      <c r="AD206" s="235"/>
      <c r="AE206" s="235"/>
      <c r="AF206" s="235"/>
      <c r="AG206" s="235"/>
      <c r="AH206" s="235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7"/>
      <c r="AT206" s="236"/>
      <c r="AU206" s="236"/>
      <c r="AV206" s="236"/>
      <c r="AW206" s="236"/>
      <c r="AX206" s="236"/>
      <c r="AY206" s="236"/>
      <c r="AZ206" s="236"/>
      <c r="BA206" s="236"/>
      <c r="BB206" s="236"/>
      <c r="BC206" s="236"/>
      <c r="BD206" s="236"/>
    </row>
    <row r="207" spans="1:56" ht="12.75" customHeight="1">
      <c r="A207" s="186"/>
      <c r="B207" s="186"/>
      <c r="C207" s="186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86"/>
      <c r="O207" s="186"/>
      <c r="P207" s="187"/>
      <c r="Q207" s="187"/>
      <c r="R207" s="187"/>
      <c r="S207" s="187"/>
      <c r="T207" s="187"/>
      <c r="U207" s="187"/>
      <c r="V207" s="187"/>
      <c r="W207" s="187"/>
      <c r="X207" s="187"/>
      <c r="Y207" s="188"/>
      <c r="Z207" s="188"/>
      <c r="AA207" s="188"/>
      <c r="AB207" s="188"/>
      <c r="AC207" s="235"/>
      <c r="AD207" s="235"/>
      <c r="AE207" s="235"/>
      <c r="AF207" s="235"/>
      <c r="AG207" s="235"/>
      <c r="AH207" s="235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7"/>
      <c r="AT207" s="236"/>
      <c r="AU207" s="236"/>
      <c r="AV207" s="236"/>
      <c r="AW207" s="236"/>
      <c r="AX207" s="236"/>
      <c r="AY207" s="236"/>
      <c r="AZ207" s="236"/>
      <c r="BA207" s="236"/>
      <c r="BB207" s="236"/>
      <c r="BC207" s="236"/>
      <c r="BD207" s="236"/>
    </row>
    <row r="208" spans="1:56" ht="12.75" customHeight="1">
      <c r="A208" s="186"/>
      <c r="B208" s="186"/>
      <c r="C208" s="186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7"/>
      <c r="Q208" s="187"/>
      <c r="R208" s="187"/>
      <c r="S208" s="187"/>
      <c r="T208" s="187"/>
      <c r="U208" s="187"/>
      <c r="V208" s="187"/>
      <c r="W208" s="187"/>
      <c r="X208" s="187"/>
      <c r="Y208" s="188"/>
      <c r="Z208" s="188"/>
      <c r="AA208" s="188"/>
      <c r="AB208" s="188"/>
      <c r="AC208" s="235"/>
      <c r="AD208" s="235"/>
      <c r="AE208" s="235"/>
      <c r="AF208" s="235"/>
      <c r="AG208" s="235"/>
      <c r="AH208" s="235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7"/>
      <c r="AT208" s="236"/>
      <c r="AU208" s="236"/>
      <c r="AV208" s="236"/>
      <c r="AW208" s="236"/>
      <c r="AX208" s="236"/>
      <c r="AY208" s="236"/>
      <c r="AZ208" s="236"/>
      <c r="BA208" s="236"/>
      <c r="BB208" s="236"/>
      <c r="BC208" s="236"/>
      <c r="BD208" s="236"/>
    </row>
    <row r="209" spans="1:56" ht="12.75" customHeight="1">
      <c r="A209" s="186"/>
      <c r="B209" s="186"/>
      <c r="C209" s="186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7"/>
      <c r="Q209" s="187"/>
      <c r="R209" s="187"/>
      <c r="S209" s="187"/>
      <c r="T209" s="187"/>
      <c r="U209" s="187"/>
      <c r="V209" s="187"/>
      <c r="W209" s="187"/>
      <c r="X209" s="187"/>
      <c r="Y209" s="188"/>
      <c r="Z209" s="188"/>
      <c r="AA209" s="188"/>
      <c r="AB209" s="188"/>
      <c r="AC209" s="235"/>
      <c r="AD209" s="235"/>
      <c r="AE209" s="235"/>
      <c r="AF209" s="235"/>
      <c r="AG209" s="235"/>
      <c r="AH209" s="235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7"/>
      <c r="AT209" s="236"/>
      <c r="AU209" s="236"/>
      <c r="AV209" s="236"/>
      <c r="AW209" s="236"/>
      <c r="AX209" s="236"/>
      <c r="AY209" s="236"/>
      <c r="AZ209" s="236"/>
      <c r="BA209" s="236"/>
      <c r="BB209" s="236"/>
      <c r="BC209" s="236"/>
      <c r="BD209" s="236"/>
    </row>
    <row r="210" spans="1:56" ht="12.75" customHeight="1">
      <c r="A210" s="186"/>
      <c r="B210" s="186"/>
      <c r="C210" s="186"/>
      <c r="D210" s="186"/>
      <c r="E210" s="186"/>
      <c r="F210" s="186"/>
      <c r="G210" s="186"/>
      <c r="H210" s="186"/>
      <c r="I210" s="186"/>
      <c r="J210" s="186"/>
      <c r="K210" s="186"/>
      <c r="L210" s="186"/>
      <c r="M210" s="186"/>
      <c r="N210" s="186"/>
      <c r="O210" s="186"/>
      <c r="P210" s="187"/>
      <c r="Q210" s="187"/>
      <c r="R210" s="187"/>
      <c r="S210" s="187"/>
      <c r="T210" s="187"/>
      <c r="U210" s="187"/>
      <c r="V210" s="187"/>
      <c r="W210" s="187"/>
      <c r="X210" s="187"/>
      <c r="Y210" s="188"/>
      <c r="Z210" s="188"/>
      <c r="AA210" s="188"/>
      <c r="AB210" s="188"/>
      <c r="AC210" s="235"/>
      <c r="AD210" s="235"/>
      <c r="AE210" s="235"/>
      <c r="AF210" s="235"/>
      <c r="AG210" s="235"/>
      <c r="AH210" s="235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7"/>
      <c r="AT210" s="236"/>
      <c r="AU210" s="236"/>
      <c r="AV210" s="236"/>
      <c r="AW210" s="236"/>
      <c r="AX210" s="236"/>
      <c r="AY210" s="236"/>
      <c r="AZ210" s="236"/>
      <c r="BA210" s="236"/>
      <c r="BB210" s="236"/>
      <c r="BC210" s="236"/>
      <c r="BD210" s="236"/>
    </row>
    <row r="211" spans="1:56" ht="12.75" customHeight="1">
      <c r="A211" s="186"/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  <c r="O211" s="186"/>
      <c r="P211" s="187"/>
      <c r="Q211" s="187"/>
      <c r="R211" s="187"/>
      <c r="S211" s="187"/>
      <c r="T211" s="187"/>
      <c r="U211" s="187"/>
      <c r="V211" s="187"/>
      <c r="W211" s="187"/>
      <c r="X211" s="187"/>
      <c r="Y211" s="188"/>
      <c r="Z211" s="188"/>
      <c r="AA211" s="188"/>
      <c r="AB211" s="188"/>
      <c r="AC211" s="235"/>
      <c r="AD211" s="235"/>
      <c r="AE211" s="235"/>
      <c r="AF211" s="235"/>
      <c r="AG211" s="235"/>
      <c r="AH211" s="235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7"/>
      <c r="AT211" s="236"/>
      <c r="AU211" s="236"/>
      <c r="AV211" s="236"/>
      <c r="AW211" s="236"/>
      <c r="AX211" s="236"/>
      <c r="AY211" s="236"/>
      <c r="AZ211" s="236"/>
      <c r="BA211" s="236"/>
      <c r="BB211" s="236"/>
      <c r="BC211" s="236"/>
      <c r="BD211" s="236"/>
    </row>
    <row r="212" spans="1:56" ht="12.75" customHeight="1">
      <c r="A212" s="186"/>
      <c r="B212" s="186"/>
      <c r="C212" s="186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  <c r="O212" s="186"/>
      <c r="P212" s="187"/>
      <c r="Q212" s="187"/>
      <c r="R212" s="187"/>
      <c r="S212" s="187"/>
      <c r="T212" s="187"/>
      <c r="U212" s="187"/>
      <c r="V212" s="187"/>
      <c r="W212" s="187"/>
      <c r="X212" s="187"/>
      <c r="Y212" s="188"/>
      <c r="Z212" s="188"/>
      <c r="AA212" s="188"/>
      <c r="AB212" s="188"/>
      <c r="AC212" s="235"/>
      <c r="AD212" s="235"/>
      <c r="AE212" s="235"/>
      <c r="AF212" s="235"/>
      <c r="AG212" s="235"/>
      <c r="AH212" s="235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87"/>
      <c r="AT212" s="236"/>
      <c r="AU212" s="236"/>
      <c r="AV212" s="236"/>
      <c r="AW212" s="236"/>
      <c r="AX212" s="236"/>
      <c r="AY212" s="236"/>
      <c r="AZ212" s="236"/>
      <c r="BA212" s="236"/>
      <c r="BB212" s="236"/>
      <c r="BC212" s="236"/>
      <c r="BD212" s="236"/>
    </row>
    <row r="213" spans="1:56" ht="12.75" customHeight="1">
      <c r="A213" s="186"/>
      <c r="B213" s="186"/>
      <c r="C213" s="186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  <c r="O213" s="186"/>
      <c r="P213" s="187"/>
      <c r="Q213" s="187"/>
      <c r="R213" s="187"/>
      <c r="S213" s="187"/>
      <c r="T213" s="187"/>
      <c r="U213" s="187"/>
      <c r="V213" s="187"/>
      <c r="W213" s="187"/>
      <c r="X213" s="187"/>
      <c r="Y213" s="188"/>
      <c r="Z213" s="188"/>
      <c r="AA213" s="188"/>
      <c r="AB213" s="188"/>
      <c r="AC213" s="235"/>
      <c r="AD213" s="235"/>
      <c r="AE213" s="235"/>
      <c r="AF213" s="235"/>
      <c r="AG213" s="235"/>
      <c r="AH213" s="235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87"/>
      <c r="AT213" s="236"/>
      <c r="AU213" s="236"/>
      <c r="AV213" s="236"/>
      <c r="AW213" s="236"/>
      <c r="AX213" s="236"/>
      <c r="AY213" s="236"/>
      <c r="AZ213" s="236"/>
      <c r="BA213" s="236"/>
      <c r="BB213" s="236"/>
      <c r="BC213" s="236"/>
      <c r="BD213" s="236"/>
    </row>
    <row r="214" spans="1:56" ht="12.75" customHeight="1">
      <c r="A214" s="186"/>
      <c r="B214" s="186"/>
      <c r="C214" s="186"/>
      <c r="D214" s="186"/>
      <c r="E214" s="186"/>
      <c r="F214" s="186"/>
      <c r="G214" s="186"/>
      <c r="H214" s="186"/>
      <c r="I214" s="186"/>
      <c r="J214" s="186"/>
      <c r="K214" s="186"/>
      <c r="L214" s="186"/>
      <c r="M214" s="186"/>
      <c r="N214" s="186"/>
      <c r="O214" s="186"/>
      <c r="P214" s="187"/>
      <c r="Q214" s="187"/>
      <c r="R214" s="187"/>
      <c r="S214" s="187"/>
      <c r="T214" s="187"/>
      <c r="U214" s="187"/>
      <c r="V214" s="187"/>
      <c r="W214" s="187"/>
      <c r="X214" s="187"/>
      <c r="Y214" s="188"/>
      <c r="Z214" s="188"/>
      <c r="AA214" s="188"/>
      <c r="AB214" s="188"/>
      <c r="AC214" s="235"/>
      <c r="AD214" s="235"/>
      <c r="AE214" s="235"/>
      <c r="AF214" s="235"/>
      <c r="AG214" s="235"/>
      <c r="AH214" s="235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87"/>
      <c r="AT214" s="236"/>
      <c r="AU214" s="236"/>
      <c r="AV214" s="236"/>
      <c r="AW214" s="236"/>
      <c r="AX214" s="236"/>
      <c r="AY214" s="236"/>
      <c r="AZ214" s="236"/>
      <c r="BA214" s="236"/>
      <c r="BB214" s="236"/>
      <c r="BC214" s="236"/>
      <c r="BD214" s="236"/>
    </row>
    <row r="215" spans="1:56" ht="12.75" customHeight="1">
      <c r="A215" s="186"/>
      <c r="B215" s="186"/>
      <c r="C215" s="186"/>
      <c r="D215" s="186"/>
      <c r="E215" s="186"/>
      <c r="F215" s="186"/>
      <c r="G215" s="186"/>
      <c r="H215" s="186"/>
      <c r="I215" s="186"/>
      <c r="J215" s="186"/>
      <c r="K215" s="186"/>
      <c r="L215" s="186"/>
      <c r="M215" s="186"/>
      <c r="N215" s="186"/>
      <c r="O215" s="186"/>
      <c r="P215" s="187"/>
      <c r="Q215" s="187"/>
      <c r="R215" s="187"/>
      <c r="S215" s="187"/>
      <c r="T215" s="187"/>
      <c r="U215" s="187"/>
      <c r="V215" s="187"/>
      <c r="W215" s="187"/>
      <c r="X215" s="187"/>
      <c r="Y215" s="188"/>
      <c r="Z215" s="188"/>
      <c r="AA215" s="188"/>
      <c r="AB215" s="188"/>
      <c r="AC215" s="235"/>
      <c r="AD215" s="235"/>
      <c r="AE215" s="235"/>
      <c r="AF215" s="235"/>
      <c r="AG215" s="235"/>
      <c r="AH215" s="235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87"/>
      <c r="AT215" s="236"/>
      <c r="AU215" s="236"/>
      <c r="AV215" s="236"/>
      <c r="AW215" s="236"/>
      <c r="AX215" s="236"/>
      <c r="AY215" s="236"/>
      <c r="AZ215" s="236"/>
      <c r="BA215" s="236"/>
      <c r="BB215" s="236"/>
      <c r="BC215" s="236"/>
      <c r="BD215" s="236"/>
    </row>
    <row r="216" spans="1:56" ht="12.75" customHeight="1">
      <c r="A216" s="186"/>
      <c r="B216" s="186"/>
      <c r="C216" s="186"/>
      <c r="D216" s="186"/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/>
      <c r="P216" s="187"/>
      <c r="Q216" s="187"/>
      <c r="R216" s="187"/>
      <c r="S216" s="187"/>
      <c r="T216" s="187"/>
      <c r="U216" s="187"/>
      <c r="V216" s="187"/>
      <c r="W216" s="187"/>
      <c r="X216" s="187"/>
      <c r="Y216" s="188"/>
      <c r="Z216" s="188"/>
      <c r="AA216" s="188"/>
      <c r="AB216" s="188"/>
      <c r="AC216" s="235"/>
      <c r="AD216" s="235"/>
      <c r="AE216" s="235"/>
      <c r="AF216" s="235"/>
      <c r="AG216" s="235"/>
      <c r="AH216" s="235"/>
      <c r="AI216" s="187"/>
      <c r="AJ216" s="187"/>
      <c r="AK216" s="187"/>
      <c r="AL216" s="187"/>
      <c r="AM216" s="187"/>
      <c r="AN216" s="187"/>
      <c r="AO216" s="187"/>
      <c r="AP216" s="187"/>
      <c r="AQ216" s="187"/>
      <c r="AR216" s="187"/>
      <c r="AS216" s="187"/>
      <c r="AT216" s="236"/>
      <c r="AU216" s="236"/>
      <c r="AV216" s="236"/>
      <c r="AW216" s="236"/>
      <c r="AX216" s="236"/>
      <c r="AY216" s="236"/>
      <c r="AZ216" s="236"/>
      <c r="BA216" s="236"/>
      <c r="BB216" s="236"/>
      <c r="BC216" s="236"/>
      <c r="BD216" s="236"/>
    </row>
    <row r="217" spans="1:56" ht="12.75" customHeight="1">
      <c r="A217" s="186"/>
      <c r="B217" s="186"/>
      <c r="C217" s="186"/>
      <c r="D217" s="186"/>
      <c r="E217" s="186"/>
      <c r="F217" s="186"/>
      <c r="G217" s="186"/>
      <c r="H217" s="186"/>
      <c r="I217" s="186"/>
      <c r="J217" s="186"/>
      <c r="K217" s="186"/>
      <c r="L217" s="186"/>
      <c r="M217" s="186"/>
      <c r="N217" s="186"/>
      <c r="O217" s="186"/>
      <c r="P217" s="187"/>
      <c r="Q217" s="187"/>
      <c r="R217" s="187"/>
      <c r="S217" s="187"/>
      <c r="T217" s="187"/>
      <c r="U217" s="187"/>
      <c r="V217" s="187"/>
      <c r="W217" s="187"/>
      <c r="X217" s="187"/>
      <c r="Y217" s="188"/>
      <c r="Z217" s="188"/>
      <c r="AA217" s="188"/>
      <c r="AB217" s="188"/>
      <c r="AC217" s="235"/>
      <c r="AD217" s="235"/>
      <c r="AE217" s="235"/>
      <c r="AF217" s="235"/>
      <c r="AG217" s="235"/>
      <c r="AH217" s="235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187"/>
      <c r="AT217" s="236"/>
      <c r="AU217" s="236"/>
      <c r="AV217" s="236"/>
      <c r="AW217" s="236"/>
      <c r="AX217" s="236"/>
      <c r="AY217" s="236"/>
      <c r="AZ217" s="236"/>
      <c r="BA217" s="236"/>
      <c r="BB217" s="236"/>
      <c r="BC217" s="236"/>
      <c r="BD217" s="236"/>
    </row>
    <row r="218" spans="1:56" ht="12.75" customHeight="1">
      <c r="A218" s="186"/>
      <c r="B218" s="186"/>
      <c r="C218" s="186"/>
      <c r="D218" s="186"/>
      <c r="E218" s="186"/>
      <c r="F218" s="186"/>
      <c r="G218" s="186"/>
      <c r="H218" s="186"/>
      <c r="I218" s="186"/>
      <c r="J218" s="186"/>
      <c r="K218" s="186"/>
      <c r="L218" s="186"/>
      <c r="M218" s="186"/>
      <c r="N218" s="186"/>
      <c r="O218" s="186"/>
      <c r="P218" s="187"/>
      <c r="Q218" s="187"/>
      <c r="R218" s="187"/>
      <c r="S218" s="187"/>
      <c r="T218" s="187"/>
      <c r="U218" s="187"/>
      <c r="V218" s="187"/>
      <c r="W218" s="187"/>
      <c r="X218" s="187"/>
      <c r="Y218" s="188"/>
      <c r="Z218" s="188"/>
      <c r="AA218" s="188"/>
      <c r="AB218" s="188"/>
      <c r="AC218" s="235"/>
      <c r="AD218" s="235"/>
      <c r="AE218" s="235"/>
      <c r="AF218" s="235"/>
      <c r="AG218" s="235"/>
      <c r="AH218" s="235"/>
      <c r="AI218" s="187"/>
      <c r="AJ218" s="187"/>
      <c r="AK218" s="187"/>
      <c r="AL218" s="187"/>
      <c r="AM218" s="187"/>
      <c r="AN218" s="187"/>
      <c r="AO218" s="187"/>
      <c r="AP218" s="187"/>
      <c r="AQ218" s="187"/>
      <c r="AR218" s="187"/>
      <c r="AS218" s="187"/>
      <c r="AT218" s="236"/>
      <c r="AU218" s="236"/>
      <c r="AV218" s="236"/>
      <c r="AW218" s="236"/>
      <c r="AX218" s="236"/>
      <c r="AY218" s="236"/>
      <c r="AZ218" s="236"/>
      <c r="BA218" s="236"/>
      <c r="BB218" s="236"/>
      <c r="BC218" s="236"/>
      <c r="BD218" s="236"/>
    </row>
    <row r="219" spans="1:56" ht="12.75" customHeight="1">
      <c r="A219" s="186"/>
      <c r="B219" s="186"/>
      <c r="C219" s="186"/>
      <c r="D219" s="186"/>
      <c r="E219" s="186"/>
      <c r="F219" s="186"/>
      <c r="G219" s="186"/>
      <c r="H219" s="186"/>
      <c r="I219" s="186"/>
      <c r="J219" s="186"/>
      <c r="K219" s="186"/>
      <c r="L219" s="186"/>
      <c r="M219" s="186"/>
      <c r="N219" s="186"/>
      <c r="O219" s="186"/>
      <c r="P219" s="187"/>
      <c r="Q219" s="187"/>
      <c r="R219" s="187"/>
      <c r="S219" s="187"/>
      <c r="T219" s="187"/>
      <c r="U219" s="187"/>
      <c r="V219" s="187"/>
      <c r="W219" s="187"/>
      <c r="X219" s="187"/>
      <c r="Y219" s="188"/>
      <c r="Z219" s="188"/>
      <c r="AA219" s="188"/>
      <c r="AB219" s="188"/>
      <c r="AC219" s="235"/>
      <c r="AD219" s="235"/>
      <c r="AE219" s="235"/>
      <c r="AF219" s="235"/>
      <c r="AG219" s="235"/>
      <c r="AH219" s="235"/>
      <c r="AI219" s="187"/>
      <c r="AJ219" s="187"/>
      <c r="AK219" s="187"/>
      <c r="AL219" s="187"/>
      <c r="AM219" s="187"/>
      <c r="AN219" s="187"/>
      <c r="AO219" s="187"/>
      <c r="AP219" s="187"/>
      <c r="AQ219" s="187"/>
      <c r="AR219" s="187"/>
      <c r="AS219" s="187"/>
      <c r="AT219" s="236"/>
      <c r="AU219" s="236"/>
      <c r="AV219" s="236"/>
      <c r="AW219" s="236"/>
      <c r="AX219" s="236"/>
      <c r="AY219" s="236"/>
      <c r="AZ219" s="236"/>
      <c r="BA219" s="236"/>
      <c r="BB219" s="236"/>
      <c r="BC219" s="236"/>
      <c r="BD219" s="236"/>
    </row>
    <row r="220" spans="1:56" ht="12.75" customHeight="1">
      <c r="A220" s="186"/>
      <c r="B220" s="186"/>
      <c r="C220" s="186"/>
      <c r="D220" s="186"/>
      <c r="E220" s="186"/>
      <c r="F220" s="186"/>
      <c r="G220" s="186"/>
      <c r="H220" s="186"/>
      <c r="I220" s="186"/>
      <c r="J220" s="186"/>
      <c r="K220" s="186"/>
      <c r="L220" s="186"/>
      <c r="M220" s="186"/>
      <c r="N220" s="186"/>
      <c r="O220" s="186"/>
      <c r="P220" s="187"/>
      <c r="Q220" s="187"/>
      <c r="R220" s="187"/>
      <c r="S220" s="187"/>
      <c r="T220" s="187"/>
      <c r="U220" s="187"/>
      <c r="V220" s="187"/>
      <c r="W220" s="187"/>
      <c r="X220" s="187"/>
      <c r="Y220" s="188"/>
      <c r="Z220" s="188"/>
      <c r="AA220" s="188"/>
      <c r="AB220" s="188"/>
      <c r="AC220" s="235"/>
      <c r="AD220" s="235"/>
      <c r="AE220" s="235"/>
      <c r="AF220" s="235"/>
      <c r="AG220" s="235"/>
      <c r="AH220" s="235"/>
      <c r="AI220" s="187"/>
      <c r="AJ220" s="187"/>
      <c r="AK220" s="187"/>
      <c r="AL220" s="187"/>
      <c r="AM220" s="187"/>
      <c r="AN220" s="187"/>
      <c r="AO220" s="187"/>
      <c r="AP220" s="187"/>
      <c r="AQ220" s="187"/>
      <c r="AR220" s="187"/>
      <c r="AS220" s="187"/>
      <c r="AT220" s="236"/>
      <c r="AU220" s="236"/>
      <c r="AV220" s="236"/>
      <c r="AW220" s="236"/>
      <c r="AX220" s="236"/>
      <c r="AY220" s="236"/>
      <c r="AZ220" s="236"/>
      <c r="BA220" s="236"/>
      <c r="BB220" s="236"/>
      <c r="BC220" s="236"/>
      <c r="BD220" s="236"/>
    </row>
    <row r="221" spans="1:56" ht="12.75" customHeight="1">
      <c r="A221" s="186"/>
      <c r="B221" s="186"/>
      <c r="C221" s="186"/>
      <c r="D221" s="186"/>
      <c r="E221" s="186"/>
      <c r="F221" s="186"/>
      <c r="G221" s="186"/>
      <c r="H221" s="186"/>
      <c r="I221" s="186"/>
      <c r="J221" s="186"/>
      <c r="K221" s="186"/>
      <c r="L221" s="186"/>
      <c r="M221" s="186"/>
      <c r="N221" s="186"/>
      <c r="O221" s="186"/>
      <c r="P221" s="187"/>
      <c r="Q221" s="187"/>
      <c r="R221" s="187"/>
      <c r="S221" s="187"/>
      <c r="T221" s="187"/>
      <c r="U221" s="187"/>
      <c r="V221" s="187"/>
      <c r="W221" s="187"/>
      <c r="X221" s="187"/>
      <c r="Y221" s="188"/>
      <c r="Z221" s="188"/>
      <c r="AA221" s="188"/>
      <c r="AB221" s="188"/>
      <c r="AC221" s="235"/>
      <c r="AD221" s="235"/>
      <c r="AE221" s="235"/>
      <c r="AF221" s="235"/>
      <c r="AG221" s="235"/>
      <c r="AH221" s="235"/>
      <c r="AI221" s="187"/>
      <c r="AJ221" s="187"/>
      <c r="AK221" s="187"/>
      <c r="AL221" s="187"/>
      <c r="AM221" s="187"/>
      <c r="AN221" s="187"/>
      <c r="AO221" s="187"/>
      <c r="AP221" s="187"/>
      <c r="AQ221" s="187"/>
      <c r="AR221" s="187"/>
      <c r="AS221" s="187"/>
      <c r="AT221" s="236"/>
      <c r="AU221" s="236"/>
      <c r="AV221" s="236"/>
      <c r="AW221" s="236"/>
      <c r="AX221" s="236"/>
      <c r="AY221" s="236"/>
      <c r="AZ221" s="236"/>
      <c r="BA221" s="236"/>
      <c r="BB221" s="236"/>
      <c r="BC221" s="236"/>
      <c r="BD221" s="236"/>
    </row>
    <row r="222" spans="1:56" ht="12.75" customHeight="1">
      <c r="A222" s="186"/>
      <c r="B222" s="186"/>
      <c r="C222" s="186"/>
      <c r="D222" s="186"/>
      <c r="E222" s="186"/>
      <c r="F222" s="186"/>
      <c r="G222" s="186"/>
      <c r="H222" s="186"/>
      <c r="I222" s="186"/>
      <c r="J222" s="186"/>
      <c r="K222" s="186"/>
      <c r="L222" s="186"/>
      <c r="M222" s="186"/>
      <c r="N222" s="186"/>
      <c r="O222" s="186"/>
      <c r="P222" s="187"/>
      <c r="Q222" s="187"/>
      <c r="R222" s="187"/>
      <c r="S222" s="187"/>
      <c r="T222" s="187"/>
      <c r="U222" s="187"/>
      <c r="V222" s="187"/>
      <c r="W222" s="187"/>
      <c r="X222" s="187"/>
      <c r="Y222" s="188"/>
      <c r="Z222" s="188"/>
      <c r="AA222" s="188"/>
      <c r="AB222" s="188"/>
      <c r="AC222" s="235"/>
      <c r="AD222" s="235"/>
      <c r="AE222" s="235"/>
      <c r="AF222" s="235"/>
      <c r="AG222" s="235"/>
      <c r="AH222" s="235"/>
      <c r="AI222" s="187"/>
      <c r="AJ222" s="187"/>
      <c r="AK222" s="187"/>
      <c r="AL222" s="187"/>
      <c r="AM222" s="187"/>
      <c r="AN222" s="187"/>
      <c r="AO222" s="187"/>
      <c r="AP222" s="187"/>
      <c r="AQ222" s="187"/>
      <c r="AR222" s="187"/>
      <c r="AS222" s="187"/>
      <c r="AT222" s="236"/>
      <c r="AU222" s="236"/>
      <c r="AV222" s="236"/>
      <c r="AW222" s="236"/>
      <c r="AX222" s="236"/>
      <c r="AY222" s="236"/>
      <c r="AZ222" s="236"/>
      <c r="BA222" s="236"/>
      <c r="BB222" s="236"/>
      <c r="BC222" s="236"/>
      <c r="BD222" s="236"/>
    </row>
    <row r="223" spans="1:56" ht="12.75" customHeight="1">
      <c r="A223" s="186"/>
      <c r="B223" s="186"/>
      <c r="C223" s="186"/>
      <c r="D223" s="186"/>
      <c r="E223" s="186"/>
      <c r="F223" s="186"/>
      <c r="G223" s="186"/>
      <c r="H223" s="186"/>
      <c r="I223" s="186"/>
      <c r="J223" s="186"/>
      <c r="K223" s="186"/>
      <c r="L223" s="186"/>
      <c r="M223" s="186"/>
      <c r="N223" s="186"/>
      <c r="O223" s="186"/>
      <c r="P223" s="187"/>
      <c r="Q223" s="187"/>
      <c r="R223" s="187"/>
      <c r="S223" s="187"/>
      <c r="T223" s="187"/>
      <c r="U223" s="187"/>
      <c r="V223" s="187"/>
      <c r="W223" s="187"/>
      <c r="X223" s="187"/>
      <c r="Y223" s="188"/>
      <c r="Z223" s="188"/>
      <c r="AA223" s="188"/>
      <c r="AB223" s="188"/>
      <c r="AC223" s="235"/>
      <c r="AD223" s="235"/>
      <c r="AE223" s="235"/>
      <c r="AF223" s="235"/>
      <c r="AG223" s="235"/>
      <c r="AH223" s="235"/>
      <c r="AI223" s="187"/>
      <c r="AJ223" s="187"/>
      <c r="AK223" s="187"/>
      <c r="AL223" s="187"/>
      <c r="AM223" s="187"/>
      <c r="AN223" s="187"/>
      <c r="AO223" s="187"/>
      <c r="AP223" s="187"/>
      <c r="AQ223" s="187"/>
      <c r="AR223" s="187"/>
      <c r="AS223" s="187"/>
      <c r="AT223" s="236"/>
      <c r="AU223" s="236"/>
      <c r="AV223" s="236"/>
      <c r="AW223" s="236"/>
      <c r="AX223" s="236"/>
      <c r="AY223" s="236"/>
      <c r="AZ223" s="236"/>
      <c r="BA223" s="236"/>
      <c r="BB223" s="236"/>
      <c r="BC223" s="236"/>
      <c r="BD223" s="236"/>
    </row>
    <row r="224" spans="1:56" ht="12.75" customHeight="1">
      <c r="A224" s="186"/>
      <c r="B224" s="186"/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187"/>
      <c r="Q224" s="187"/>
      <c r="R224" s="187"/>
      <c r="S224" s="187"/>
      <c r="T224" s="187"/>
      <c r="U224" s="187"/>
      <c r="V224" s="187"/>
      <c r="W224" s="187"/>
      <c r="X224" s="187"/>
      <c r="Y224" s="188"/>
      <c r="Z224" s="188"/>
      <c r="AA224" s="188"/>
      <c r="AB224" s="188"/>
      <c r="AC224" s="235"/>
      <c r="AD224" s="235"/>
      <c r="AE224" s="235"/>
      <c r="AF224" s="235"/>
      <c r="AG224" s="235"/>
      <c r="AH224" s="235"/>
      <c r="AI224" s="187"/>
      <c r="AJ224" s="187"/>
      <c r="AK224" s="187"/>
      <c r="AL224" s="187"/>
      <c r="AM224" s="187"/>
      <c r="AN224" s="187"/>
      <c r="AO224" s="187"/>
      <c r="AP224" s="187"/>
      <c r="AQ224" s="187"/>
      <c r="AR224" s="187"/>
      <c r="AS224" s="187"/>
      <c r="AT224" s="236"/>
      <c r="AU224" s="236"/>
      <c r="AV224" s="236"/>
      <c r="AW224" s="236"/>
      <c r="AX224" s="236"/>
      <c r="AY224" s="236"/>
      <c r="AZ224" s="236"/>
      <c r="BA224" s="236"/>
      <c r="BB224" s="236"/>
      <c r="BC224" s="236"/>
      <c r="BD224" s="236"/>
    </row>
    <row r="225" spans="1:56" ht="12.75" customHeight="1">
      <c r="A225" s="186"/>
      <c r="B225" s="186"/>
      <c r="C225" s="186"/>
      <c r="D225" s="186"/>
      <c r="E225" s="186"/>
      <c r="F225" s="186"/>
      <c r="G225" s="186"/>
      <c r="H225" s="186"/>
      <c r="I225" s="186"/>
      <c r="J225" s="186"/>
      <c r="K225" s="186"/>
      <c r="L225" s="186"/>
      <c r="M225" s="186"/>
      <c r="N225" s="186"/>
      <c r="O225" s="186"/>
      <c r="P225" s="187"/>
      <c r="Q225" s="187"/>
      <c r="R225" s="187"/>
      <c r="S225" s="187"/>
      <c r="T225" s="187"/>
      <c r="U225" s="187"/>
      <c r="V225" s="187"/>
      <c r="W225" s="187"/>
      <c r="X225" s="187"/>
      <c r="Y225" s="188"/>
      <c r="Z225" s="188"/>
      <c r="AA225" s="188"/>
      <c r="AB225" s="188"/>
      <c r="AC225" s="235"/>
      <c r="AD225" s="235"/>
      <c r="AE225" s="235"/>
      <c r="AF225" s="235"/>
      <c r="AG225" s="235"/>
      <c r="AH225" s="235"/>
      <c r="AI225" s="187"/>
      <c r="AJ225" s="187"/>
      <c r="AK225" s="187"/>
      <c r="AL225" s="187"/>
      <c r="AM225" s="187"/>
      <c r="AN225" s="187"/>
      <c r="AO225" s="187"/>
      <c r="AP225" s="187"/>
      <c r="AQ225" s="187"/>
      <c r="AR225" s="187"/>
      <c r="AS225" s="187"/>
      <c r="AT225" s="236"/>
      <c r="AU225" s="236"/>
      <c r="AV225" s="236"/>
      <c r="AW225" s="236"/>
      <c r="AX225" s="236"/>
      <c r="AY225" s="236"/>
      <c r="AZ225" s="236"/>
      <c r="BA225" s="236"/>
      <c r="BB225" s="236"/>
      <c r="BC225" s="236"/>
      <c r="BD225" s="236"/>
    </row>
    <row r="226" spans="1:56" ht="12.75" customHeight="1">
      <c r="A226" s="186"/>
      <c r="B226" s="186"/>
      <c r="C226" s="186"/>
      <c r="D226" s="186"/>
      <c r="E226" s="186"/>
      <c r="F226" s="186"/>
      <c r="G226" s="186"/>
      <c r="H226" s="186"/>
      <c r="I226" s="186"/>
      <c r="J226" s="186"/>
      <c r="K226" s="186"/>
      <c r="L226" s="186"/>
      <c r="M226" s="186"/>
      <c r="N226" s="186"/>
      <c r="O226" s="186"/>
      <c r="P226" s="187"/>
      <c r="Q226" s="187"/>
      <c r="R226" s="187"/>
      <c r="S226" s="187"/>
      <c r="T226" s="187"/>
      <c r="U226" s="187"/>
      <c r="V226" s="187"/>
      <c r="W226" s="187"/>
      <c r="X226" s="187"/>
      <c r="Y226" s="188"/>
      <c r="Z226" s="188"/>
      <c r="AA226" s="188"/>
      <c r="AB226" s="188"/>
      <c r="AC226" s="235"/>
      <c r="AD226" s="235"/>
      <c r="AE226" s="235"/>
      <c r="AF226" s="235"/>
      <c r="AG226" s="235"/>
      <c r="AH226" s="235"/>
      <c r="AI226" s="187"/>
      <c r="AJ226" s="187"/>
      <c r="AK226" s="187"/>
      <c r="AL226" s="187"/>
      <c r="AM226" s="187"/>
      <c r="AN226" s="187"/>
      <c r="AO226" s="187"/>
      <c r="AP226" s="187"/>
      <c r="AQ226" s="187"/>
      <c r="AR226" s="187"/>
      <c r="AS226" s="187"/>
      <c r="AT226" s="236"/>
      <c r="AU226" s="236"/>
      <c r="AV226" s="236"/>
      <c r="AW226" s="236"/>
      <c r="AX226" s="236"/>
      <c r="AY226" s="236"/>
      <c r="AZ226" s="236"/>
      <c r="BA226" s="236"/>
      <c r="BB226" s="236"/>
      <c r="BC226" s="236"/>
      <c r="BD226" s="236"/>
    </row>
    <row r="227" spans="1:56" ht="12.75" customHeight="1">
      <c r="A227" s="186"/>
      <c r="B227" s="186"/>
      <c r="C227" s="186"/>
      <c r="D227" s="186"/>
      <c r="E227" s="186"/>
      <c r="F227" s="186"/>
      <c r="G227" s="186"/>
      <c r="H227" s="186"/>
      <c r="I227" s="186"/>
      <c r="J227" s="186"/>
      <c r="K227" s="186"/>
      <c r="L227" s="186"/>
      <c r="M227" s="186"/>
      <c r="N227" s="186"/>
      <c r="O227" s="186"/>
      <c r="P227" s="187"/>
      <c r="Q227" s="187"/>
      <c r="R227" s="187"/>
      <c r="S227" s="187"/>
      <c r="T227" s="187"/>
      <c r="U227" s="187"/>
      <c r="V227" s="187"/>
      <c r="W227" s="187"/>
      <c r="X227" s="187"/>
      <c r="Y227" s="188"/>
      <c r="Z227" s="188"/>
      <c r="AA227" s="188"/>
      <c r="AB227" s="188"/>
      <c r="AC227" s="235"/>
      <c r="AD227" s="235"/>
      <c r="AE227" s="235"/>
      <c r="AF227" s="235"/>
      <c r="AG227" s="235"/>
      <c r="AH227" s="235"/>
      <c r="AI227" s="187"/>
      <c r="AJ227" s="187"/>
      <c r="AK227" s="187"/>
      <c r="AL227" s="187"/>
      <c r="AM227" s="187"/>
      <c r="AN227" s="187"/>
      <c r="AO227" s="187"/>
      <c r="AP227" s="187"/>
      <c r="AQ227" s="187"/>
      <c r="AR227" s="187"/>
      <c r="AS227" s="187"/>
      <c r="AT227" s="236"/>
      <c r="AU227" s="236"/>
      <c r="AV227" s="236"/>
      <c r="AW227" s="236"/>
      <c r="AX227" s="236"/>
      <c r="AY227" s="236"/>
      <c r="AZ227" s="236"/>
      <c r="BA227" s="236"/>
      <c r="BB227" s="236"/>
      <c r="BC227" s="236"/>
      <c r="BD227" s="236"/>
    </row>
    <row r="228" spans="1:56" ht="12.75" customHeight="1">
      <c r="A228" s="186"/>
      <c r="B228" s="186"/>
      <c r="C228" s="186"/>
      <c r="D228" s="186"/>
      <c r="E228" s="186"/>
      <c r="F228" s="186"/>
      <c r="G228" s="186"/>
      <c r="H228" s="186"/>
      <c r="I228" s="186"/>
      <c r="J228" s="186"/>
      <c r="K228" s="186"/>
      <c r="L228" s="186"/>
      <c r="M228" s="186"/>
      <c r="N228" s="186"/>
      <c r="O228" s="186"/>
      <c r="P228" s="187"/>
      <c r="Q228" s="187"/>
      <c r="R228" s="187"/>
      <c r="S228" s="187"/>
      <c r="T228" s="187"/>
      <c r="U228" s="187"/>
      <c r="V228" s="187"/>
      <c r="W228" s="187"/>
      <c r="X228" s="187"/>
      <c r="Y228" s="188"/>
      <c r="Z228" s="188"/>
      <c r="AA228" s="188"/>
      <c r="AB228" s="188"/>
      <c r="AC228" s="235"/>
      <c r="AD228" s="235"/>
      <c r="AE228" s="235"/>
      <c r="AF228" s="235"/>
      <c r="AG228" s="235"/>
      <c r="AH228" s="235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87"/>
      <c r="AT228" s="236"/>
      <c r="AU228" s="236"/>
      <c r="AV228" s="236"/>
      <c r="AW228" s="236"/>
      <c r="AX228" s="236"/>
      <c r="AY228" s="236"/>
      <c r="AZ228" s="236"/>
      <c r="BA228" s="236"/>
      <c r="BB228" s="236"/>
      <c r="BC228" s="236"/>
      <c r="BD228" s="236"/>
    </row>
    <row r="229" spans="1:56" ht="12.75" customHeight="1">
      <c r="A229" s="186"/>
      <c r="B229" s="186"/>
      <c r="C229" s="186"/>
      <c r="D229" s="186"/>
      <c r="E229" s="186"/>
      <c r="F229" s="186"/>
      <c r="G229" s="186"/>
      <c r="H229" s="186"/>
      <c r="I229" s="186"/>
      <c r="J229" s="186"/>
      <c r="K229" s="186"/>
      <c r="L229" s="186"/>
      <c r="M229" s="186"/>
      <c r="N229" s="186"/>
      <c r="O229" s="186"/>
      <c r="P229" s="187"/>
      <c r="Q229" s="187"/>
      <c r="R229" s="187"/>
      <c r="S229" s="187"/>
      <c r="T229" s="187"/>
      <c r="U229" s="187"/>
      <c r="V229" s="187"/>
      <c r="W229" s="187"/>
      <c r="X229" s="187"/>
      <c r="Y229" s="188"/>
      <c r="Z229" s="188"/>
      <c r="AA229" s="188"/>
      <c r="AB229" s="188"/>
      <c r="AC229" s="235"/>
      <c r="AD229" s="235"/>
      <c r="AE229" s="235"/>
      <c r="AF229" s="235"/>
      <c r="AG229" s="235"/>
      <c r="AH229" s="235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87"/>
      <c r="AT229" s="236"/>
      <c r="AU229" s="236"/>
      <c r="AV229" s="236"/>
      <c r="AW229" s="236"/>
      <c r="AX229" s="236"/>
      <c r="AY229" s="236"/>
      <c r="AZ229" s="236"/>
      <c r="BA229" s="236"/>
      <c r="BB229" s="236"/>
      <c r="BC229" s="236"/>
      <c r="BD229" s="236"/>
    </row>
    <row r="230" spans="1:56" ht="12.75" customHeight="1">
      <c r="A230" s="186"/>
      <c r="B230" s="186"/>
      <c r="C230" s="186"/>
      <c r="D230" s="186"/>
      <c r="E230" s="186"/>
      <c r="F230" s="186"/>
      <c r="G230" s="186"/>
      <c r="H230" s="186"/>
      <c r="I230" s="186"/>
      <c r="J230" s="186"/>
      <c r="K230" s="186"/>
      <c r="L230" s="186"/>
      <c r="M230" s="186"/>
      <c r="N230" s="186"/>
      <c r="O230" s="186"/>
      <c r="P230" s="187"/>
      <c r="Q230" s="187"/>
      <c r="R230" s="187"/>
      <c r="S230" s="187"/>
      <c r="T230" s="187"/>
      <c r="U230" s="187"/>
      <c r="V230" s="187"/>
      <c r="W230" s="187"/>
      <c r="X230" s="187"/>
      <c r="Y230" s="188"/>
      <c r="Z230" s="188"/>
      <c r="AA230" s="188"/>
      <c r="AB230" s="188"/>
      <c r="AC230" s="235"/>
      <c r="AD230" s="235"/>
      <c r="AE230" s="235"/>
      <c r="AF230" s="235"/>
      <c r="AG230" s="235"/>
      <c r="AH230" s="235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87"/>
      <c r="AT230" s="236"/>
      <c r="AU230" s="236"/>
      <c r="AV230" s="236"/>
      <c r="AW230" s="236"/>
      <c r="AX230" s="236"/>
      <c r="AY230" s="236"/>
      <c r="AZ230" s="236"/>
      <c r="BA230" s="236"/>
      <c r="BB230" s="236"/>
      <c r="BC230" s="236"/>
      <c r="BD230" s="236"/>
    </row>
    <row r="231" spans="1:56" ht="12.75" customHeight="1">
      <c r="A231" s="186"/>
      <c r="B231" s="186"/>
      <c r="C231" s="186"/>
      <c r="D231" s="186"/>
      <c r="E231" s="186"/>
      <c r="F231" s="186"/>
      <c r="G231" s="186"/>
      <c r="H231" s="186"/>
      <c r="I231" s="186"/>
      <c r="J231" s="186"/>
      <c r="K231" s="186"/>
      <c r="L231" s="186"/>
      <c r="M231" s="186"/>
      <c r="N231" s="186"/>
      <c r="O231" s="186"/>
      <c r="P231" s="187"/>
      <c r="Q231" s="187"/>
      <c r="R231" s="187"/>
      <c r="S231" s="187"/>
      <c r="T231" s="187"/>
      <c r="U231" s="187"/>
      <c r="V231" s="187"/>
      <c r="W231" s="187"/>
      <c r="X231" s="187"/>
      <c r="Y231" s="188"/>
      <c r="Z231" s="188"/>
      <c r="AA231" s="188"/>
      <c r="AB231" s="188"/>
      <c r="AC231" s="235"/>
      <c r="AD231" s="235"/>
      <c r="AE231" s="235"/>
      <c r="AF231" s="235"/>
      <c r="AG231" s="235"/>
      <c r="AH231" s="235"/>
      <c r="AI231" s="187"/>
      <c r="AJ231" s="187"/>
      <c r="AK231" s="187"/>
      <c r="AL231" s="187"/>
      <c r="AM231" s="187"/>
      <c r="AN231" s="187"/>
      <c r="AO231" s="187"/>
      <c r="AP231" s="187"/>
      <c r="AQ231" s="187"/>
      <c r="AR231" s="187"/>
      <c r="AS231" s="187"/>
      <c r="AT231" s="236"/>
      <c r="AU231" s="236"/>
      <c r="AV231" s="236"/>
      <c r="AW231" s="236"/>
      <c r="AX231" s="236"/>
      <c r="AY231" s="236"/>
      <c r="AZ231" s="236"/>
      <c r="BA231" s="236"/>
      <c r="BB231" s="236"/>
      <c r="BC231" s="236"/>
      <c r="BD231" s="236"/>
    </row>
    <row r="232" spans="1:56" ht="12.75" customHeight="1">
      <c r="A232" s="186"/>
      <c r="B232" s="186"/>
      <c r="C232" s="186"/>
      <c r="D232" s="186"/>
      <c r="E232" s="186"/>
      <c r="F232" s="186"/>
      <c r="G232" s="186"/>
      <c r="H232" s="186"/>
      <c r="I232" s="186"/>
      <c r="J232" s="186"/>
      <c r="K232" s="186"/>
      <c r="L232" s="186"/>
      <c r="M232" s="186"/>
      <c r="N232" s="186"/>
      <c r="O232" s="186"/>
      <c r="P232" s="187"/>
      <c r="Q232" s="187"/>
      <c r="R232" s="187"/>
      <c r="S232" s="187"/>
      <c r="T232" s="187"/>
      <c r="U232" s="187"/>
      <c r="V232" s="187"/>
      <c r="W232" s="187"/>
      <c r="X232" s="187"/>
      <c r="Y232" s="188"/>
      <c r="Z232" s="188"/>
      <c r="AA232" s="188"/>
      <c r="AB232" s="188"/>
      <c r="AC232" s="235"/>
      <c r="AD232" s="235"/>
      <c r="AE232" s="235"/>
      <c r="AF232" s="235"/>
      <c r="AG232" s="235"/>
      <c r="AH232" s="235"/>
      <c r="AI232" s="187"/>
      <c r="AJ232" s="187"/>
      <c r="AK232" s="187"/>
      <c r="AL232" s="187"/>
      <c r="AM232" s="187"/>
      <c r="AN232" s="187"/>
      <c r="AO232" s="187"/>
      <c r="AP232" s="187"/>
      <c r="AQ232" s="187"/>
      <c r="AR232" s="187"/>
      <c r="AS232" s="187"/>
      <c r="AT232" s="236"/>
      <c r="AU232" s="236"/>
      <c r="AV232" s="236"/>
      <c r="AW232" s="236"/>
      <c r="AX232" s="236"/>
      <c r="AY232" s="236"/>
      <c r="AZ232" s="236"/>
      <c r="BA232" s="236"/>
      <c r="BB232" s="236"/>
      <c r="BC232" s="236"/>
      <c r="BD232" s="236"/>
    </row>
    <row r="233" spans="1:56" ht="12.75" customHeight="1">
      <c r="A233" s="186"/>
      <c r="B233" s="186"/>
      <c r="C233" s="186"/>
      <c r="D233" s="186"/>
      <c r="E233" s="186"/>
      <c r="F233" s="186"/>
      <c r="G233" s="186"/>
      <c r="H233" s="186"/>
      <c r="I233" s="186"/>
      <c r="J233" s="186"/>
      <c r="K233" s="186"/>
      <c r="L233" s="186"/>
      <c r="M233" s="186"/>
      <c r="N233" s="186"/>
      <c r="O233" s="186"/>
      <c r="P233" s="187"/>
      <c r="Q233" s="187"/>
      <c r="R233" s="187"/>
      <c r="S233" s="187"/>
      <c r="T233" s="187"/>
      <c r="U233" s="187"/>
      <c r="V233" s="187"/>
      <c r="W233" s="187"/>
      <c r="X233" s="187"/>
      <c r="Y233" s="188"/>
      <c r="Z233" s="188"/>
      <c r="AA233" s="188"/>
      <c r="AB233" s="188"/>
      <c r="AC233" s="235"/>
      <c r="AD233" s="235"/>
      <c r="AE233" s="235"/>
      <c r="AF233" s="235"/>
      <c r="AG233" s="235"/>
      <c r="AH233" s="235"/>
      <c r="AI233" s="187"/>
      <c r="AJ233" s="187"/>
      <c r="AK233" s="187"/>
      <c r="AL233" s="187"/>
      <c r="AM233" s="187"/>
      <c r="AN233" s="187"/>
      <c r="AO233" s="187"/>
      <c r="AP233" s="187"/>
      <c r="AQ233" s="187"/>
      <c r="AR233" s="187"/>
      <c r="AS233" s="187"/>
      <c r="AT233" s="236"/>
      <c r="AU233" s="236"/>
      <c r="AV233" s="236"/>
      <c r="AW233" s="236"/>
      <c r="AX233" s="236"/>
      <c r="AY233" s="236"/>
      <c r="AZ233" s="236"/>
      <c r="BA233" s="236"/>
      <c r="BB233" s="236"/>
      <c r="BC233" s="236"/>
      <c r="BD233" s="236"/>
    </row>
    <row r="234" spans="1:56" ht="12.75" customHeight="1">
      <c r="A234" s="186"/>
      <c r="B234" s="186"/>
      <c r="C234" s="186"/>
      <c r="D234" s="186"/>
      <c r="E234" s="186"/>
      <c r="F234" s="186"/>
      <c r="G234" s="186"/>
      <c r="H234" s="186"/>
      <c r="I234" s="186"/>
      <c r="J234" s="186"/>
      <c r="K234" s="186"/>
      <c r="L234" s="186"/>
      <c r="M234" s="186"/>
      <c r="N234" s="186"/>
      <c r="O234" s="186"/>
      <c r="P234" s="187"/>
      <c r="Q234" s="187"/>
      <c r="R234" s="187"/>
      <c r="S234" s="187"/>
      <c r="T234" s="187"/>
      <c r="U234" s="187"/>
      <c r="V234" s="187"/>
      <c r="W234" s="187"/>
      <c r="X234" s="187"/>
      <c r="Y234" s="188"/>
      <c r="Z234" s="188"/>
      <c r="AA234" s="188"/>
      <c r="AB234" s="188"/>
      <c r="AC234" s="235"/>
      <c r="AD234" s="235"/>
      <c r="AE234" s="235"/>
      <c r="AF234" s="235"/>
      <c r="AG234" s="235"/>
      <c r="AH234" s="235"/>
      <c r="AI234" s="187"/>
      <c r="AJ234" s="187"/>
      <c r="AK234" s="187"/>
      <c r="AL234" s="187"/>
      <c r="AM234" s="187"/>
      <c r="AN234" s="187"/>
      <c r="AO234" s="187"/>
      <c r="AP234" s="187"/>
      <c r="AQ234" s="187"/>
      <c r="AR234" s="187"/>
      <c r="AS234" s="187"/>
      <c r="AT234" s="236"/>
      <c r="AU234" s="236"/>
      <c r="AV234" s="236"/>
      <c r="AW234" s="236"/>
      <c r="AX234" s="236"/>
      <c r="AY234" s="236"/>
      <c r="AZ234" s="236"/>
      <c r="BA234" s="236"/>
      <c r="BB234" s="236"/>
      <c r="BC234" s="236"/>
      <c r="BD234" s="236"/>
    </row>
    <row r="235" spans="1:56" ht="12.75" customHeight="1">
      <c r="A235" s="186"/>
      <c r="B235" s="186"/>
      <c r="C235" s="186"/>
      <c r="D235" s="186"/>
      <c r="E235" s="186"/>
      <c r="F235" s="186"/>
      <c r="G235" s="186"/>
      <c r="H235" s="186"/>
      <c r="I235" s="186"/>
      <c r="J235" s="186"/>
      <c r="K235" s="186"/>
      <c r="L235" s="186"/>
      <c r="M235" s="186"/>
      <c r="N235" s="186"/>
      <c r="O235" s="186"/>
      <c r="P235" s="187"/>
      <c r="Q235" s="187"/>
      <c r="R235" s="187"/>
      <c r="S235" s="187"/>
      <c r="T235" s="187"/>
      <c r="U235" s="187"/>
      <c r="V235" s="187"/>
      <c r="W235" s="187"/>
      <c r="X235" s="187"/>
      <c r="Y235" s="188"/>
      <c r="Z235" s="188"/>
      <c r="AA235" s="188"/>
      <c r="AB235" s="188"/>
      <c r="AC235" s="235"/>
      <c r="AD235" s="235"/>
      <c r="AE235" s="235"/>
      <c r="AF235" s="235"/>
      <c r="AG235" s="235"/>
      <c r="AH235" s="235"/>
      <c r="AI235" s="187"/>
      <c r="AJ235" s="187"/>
      <c r="AK235" s="187"/>
      <c r="AL235" s="187"/>
      <c r="AM235" s="187"/>
      <c r="AN235" s="187"/>
      <c r="AO235" s="187"/>
      <c r="AP235" s="187"/>
      <c r="AQ235" s="187"/>
      <c r="AR235" s="187"/>
      <c r="AS235" s="187"/>
      <c r="AT235" s="236"/>
      <c r="AU235" s="236"/>
      <c r="AV235" s="236"/>
      <c r="AW235" s="236"/>
      <c r="AX235" s="236"/>
      <c r="AY235" s="236"/>
      <c r="AZ235" s="236"/>
      <c r="BA235" s="236"/>
      <c r="BB235" s="236"/>
      <c r="BC235" s="236"/>
      <c r="BD235" s="236"/>
    </row>
    <row r="236" spans="1:56" ht="12.75" customHeight="1">
      <c r="A236" s="186"/>
      <c r="B236" s="186"/>
      <c r="C236" s="186"/>
      <c r="D236" s="186"/>
      <c r="E236" s="186"/>
      <c r="F236" s="186"/>
      <c r="G236" s="186"/>
      <c r="H236" s="186"/>
      <c r="I236" s="186"/>
      <c r="J236" s="186"/>
      <c r="K236" s="186"/>
      <c r="L236" s="186"/>
      <c r="M236" s="186"/>
      <c r="N236" s="186"/>
      <c r="O236" s="186"/>
      <c r="P236" s="187"/>
      <c r="Q236" s="187"/>
      <c r="R236" s="187"/>
      <c r="S236" s="187"/>
      <c r="T236" s="187"/>
      <c r="U236" s="187"/>
      <c r="V236" s="187"/>
      <c r="W236" s="187"/>
      <c r="X236" s="187"/>
      <c r="Y236" s="188"/>
      <c r="Z236" s="188"/>
      <c r="AA236" s="188"/>
      <c r="AB236" s="188"/>
      <c r="AC236" s="235"/>
      <c r="AD236" s="235"/>
      <c r="AE236" s="235"/>
      <c r="AF236" s="235"/>
      <c r="AG236" s="235"/>
      <c r="AH236" s="235"/>
      <c r="AI236" s="187"/>
      <c r="AJ236" s="187"/>
      <c r="AK236" s="187"/>
      <c r="AL236" s="187"/>
      <c r="AM236" s="187"/>
      <c r="AN236" s="187"/>
      <c r="AO236" s="187"/>
      <c r="AP236" s="187"/>
      <c r="AQ236" s="187"/>
      <c r="AR236" s="187"/>
      <c r="AS236" s="187"/>
      <c r="AT236" s="236"/>
      <c r="AU236" s="236"/>
      <c r="AV236" s="236"/>
      <c r="AW236" s="236"/>
      <c r="AX236" s="236"/>
      <c r="AY236" s="236"/>
      <c r="AZ236" s="236"/>
      <c r="BA236" s="236"/>
      <c r="BB236" s="236"/>
      <c r="BC236" s="236"/>
      <c r="BD236" s="236"/>
    </row>
    <row r="237" spans="1:56" ht="12.75" customHeight="1">
      <c r="A237" s="186"/>
      <c r="B237" s="186"/>
      <c r="C237" s="186"/>
      <c r="D237" s="186"/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7"/>
      <c r="Q237" s="187"/>
      <c r="R237" s="187"/>
      <c r="S237" s="187"/>
      <c r="T237" s="187"/>
      <c r="U237" s="187"/>
      <c r="V237" s="187"/>
      <c r="W237" s="187"/>
      <c r="X237" s="187"/>
      <c r="Y237" s="188"/>
      <c r="Z237" s="188"/>
      <c r="AA237" s="188"/>
      <c r="AB237" s="188"/>
      <c r="AC237" s="235"/>
      <c r="AD237" s="235"/>
      <c r="AE237" s="235"/>
      <c r="AF237" s="235"/>
      <c r="AG237" s="235"/>
      <c r="AH237" s="235"/>
      <c r="AI237" s="187"/>
      <c r="AJ237" s="187"/>
      <c r="AK237" s="187"/>
      <c r="AL237" s="187"/>
      <c r="AM237" s="187"/>
      <c r="AN237" s="187"/>
      <c r="AO237" s="187"/>
      <c r="AP237" s="187"/>
      <c r="AQ237" s="187"/>
      <c r="AR237" s="187"/>
      <c r="AS237" s="187"/>
      <c r="AT237" s="236"/>
      <c r="AU237" s="236"/>
      <c r="AV237" s="236"/>
      <c r="AW237" s="236"/>
      <c r="AX237" s="236"/>
      <c r="AY237" s="236"/>
      <c r="AZ237" s="236"/>
      <c r="BA237" s="236"/>
      <c r="BB237" s="236"/>
      <c r="BC237" s="236"/>
      <c r="BD237" s="236"/>
    </row>
    <row r="238" spans="1:56" ht="12.75" customHeight="1">
      <c r="A238" s="186"/>
      <c r="B238" s="186"/>
      <c r="C238" s="186"/>
      <c r="D238" s="186"/>
      <c r="E238" s="186"/>
      <c r="F238" s="186"/>
      <c r="G238" s="186"/>
      <c r="H238" s="186"/>
      <c r="I238" s="186"/>
      <c r="J238" s="186"/>
      <c r="K238" s="186"/>
      <c r="L238" s="186"/>
      <c r="M238" s="186"/>
      <c r="N238" s="186"/>
      <c r="O238" s="186"/>
      <c r="P238" s="187"/>
      <c r="Q238" s="187"/>
      <c r="R238" s="187"/>
      <c r="S238" s="187"/>
      <c r="T238" s="187"/>
      <c r="U238" s="187"/>
      <c r="V238" s="187"/>
      <c r="W238" s="187"/>
      <c r="X238" s="187"/>
      <c r="Y238" s="188"/>
      <c r="Z238" s="188"/>
      <c r="AA238" s="188"/>
      <c r="AB238" s="188"/>
      <c r="AC238" s="235"/>
      <c r="AD238" s="235"/>
      <c r="AE238" s="235"/>
      <c r="AF238" s="235"/>
      <c r="AG238" s="235"/>
      <c r="AH238" s="235"/>
      <c r="AI238" s="187"/>
      <c r="AJ238" s="187"/>
      <c r="AK238" s="187"/>
      <c r="AL238" s="187"/>
      <c r="AM238" s="187"/>
      <c r="AN238" s="187"/>
      <c r="AO238" s="187"/>
      <c r="AP238" s="187"/>
      <c r="AQ238" s="187"/>
      <c r="AR238" s="187"/>
      <c r="AS238" s="187"/>
      <c r="AT238" s="236"/>
      <c r="AU238" s="236"/>
      <c r="AV238" s="236"/>
      <c r="AW238" s="236"/>
      <c r="AX238" s="236"/>
      <c r="AY238" s="236"/>
      <c r="AZ238" s="236"/>
      <c r="BA238" s="236"/>
      <c r="BB238" s="236"/>
      <c r="BC238" s="236"/>
      <c r="BD238" s="236"/>
    </row>
    <row r="239" spans="1:56" ht="12.75" customHeight="1">
      <c r="A239" s="186"/>
      <c r="B239" s="186"/>
      <c r="C239" s="186"/>
      <c r="D239" s="186"/>
      <c r="E239" s="186"/>
      <c r="F239" s="186"/>
      <c r="G239" s="186"/>
      <c r="H239" s="186"/>
      <c r="I239" s="186"/>
      <c r="J239" s="186"/>
      <c r="K239" s="186"/>
      <c r="L239" s="186"/>
      <c r="M239" s="186"/>
      <c r="N239" s="186"/>
      <c r="O239" s="186"/>
      <c r="P239" s="187"/>
      <c r="Q239" s="187"/>
      <c r="R239" s="187"/>
      <c r="S239" s="187"/>
      <c r="T239" s="187"/>
      <c r="U239" s="187"/>
      <c r="V239" s="187"/>
      <c r="W239" s="187"/>
      <c r="X239" s="187"/>
      <c r="Y239" s="188"/>
      <c r="Z239" s="188"/>
      <c r="AA239" s="188"/>
      <c r="AB239" s="188"/>
      <c r="AC239" s="235"/>
      <c r="AD239" s="235"/>
      <c r="AE239" s="235"/>
      <c r="AF239" s="235"/>
      <c r="AG239" s="235"/>
      <c r="AH239" s="235"/>
      <c r="AI239" s="187"/>
      <c r="AJ239" s="187"/>
      <c r="AK239" s="187"/>
      <c r="AL239" s="187"/>
      <c r="AM239" s="187"/>
      <c r="AN239" s="187"/>
      <c r="AO239" s="187"/>
      <c r="AP239" s="187"/>
      <c r="AQ239" s="187"/>
      <c r="AR239" s="187"/>
      <c r="AS239" s="187"/>
      <c r="AT239" s="236"/>
      <c r="AU239" s="236"/>
      <c r="AV239" s="236"/>
      <c r="AW239" s="236"/>
      <c r="AX239" s="236"/>
      <c r="AY239" s="236"/>
      <c r="AZ239" s="236"/>
      <c r="BA239" s="236"/>
      <c r="BB239" s="236"/>
      <c r="BC239" s="236"/>
      <c r="BD239" s="236"/>
    </row>
    <row r="240" spans="1:56" ht="12.75" customHeight="1">
      <c r="A240" s="186"/>
      <c r="B240" s="186"/>
      <c r="C240" s="186"/>
      <c r="D240" s="186"/>
      <c r="E240" s="186"/>
      <c r="F240" s="186"/>
      <c r="G240" s="186"/>
      <c r="H240" s="186"/>
      <c r="I240" s="186"/>
      <c r="J240" s="186"/>
      <c r="K240" s="186"/>
      <c r="L240" s="186"/>
      <c r="M240" s="186"/>
      <c r="N240" s="186"/>
      <c r="O240" s="186"/>
      <c r="P240" s="187"/>
      <c r="Q240" s="187"/>
      <c r="R240" s="187"/>
      <c r="S240" s="187"/>
      <c r="T240" s="187"/>
      <c r="U240" s="187"/>
      <c r="V240" s="187"/>
      <c r="W240" s="187"/>
      <c r="X240" s="187"/>
      <c r="Y240" s="188"/>
      <c r="Z240" s="188"/>
      <c r="AA240" s="188"/>
      <c r="AB240" s="188"/>
      <c r="AC240" s="235"/>
      <c r="AD240" s="235"/>
      <c r="AE240" s="235"/>
      <c r="AF240" s="235"/>
      <c r="AG240" s="235"/>
      <c r="AH240" s="235"/>
      <c r="AI240" s="187"/>
      <c r="AJ240" s="187"/>
      <c r="AK240" s="187"/>
      <c r="AL240" s="187"/>
      <c r="AM240" s="187"/>
      <c r="AN240" s="187"/>
      <c r="AO240" s="187"/>
      <c r="AP240" s="187"/>
      <c r="AQ240" s="187"/>
      <c r="AR240" s="187"/>
      <c r="AS240" s="187"/>
      <c r="AT240" s="236"/>
      <c r="AU240" s="236"/>
      <c r="AV240" s="236"/>
      <c r="AW240" s="236"/>
      <c r="AX240" s="236"/>
      <c r="AY240" s="236"/>
      <c r="AZ240" s="236"/>
      <c r="BA240" s="236"/>
      <c r="BB240" s="236"/>
      <c r="BC240" s="236"/>
      <c r="BD240" s="236"/>
    </row>
    <row r="241" spans="1:56" ht="12.75" customHeight="1">
      <c r="A241" s="186"/>
      <c r="B241" s="186"/>
      <c r="C241" s="186"/>
      <c r="D241" s="186"/>
      <c r="E241" s="186"/>
      <c r="F241" s="186"/>
      <c r="G241" s="186"/>
      <c r="H241" s="186"/>
      <c r="I241" s="186"/>
      <c r="J241" s="186"/>
      <c r="K241" s="186"/>
      <c r="L241" s="186"/>
      <c r="M241" s="186"/>
      <c r="N241" s="186"/>
      <c r="O241" s="186"/>
      <c r="P241" s="187"/>
      <c r="Q241" s="187"/>
      <c r="R241" s="187"/>
      <c r="S241" s="187"/>
      <c r="T241" s="187"/>
      <c r="U241" s="187"/>
      <c r="V241" s="187"/>
      <c r="W241" s="187"/>
      <c r="X241" s="187"/>
      <c r="Y241" s="188"/>
      <c r="Z241" s="188"/>
      <c r="AA241" s="188"/>
      <c r="AB241" s="188"/>
      <c r="AC241" s="235"/>
      <c r="AD241" s="235"/>
      <c r="AE241" s="235"/>
      <c r="AF241" s="235"/>
      <c r="AG241" s="235"/>
      <c r="AH241" s="235"/>
      <c r="AI241" s="187"/>
      <c r="AJ241" s="187"/>
      <c r="AK241" s="187"/>
      <c r="AL241" s="187"/>
      <c r="AM241" s="187"/>
      <c r="AN241" s="187"/>
      <c r="AO241" s="187"/>
      <c r="AP241" s="187"/>
      <c r="AQ241" s="187"/>
      <c r="AR241" s="187"/>
      <c r="AS241" s="187"/>
      <c r="AT241" s="236"/>
      <c r="AU241" s="236"/>
      <c r="AV241" s="236"/>
      <c r="AW241" s="236"/>
      <c r="AX241" s="236"/>
      <c r="AY241" s="236"/>
      <c r="AZ241" s="236"/>
      <c r="BA241" s="236"/>
      <c r="BB241" s="236"/>
      <c r="BC241" s="236"/>
      <c r="BD241" s="236"/>
    </row>
    <row r="242" spans="1:56" ht="12.75" customHeight="1">
      <c r="A242" s="186"/>
      <c r="B242" s="186"/>
      <c r="C242" s="186"/>
      <c r="D242" s="186"/>
      <c r="E242" s="186"/>
      <c r="F242" s="186"/>
      <c r="G242" s="186"/>
      <c r="H242" s="186"/>
      <c r="I242" s="186"/>
      <c r="J242" s="186"/>
      <c r="K242" s="186"/>
      <c r="L242" s="186"/>
      <c r="M242" s="186"/>
      <c r="N242" s="186"/>
      <c r="O242" s="186"/>
      <c r="P242" s="187"/>
      <c r="Q242" s="187"/>
      <c r="R242" s="187"/>
      <c r="S242" s="187"/>
      <c r="T242" s="187"/>
      <c r="U242" s="187"/>
      <c r="V242" s="187"/>
      <c r="W242" s="187"/>
      <c r="X242" s="187"/>
      <c r="Y242" s="188"/>
      <c r="Z242" s="188"/>
      <c r="AA242" s="188"/>
      <c r="AB242" s="188"/>
      <c r="AC242" s="235"/>
      <c r="AD242" s="235"/>
      <c r="AE242" s="235"/>
      <c r="AF242" s="235"/>
      <c r="AG242" s="235"/>
      <c r="AH242" s="235"/>
      <c r="AI242" s="187"/>
      <c r="AJ242" s="187"/>
      <c r="AK242" s="187"/>
      <c r="AL242" s="187"/>
      <c r="AM242" s="187"/>
      <c r="AN242" s="187"/>
      <c r="AO242" s="187"/>
      <c r="AP242" s="187"/>
      <c r="AQ242" s="187"/>
      <c r="AR242" s="187"/>
      <c r="AS242" s="187"/>
      <c r="AT242" s="236"/>
      <c r="AU242" s="236"/>
      <c r="AV242" s="236"/>
      <c r="AW242" s="236"/>
      <c r="AX242" s="236"/>
      <c r="AY242" s="236"/>
      <c r="AZ242" s="236"/>
      <c r="BA242" s="236"/>
      <c r="BB242" s="236"/>
      <c r="BC242" s="236"/>
      <c r="BD242" s="236"/>
    </row>
    <row r="243" spans="1:56" ht="12.75" customHeight="1">
      <c r="A243" s="186"/>
      <c r="B243" s="186"/>
      <c r="C243" s="186"/>
      <c r="D243" s="186"/>
      <c r="E243" s="186"/>
      <c r="F243" s="186"/>
      <c r="G243" s="186"/>
      <c r="H243" s="186"/>
      <c r="I243" s="186"/>
      <c r="J243" s="186"/>
      <c r="K243" s="186"/>
      <c r="L243" s="186"/>
      <c r="M243" s="186"/>
      <c r="N243" s="186"/>
      <c r="O243" s="186"/>
      <c r="P243" s="187"/>
      <c r="Q243" s="187"/>
      <c r="R243" s="187"/>
      <c r="S243" s="187"/>
      <c r="T243" s="187"/>
      <c r="U243" s="187"/>
      <c r="V243" s="187"/>
      <c r="W243" s="187"/>
      <c r="X243" s="187"/>
      <c r="Y243" s="188"/>
      <c r="Z243" s="188"/>
      <c r="AA243" s="188"/>
      <c r="AB243" s="188"/>
      <c r="AC243" s="235"/>
      <c r="AD243" s="235"/>
      <c r="AE243" s="235"/>
      <c r="AF243" s="235"/>
      <c r="AG243" s="235"/>
      <c r="AH243" s="235"/>
      <c r="AI243" s="187"/>
      <c r="AJ243" s="187"/>
      <c r="AK243" s="187"/>
      <c r="AL243" s="187"/>
      <c r="AM243" s="187"/>
      <c r="AN243" s="187"/>
      <c r="AO243" s="187"/>
      <c r="AP243" s="187"/>
      <c r="AQ243" s="187"/>
      <c r="AR243" s="187"/>
      <c r="AS243" s="187"/>
      <c r="AT243" s="236"/>
      <c r="AU243" s="236"/>
      <c r="AV243" s="236"/>
      <c r="AW243" s="236"/>
      <c r="AX243" s="236"/>
      <c r="AY243" s="236"/>
      <c r="AZ243" s="236"/>
      <c r="BA243" s="236"/>
      <c r="BB243" s="236"/>
      <c r="BC243" s="236"/>
      <c r="BD243" s="236"/>
    </row>
    <row r="244" spans="1:56" ht="12.75" customHeight="1">
      <c r="A244" s="186"/>
      <c r="B244" s="186"/>
      <c r="C244" s="186"/>
      <c r="D244" s="186"/>
      <c r="E244" s="186"/>
      <c r="F244" s="186"/>
      <c r="G244" s="186"/>
      <c r="H244" s="186"/>
      <c r="I244" s="186"/>
      <c r="J244" s="186"/>
      <c r="K244" s="186"/>
      <c r="L244" s="186"/>
      <c r="M244" s="186"/>
      <c r="N244" s="186"/>
      <c r="O244" s="186"/>
      <c r="P244" s="187"/>
      <c r="Q244" s="187"/>
      <c r="R244" s="187"/>
      <c r="S244" s="187"/>
      <c r="T244" s="187"/>
      <c r="U244" s="187"/>
      <c r="V244" s="187"/>
      <c r="W244" s="187"/>
      <c r="X244" s="187"/>
      <c r="Y244" s="188"/>
      <c r="Z244" s="188"/>
      <c r="AA244" s="188"/>
      <c r="AB244" s="188"/>
      <c r="AC244" s="235"/>
      <c r="AD244" s="235"/>
      <c r="AE244" s="235"/>
      <c r="AF244" s="235"/>
      <c r="AG244" s="235"/>
      <c r="AH244" s="235"/>
      <c r="AI244" s="187"/>
      <c r="AJ244" s="187"/>
      <c r="AK244" s="187"/>
      <c r="AL244" s="187"/>
      <c r="AM244" s="187"/>
      <c r="AN244" s="187"/>
      <c r="AO244" s="187"/>
      <c r="AP244" s="187"/>
      <c r="AQ244" s="187"/>
      <c r="AR244" s="187"/>
      <c r="AS244" s="187"/>
      <c r="AT244" s="236"/>
      <c r="AU244" s="236"/>
      <c r="AV244" s="236"/>
      <c r="AW244" s="236"/>
      <c r="AX244" s="236"/>
      <c r="AY244" s="236"/>
      <c r="AZ244" s="236"/>
      <c r="BA244" s="236"/>
      <c r="BB244" s="236"/>
      <c r="BC244" s="236"/>
      <c r="BD244" s="236"/>
    </row>
    <row r="245" spans="1:56" ht="12.75" customHeight="1">
      <c r="A245" s="186"/>
      <c r="B245" s="186"/>
      <c r="C245" s="186"/>
      <c r="D245" s="186"/>
      <c r="E245" s="186"/>
      <c r="F245" s="186"/>
      <c r="G245" s="186"/>
      <c r="H245" s="186"/>
      <c r="I245" s="186"/>
      <c r="J245" s="186"/>
      <c r="K245" s="186"/>
      <c r="L245" s="186"/>
      <c r="M245" s="186"/>
      <c r="N245" s="186"/>
      <c r="O245" s="186"/>
      <c r="P245" s="187"/>
      <c r="Q245" s="187"/>
      <c r="R245" s="187"/>
      <c r="S245" s="187"/>
      <c r="T245" s="187"/>
      <c r="U245" s="187"/>
      <c r="V245" s="187"/>
      <c r="W245" s="187"/>
      <c r="X245" s="187"/>
      <c r="Y245" s="188"/>
      <c r="Z245" s="188"/>
      <c r="AA245" s="188"/>
      <c r="AB245" s="188"/>
      <c r="AC245" s="235"/>
      <c r="AD245" s="235"/>
      <c r="AE245" s="235"/>
      <c r="AF245" s="235"/>
      <c r="AG245" s="235"/>
      <c r="AH245" s="235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7"/>
      <c r="AT245" s="236"/>
      <c r="AU245" s="236"/>
      <c r="AV245" s="236"/>
      <c r="AW245" s="236"/>
      <c r="AX245" s="236"/>
      <c r="AY245" s="236"/>
      <c r="AZ245" s="236"/>
      <c r="BA245" s="236"/>
      <c r="BB245" s="236"/>
      <c r="BC245" s="236"/>
      <c r="BD245" s="236"/>
    </row>
    <row r="246" spans="1:56" ht="12.75" customHeight="1">
      <c r="A246" s="186"/>
      <c r="B246" s="186"/>
      <c r="C246" s="186"/>
      <c r="D246" s="186"/>
      <c r="E246" s="186"/>
      <c r="F246" s="186"/>
      <c r="G246" s="186"/>
      <c r="H246" s="186"/>
      <c r="I246" s="186"/>
      <c r="J246" s="186"/>
      <c r="K246" s="186"/>
      <c r="L246" s="186"/>
      <c r="M246" s="186"/>
      <c r="N246" s="186"/>
      <c r="O246" s="186"/>
      <c r="P246" s="187"/>
      <c r="Q246" s="187"/>
      <c r="R246" s="187"/>
      <c r="S246" s="187"/>
      <c r="T246" s="187"/>
      <c r="U246" s="187"/>
      <c r="V246" s="187"/>
      <c r="W246" s="187"/>
      <c r="X246" s="187"/>
      <c r="Y246" s="188"/>
      <c r="Z246" s="188"/>
      <c r="AA246" s="188"/>
      <c r="AB246" s="188"/>
      <c r="AC246" s="235"/>
      <c r="AD246" s="235"/>
      <c r="AE246" s="235"/>
      <c r="AF246" s="235"/>
      <c r="AG246" s="235"/>
      <c r="AH246" s="235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87"/>
      <c r="AT246" s="236"/>
      <c r="AU246" s="236"/>
      <c r="AV246" s="236"/>
      <c r="AW246" s="236"/>
      <c r="AX246" s="236"/>
      <c r="AY246" s="236"/>
      <c r="AZ246" s="236"/>
      <c r="BA246" s="236"/>
      <c r="BB246" s="236"/>
      <c r="BC246" s="236"/>
      <c r="BD246" s="236"/>
    </row>
    <row r="247" spans="1:56" ht="12.75" customHeight="1">
      <c r="A247" s="186"/>
      <c r="B247" s="186"/>
      <c r="C247" s="186"/>
      <c r="D247" s="186"/>
      <c r="E247" s="186"/>
      <c r="F247" s="186"/>
      <c r="G247" s="186"/>
      <c r="H247" s="186"/>
      <c r="I247" s="186"/>
      <c r="J247" s="186"/>
      <c r="K247" s="186"/>
      <c r="L247" s="186"/>
      <c r="M247" s="186"/>
      <c r="N247" s="186"/>
      <c r="O247" s="186"/>
      <c r="P247" s="187"/>
      <c r="Q247" s="187"/>
      <c r="R247" s="187"/>
      <c r="S247" s="187"/>
      <c r="T247" s="187"/>
      <c r="U247" s="187"/>
      <c r="V247" s="187"/>
      <c r="W247" s="187"/>
      <c r="X247" s="187"/>
      <c r="Y247" s="188"/>
      <c r="Z247" s="188"/>
      <c r="AA247" s="188"/>
      <c r="AB247" s="188"/>
      <c r="AC247" s="235"/>
      <c r="AD247" s="235"/>
      <c r="AE247" s="235"/>
      <c r="AF247" s="235"/>
      <c r="AG247" s="235"/>
      <c r="AH247" s="235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7"/>
      <c r="AT247" s="236"/>
      <c r="AU247" s="236"/>
      <c r="AV247" s="236"/>
      <c r="AW247" s="236"/>
      <c r="AX247" s="236"/>
      <c r="AY247" s="236"/>
      <c r="AZ247" s="236"/>
      <c r="BA247" s="236"/>
      <c r="BB247" s="236"/>
      <c r="BC247" s="236"/>
      <c r="BD247" s="236"/>
    </row>
    <row r="248" spans="1:56" ht="12.75" customHeight="1">
      <c r="A248" s="186"/>
      <c r="B248" s="186"/>
      <c r="C248" s="186"/>
      <c r="D248" s="186"/>
      <c r="E248" s="186"/>
      <c r="F248" s="186"/>
      <c r="G248" s="186"/>
      <c r="H248" s="186"/>
      <c r="I248" s="186"/>
      <c r="J248" s="186"/>
      <c r="K248" s="186"/>
      <c r="L248" s="186"/>
      <c r="M248" s="186"/>
      <c r="N248" s="186"/>
      <c r="O248" s="186"/>
      <c r="P248" s="187"/>
      <c r="Q248" s="187"/>
      <c r="R248" s="187"/>
      <c r="S248" s="187"/>
      <c r="T248" s="187"/>
      <c r="U248" s="187"/>
      <c r="V248" s="187"/>
      <c r="W248" s="187"/>
      <c r="X248" s="187"/>
      <c r="Y248" s="188"/>
      <c r="Z248" s="188"/>
      <c r="AA248" s="188"/>
      <c r="AB248" s="188"/>
      <c r="AC248" s="235"/>
      <c r="AD248" s="235"/>
      <c r="AE248" s="235"/>
      <c r="AF248" s="235"/>
      <c r="AG248" s="235"/>
      <c r="AH248" s="235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87"/>
      <c r="AT248" s="236"/>
      <c r="AU248" s="236"/>
      <c r="AV248" s="236"/>
      <c r="AW248" s="236"/>
      <c r="AX248" s="236"/>
      <c r="AY248" s="236"/>
      <c r="AZ248" s="236"/>
      <c r="BA248" s="236"/>
      <c r="BB248" s="236"/>
      <c r="BC248" s="236"/>
      <c r="BD248" s="236"/>
    </row>
    <row r="249" spans="1:56" ht="12.75" customHeight="1">
      <c r="A249" s="186"/>
      <c r="B249" s="186"/>
      <c r="C249" s="186"/>
      <c r="D249" s="186"/>
      <c r="E249" s="186"/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7"/>
      <c r="Q249" s="187"/>
      <c r="R249" s="187"/>
      <c r="S249" s="187"/>
      <c r="T249" s="187"/>
      <c r="U249" s="187"/>
      <c r="V249" s="187"/>
      <c r="W249" s="187"/>
      <c r="X249" s="187"/>
      <c r="Y249" s="188"/>
      <c r="Z249" s="188"/>
      <c r="AA249" s="188"/>
      <c r="AB249" s="188"/>
      <c r="AC249" s="235"/>
      <c r="AD249" s="235"/>
      <c r="AE249" s="235"/>
      <c r="AF249" s="235"/>
      <c r="AG249" s="235"/>
      <c r="AH249" s="235"/>
      <c r="AI249" s="187"/>
      <c r="AJ249" s="187"/>
      <c r="AK249" s="187"/>
      <c r="AL249" s="187"/>
      <c r="AM249" s="187"/>
      <c r="AN249" s="187"/>
      <c r="AO249" s="187"/>
      <c r="AP249" s="187"/>
      <c r="AQ249" s="187"/>
      <c r="AR249" s="187"/>
      <c r="AS249" s="187"/>
      <c r="AT249" s="236"/>
      <c r="AU249" s="236"/>
      <c r="AV249" s="236"/>
      <c r="AW249" s="236"/>
      <c r="AX249" s="236"/>
      <c r="AY249" s="236"/>
      <c r="AZ249" s="236"/>
      <c r="BA249" s="236"/>
      <c r="BB249" s="236"/>
      <c r="BC249" s="236"/>
      <c r="BD249" s="236"/>
    </row>
    <row r="250" spans="1:56" ht="12.75" customHeight="1">
      <c r="A250" s="186"/>
      <c r="B250" s="186"/>
      <c r="C250" s="186"/>
      <c r="D250" s="186"/>
      <c r="E250" s="186"/>
      <c r="F250" s="186"/>
      <c r="G250" s="186"/>
      <c r="H250" s="186"/>
      <c r="I250" s="186"/>
      <c r="J250" s="186"/>
      <c r="K250" s="186"/>
      <c r="L250" s="186"/>
      <c r="M250" s="186"/>
      <c r="N250" s="186"/>
      <c r="O250" s="186"/>
      <c r="P250" s="187"/>
      <c r="Q250" s="187"/>
      <c r="R250" s="187"/>
      <c r="S250" s="187"/>
      <c r="T250" s="187"/>
      <c r="U250" s="187"/>
      <c r="V250" s="187"/>
      <c r="W250" s="187"/>
      <c r="X250" s="187"/>
      <c r="Y250" s="188"/>
      <c r="Z250" s="188"/>
      <c r="AA250" s="188"/>
      <c r="AB250" s="188"/>
      <c r="AC250" s="235"/>
      <c r="AD250" s="235"/>
      <c r="AE250" s="235"/>
      <c r="AF250" s="235"/>
      <c r="AG250" s="235"/>
      <c r="AH250" s="235"/>
      <c r="AI250" s="187"/>
      <c r="AJ250" s="187"/>
      <c r="AK250" s="187"/>
      <c r="AL250" s="187"/>
      <c r="AM250" s="187"/>
      <c r="AN250" s="187"/>
      <c r="AO250" s="187"/>
      <c r="AP250" s="187"/>
      <c r="AQ250" s="187"/>
      <c r="AR250" s="187"/>
      <c r="AS250" s="187"/>
      <c r="AT250" s="236"/>
      <c r="AU250" s="236"/>
      <c r="AV250" s="236"/>
      <c r="AW250" s="236"/>
      <c r="AX250" s="236"/>
      <c r="AY250" s="236"/>
      <c r="AZ250" s="236"/>
      <c r="BA250" s="236"/>
      <c r="BB250" s="236"/>
      <c r="BC250" s="236"/>
      <c r="BD250" s="236"/>
    </row>
    <row r="251" spans="1:56" ht="12.75" customHeight="1">
      <c r="A251" s="186"/>
      <c r="B251" s="186"/>
      <c r="C251" s="186"/>
      <c r="D251" s="186"/>
      <c r="E251" s="186"/>
      <c r="F251" s="186"/>
      <c r="G251" s="186"/>
      <c r="H251" s="186"/>
      <c r="I251" s="186"/>
      <c r="J251" s="186"/>
      <c r="K251" s="186"/>
      <c r="L251" s="186"/>
      <c r="M251" s="186"/>
      <c r="N251" s="186"/>
      <c r="O251" s="186"/>
      <c r="P251" s="187"/>
      <c r="Q251" s="187"/>
      <c r="R251" s="187"/>
      <c r="S251" s="187"/>
      <c r="T251" s="187"/>
      <c r="U251" s="187"/>
      <c r="V251" s="187"/>
      <c r="W251" s="187"/>
      <c r="X251" s="187"/>
      <c r="Y251" s="188"/>
      <c r="Z251" s="188"/>
      <c r="AA251" s="188"/>
      <c r="AB251" s="188"/>
      <c r="AC251" s="235"/>
      <c r="AD251" s="235"/>
      <c r="AE251" s="235"/>
      <c r="AF251" s="235"/>
      <c r="AG251" s="235"/>
      <c r="AH251" s="235"/>
      <c r="AI251" s="187"/>
      <c r="AJ251" s="187"/>
      <c r="AK251" s="187"/>
      <c r="AL251" s="187"/>
      <c r="AM251" s="187"/>
      <c r="AN251" s="187"/>
      <c r="AO251" s="187"/>
      <c r="AP251" s="187"/>
      <c r="AQ251" s="187"/>
      <c r="AR251" s="187"/>
      <c r="AS251" s="187"/>
      <c r="AT251" s="236"/>
      <c r="AU251" s="236"/>
      <c r="AV251" s="236"/>
      <c r="AW251" s="236"/>
      <c r="AX251" s="236"/>
      <c r="AY251" s="236"/>
      <c r="AZ251" s="236"/>
      <c r="BA251" s="236"/>
      <c r="BB251" s="236"/>
      <c r="BC251" s="236"/>
      <c r="BD251" s="236"/>
    </row>
    <row r="252" spans="1:56" ht="12.75" customHeight="1">
      <c r="A252" s="186"/>
      <c r="B252" s="186"/>
      <c r="C252" s="186"/>
      <c r="D252" s="186"/>
      <c r="E252" s="186"/>
      <c r="F252" s="186"/>
      <c r="G252" s="186"/>
      <c r="H252" s="186"/>
      <c r="I252" s="186"/>
      <c r="J252" s="186"/>
      <c r="K252" s="186"/>
      <c r="L252" s="186"/>
      <c r="M252" s="186"/>
      <c r="N252" s="186"/>
      <c r="O252" s="186"/>
      <c r="P252" s="187"/>
      <c r="Q252" s="187"/>
      <c r="R252" s="187"/>
      <c r="S252" s="187"/>
      <c r="T252" s="187"/>
      <c r="U252" s="187"/>
      <c r="V252" s="187"/>
      <c r="W252" s="187"/>
      <c r="X252" s="187"/>
      <c r="Y252" s="188"/>
      <c r="Z252" s="188"/>
      <c r="AA252" s="188"/>
      <c r="AB252" s="188"/>
      <c r="AC252" s="235"/>
      <c r="AD252" s="235"/>
      <c r="AE252" s="235"/>
      <c r="AF252" s="235"/>
      <c r="AG252" s="235"/>
      <c r="AH252" s="235"/>
      <c r="AI252" s="187"/>
      <c r="AJ252" s="187"/>
      <c r="AK252" s="187"/>
      <c r="AL252" s="187"/>
      <c r="AM252" s="187"/>
      <c r="AN252" s="187"/>
      <c r="AO252" s="187"/>
      <c r="AP252" s="187"/>
      <c r="AQ252" s="187"/>
      <c r="AR252" s="187"/>
      <c r="AS252" s="187"/>
      <c r="AT252" s="236"/>
      <c r="AU252" s="236"/>
      <c r="AV252" s="236"/>
      <c r="AW252" s="236"/>
      <c r="AX252" s="236"/>
      <c r="AY252" s="236"/>
      <c r="AZ252" s="236"/>
      <c r="BA252" s="236"/>
      <c r="BB252" s="236"/>
      <c r="BC252" s="236"/>
      <c r="BD252" s="236"/>
    </row>
    <row r="253" spans="1:56" ht="12.75" customHeight="1">
      <c r="A253" s="186"/>
      <c r="B253" s="186"/>
      <c r="C253" s="186"/>
      <c r="D253" s="186"/>
      <c r="E253" s="186"/>
      <c r="F253" s="186"/>
      <c r="G253" s="186"/>
      <c r="H253" s="186"/>
      <c r="I253" s="186"/>
      <c r="J253" s="186"/>
      <c r="K253" s="186"/>
      <c r="L253" s="186"/>
      <c r="M253" s="186"/>
      <c r="N253" s="186"/>
      <c r="O253" s="186"/>
      <c r="P253" s="187"/>
      <c r="Q253" s="187"/>
      <c r="R253" s="187"/>
      <c r="S253" s="187"/>
      <c r="T253" s="187"/>
      <c r="U253" s="187"/>
      <c r="V253" s="187"/>
      <c r="W253" s="187"/>
      <c r="X253" s="187"/>
      <c r="Y253" s="188"/>
      <c r="Z253" s="188"/>
      <c r="AA253" s="188"/>
      <c r="AB253" s="188"/>
      <c r="AC253" s="235"/>
      <c r="AD253" s="235"/>
      <c r="AE253" s="235"/>
      <c r="AF253" s="235"/>
      <c r="AG253" s="235"/>
      <c r="AH253" s="235"/>
      <c r="AI253" s="187"/>
      <c r="AJ253" s="187"/>
      <c r="AK253" s="187"/>
      <c r="AL253" s="187"/>
      <c r="AM253" s="187"/>
      <c r="AN253" s="187"/>
      <c r="AO253" s="187"/>
      <c r="AP253" s="187"/>
      <c r="AQ253" s="187"/>
      <c r="AR253" s="187"/>
      <c r="AS253" s="187"/>
      <c r="AT253" s="236"/>
      <c r="AU253" s="236"/>
      <c r="AV253" s="236"/>
      <c r="AW253" s="236"/>
      <c r="AX253" s="236"/>
      <c r="AY253" s="236"/>
      <c r="AZ253" s="236"/>
      <c r="BA253" s="236"/>
      <c r="BB253" s="236"/>
      <c r="BC253" s="236"/>
      <c r="BD253" s="236"/>
    </row>
    <row r="254" spans="1:56" ht="12.75" customHeight="1">
      <c r="A254" s="186"/>
      <c r="B254" s="186"/>
      <c r="C254" s="186"/>
      <c r="D254" s="186"/>
      <c r="E254" s="186"/>
      <c r="F254" s="186"/>
      <c r="G254" s="186"/>
      <c r="H254" s="186"/>
      <c r="I254" s="186"/>
      <c r="J254" s="186"/>
      <c r="K254" s="186"/>
      <c r="L254" s="186"/>
      <c r="M254" s="186"/>
      <c r="N254" s="186"/>
      <c r="O254" s="186"/>
      <c r="P254" s="187"/>
      <c r="Q254" s="187"/>
      <c r="R254" s="187"/>
      <c r="S254" s="187"/>
      <c r="T254" s="187"/>
      <c r="U254" s="187"/>
      <c r="V254" s="187"/>
      <c r="W254" s="187"/>
      <c r="X254" s="187"/>
      <c r="Y254" s="188"/>
      <c r="Z254" s="188"/>
      <c r="AA254" s="188"/>
      <c r="AB254" s="188"/>
      <c r="AC254" s="235"/>
      <c r="AD254" s="235"/>
      <c r="AE254" s="235"/>
      <c r="AF254" s="235"/>
      <c r="AG254" s="235"/>
      <c r="AH254" s="235"/>
      <c r="AI254" s="187"/>
      <c r="AJ254" s="187"/>
      <c r="AK254" s="187"/>
      <c r="AL254" s="187"/>
      <c r="AM254" s="187"/>
      <c r="AN254" s="187"/>
      <c r="AO254" s="187"/>
      <c r="AP254" s="187"/>
      <c r="AQ254" s="187"/>
      <c r="AR254" s="187"/>
      <c r="AS254" s="187"/>
      <c r="AT254" s="236"/>
      <c r="AU254" s="236"/>
      <c r="AV254" s="236"/>
      <c r="AW254" s="236"/>
      <c r="AX254" s="236"/>
      <c r="AY254" s="236"/>
      <c r="AZ254" s="236"/>
      <c r="BA254" s="236"/>
      <c r="BB254" s="236"/>
      <c r="BC254" s="236"/>
      <c r="BD254" s="236"/>
    </row>
    <row r="255" spans="1:56" ht="12.75" customHeight="1">
      <c r="A255" s="186"/>
      <c r="B255" s="186"/>
      <c r="C255" s="186"/>
      <c r="D255" s="186"/>
      <c r="E255" s="186"/>
      <c r="F255" s="186"/>
      <c r="G255" s="186"/>
      <c r="H255" s="186"/>
      <c r="I255" s="186"/>
      <c r="J255" s="186"/>
      <c r="K255" s="186"/>
      <c r="L255" s="186"/>
      <c r="M255" s="186"/>
      <c r="N255" s="186"/>
      <c r="O255" s="186"/>
      <c r="P255" s="187"/>
      <c r="Q255" s="187"/>
      <c r="R255" s="187"/>
      <c r="S255" s="187"/>
      <c r="T255" s="187"/>
      <c r="U255" s="187"/>
      <c r="V255" s="187"/>
      <c r="W255" s="187"/>
      <c r="X255" s="187"/>
      <c r="Y255" s="188"/>
      <c r="Z255" s="188"/>
      <c r="AA255" s="188"/>
      <c r="AB255" s="188"/>
      <c r="AC255" s="235"/>
      <c r="AD255" s="235"/>
      <c r="AE255" s="235"/>
      <c r="AF255" s="235"/>
      <c r="AG255" s="235"/>
      <c r="AH255" s="235"/>
      <c r="AI255" s="187"/>
      <c r="AJ255" s="187"/>
      <c r="AK255" s="187"/>
      <c r="AL255" s="187"/>
      <c r="AM255" s="187"/>
      <c r="AN255" s="187"/>
      <c r="AO255" s="187"/>
      <c r="AP255" s="187"/>
      <c r="AQ255" s="187"/>
      <c r="AR255" s="187"/>
      <c r="AS255" s="187"/>
      <c r="AT255" s="236"/>
      <c r="AU255" s="236"/>
      <c r="AV255" s="236"/>
      <c r="AW255" s="236"/>
      <c r="AX255" s="236"/>
      <c r="AY255" s="236"/>
      <c r="AZ255" s="236"/>
      <c r="BA255" s="236"/>
      <c r="BB255" s="236"/>
      <c r="BC255" s="236"/>
      <c r="BD255" s="236"/>
    </row>
    <row r="256" spans="1:56" ht="12.75" customHeight="1">
      <c r="A256" s="186"/>
      <c r="B256" s="186"/>
      <c r="C256" s="186"/>
      <c r="D256" s="186"/>
      <c r="E256" s="186"/>
      <c r="F256" s="186"/>
      <c r="G256" s="186"/>
      <c r="H256" s="186"/>
      <c r="I256" s="186"/>
      <c r="J256" s="186"/>
      <c r="K256" s="186"/>
      <c r="L256" s="186"/>
      <c r="M256" s="186"/>
      <c r="N256" s="186"/>
      <c r="O256" s="186"/>
      <c r="P256" s="187"/>
      <c r="Q256" s="187"/>
      <c r="R256" s="187"/>
      <c r="S256" s="187"/>
      <c r="T256" s="187"/>
      <c r="U256" s="187"/>
      <c r="V256" s="187"/>
      <c r="W256" s="187"/>
      <c r="X256" s="187"/>
      <c r="Y256" s="188"/>
      <c r="Z256" s="188"/>
      <c r="AA256" s="188"/>
      <c r="AB256" s="188"/>
      <c r="AC256" s="235"/>
      <c r="AD256" s="235"/>
      <c r="AE256" s="235"/>
      <c r="AF256" s="235"/>
      <c r="AG256" s="235"/>
      <c r="AH256" s="235"/>
      <c r="AI256" s="187"/>
      <c r="AJ256" s="187"/>
      <c r="AK256" s="187"/>
      <c r="AL256" s="187"/>
      <c r="AM256" s="187"/>
      <c r="AN256" s="187"/>
      <c r="AO256" s="187"/>
      <c r="AP256" s="187"/>
      <c r="AQ256" s="187"/>
      <c r="AR256" s="187"/>
      <c r="AS256" s="187"/>
      <c r="AT256" s="236"/>
      <c r="AU256" s="236"/>
      <c r="AV256" s="236"/>
      <c r="AW256" s="236"/>
      <c r="AX256" s="236"/>
      <c r="AY256" s="236"/>
      <c r="AZ256" s="236"/>
      <c r="BA256" s="236"/>
      <c r="BB256" s="236"/>
      <c r="BC256" s="236"/>
      <c r="BD256" s="236"/>
    </row>
    <row r="257" spans="1:56" ht="12.75" customHeight="1">
      <c r="A257" s="186"/>
      <c r="B257" s="186"/>
      <c r="C257" s="186"/>
      <c r="D257" s="186"/>
      <c r="E257" s="186"/>
      <c r="F257" s="186"/>
      <c r="G257" s="186"/>
      <c r="H257" s="186"/>
      <c r="I257" s="186"/>
      <c r="J257" s="186"/>
      <c r="K257" s="186"/>
      <c r="L257" s="186"/>
      <c r="M257" s="186"/>
      <c r="N257" s="186"/>
      <c r="O257" s="186"/>
      <c r="P257" s="187"/>
      <c r="Q257" s="187"/>
      <c r="R257" s="187"/>
      <c r="S257" s="187"/>
      <c r="T257" s="187"/>
      <c r="U257" s="187"/>
      <c r="V257" s="187"/>
      <c r="W257" s="187"/>
      <c r="X257" s="187"/>
      <c r="Y257" s="188"/>
      <c r="Z257" s="188"/>
      <c r="AA257" s="188"/>
      <c r="AB257" s="188"/>
      <c r="AC257" s="235"/>
      <c r="AD257" s="235"/>
      <c r="AE257" s="235"/>
      <c r="AF257" s="235"/>
      <c r="AG257" s="235"/>
      <c r="AH257" s="235"/>
      <c r="AI257" s="187"/>
      <c r="AJ257" s="187"/>
      <c r="AK257" s="187"/>
      <c r="AL257" s="187"/>
      <c r="AM257" s="187"/>
      <c r="AN257" s="187"/>
      <c r="AO257" s="187"/>
      <c r="AP257" s="187"/>
      <c r="AQ257" s="187"/>
      <c r="AR257" s="187"/>
      <c r="AS257" s="187"/>
      <c r="AT257" s="236"/>
      <c r="AU257" s="236"/>
      <c r="AV257" s="236"/>
      <c r="AW257" s="236"/>
      <c r="AX257" s="236"/>
      <c r="AY257" s="236"/>
      <c r="AZ257" s="236"/>
      <c r="BA257" s="236"/>
      <c r="BB257" s="236"/>
      <c r="BC257" s="236"/>
      <c r="BD257" s="236"/>
    </row>
    <row r="258" spans="1:56" ht="12.75" customHeight="1">
      <c r="A258" s="186"/>
      <c r="B258" s="186"/>
      <c r="C258" s="186"/>
      <c r="D258" s="186"/>
      <c r="E258" s="186"/>
      <c r="F258" s="186"/>
      <c r="G258" s="186"/>
      <c r="H258" s="186"/>
      <c r="I258" s="186"/>
      <c r="J258" s="186"/>
      <c r="K258" s="186"/>
      <c r="L258" s="186"/>
      <c r="M258" s="186"/>
      <c r="N258" s="186"/>
      <c r="O258" s="186"/>
      <c r="P258" s="187"/>
      <c r="Q258" s="187"/>
      <c r="R258" s="187"/>
      <c r="S258" s="187"/>
      <c r="T258" s="187"/>
      <c r="U258" s="187"/>
      <c r="V258" s="187"/>
      <c r="W258" s="187"/>
      <c r="X258" s="187"/>
      <c r="Y258" s="188"/>
      <c r="Z258" s="188"/>
      <c r="AA258" s="188"/>
      <c r="AB258" s="188"/>
      <c r="AC258" s="235"/>
      <c r="AD258" s="235"/>
      <c r="AE258" s="235"/>
      <c r="AF258" s="235"/>
      <c r="AG258" s="235"/>
      <c r="AH258" s="235"/>
      <c r="AI258" s="187"/>
      <c r="AJ258" s="187"/>
      <c r="AK258" s="187"/>
      <c r="AL258" s="187"/>
      <c r="AM258" s="187"/>
      <c r="AN258" s="187"/>
      <c r="AO258" s="187"/>
      <c r="AP258" s="187"/>
      <c r="AQ258" s="187"/>
      <c r="AR258" s="187"/>
      <c r="AS258" s="187"/>
      <c r="AT258" s="236"/>
      <c r="AU258" s="236"/>
      <c r="AV258" s="236"/>
      <c r="AW258" s="236"/>
      <c r="AX258" s="236"/>
      <c r="AY258" s="236"/>
      <c r="AZ258" s="236"/>
      <c r="BA258" s="236"/>
      <c r="BB258" s="236"/>
      <c r="BC258" s="236"/>
      <c r="BD258" s="236"/>
    </row>
    <row r="259" spans="1:56" ht="12.75" customHeight="1">
      <c r="A259" s="186"/>
      <c r="B259" s="186"/>
      <c r="C259" s="186"/>
      <c r="D259" s="186"/>
      <c r="E259" s="186"/>
      <c r="F259" s="186"/>
      <c r="G259" s="186"/>
      <c r="H259" s="186"/>
      <c r="I259" s="186"/>
      <c r="J259" s="186"/>
      <c r="K259" s="186"/>
      <c r="L259" s="186"/>
      <c r="M259" s="186"/>
      <c r="N259" s="186"/>
      <c r="O259" s="186"/>
      <c r="P259" s="187"/>
      <c r="Q259" s="187"/>
      <c r="R259" s="187"/>
      <c r="S259" s="187"/>
      <c r="T259" s="187"/>
      <c r="U259" s="187"/>
      <c r="V259" s="187"/>
      <c r="W259" s="187"/>
      <c r="X259" s="187"/>
      <c r="Y259" s="188"/>
      <c r="Z259" s="188"/>
      <c r="AA259" s="188"/>
      <c r="AB259" s="188"/>
      <c r="AC259" s="235"/>
      <c r="AD259" s="235"/>
      <c r="AE259" s="235"/>
      <c r="AF259" s="235"/>
      <c r="AG259" s="235"/>
      <c r="AH259" s="235"/>
      <c r="AI259" s="187"/>
      <c r="AJ259" s="187"/>
      <c r="AK259" s="187"/>
      <c r="AL259" s="187"/>
      <c r="AM259" s="187"/>
      <c r="AN259" s="187"/>
      <c r="AO259" s="187"/>
      <c r="AP259" s="187"/>
      <c r="AQ259" s="187"/>
      <c r="AR259" s="187"/>
      <c r="AS259" s="187"/>
      <c r="AT259" s="236"/>
      <c r="AU259" s="236"/>
      <c r="AV259" s="236"/>
      <c r="AW259" s="236"/>
      <c r="AX259" s="236"/>
      <c r="AY259" s="236"/>
      <c r="AZ259" s="236"/>
      <c r="BA259" s="236"/>
      <c r="BB259" s="236"/>
      <c r="BC259" s="236"/>
      <c r="BD259" s="236"/>
    </row>
    <row r="260" spans="1:56" ht="12.75" customHeight="1">
      <c r="A260" s="186"/>
      <c r="B260" s="186"/>
      <c r="C260" s="186"/>
      <c r="D260" s="186"/>
      <c r="E260" s="186"/>
      <c r="F260" s="186"/>
      <c r="G260" s="186"/>
      <c r="H260" s="186"/>
      <c r="I260" s="186"/>
      <c r="J260" s="186"/>
      <c r="K260" s="186"/>
      <c r="L260" s="186"/>
      <c r="M260" s="186"/>
      <c r="N260" s="186"/>
      <c r="O260" s="186"/>
      <c r="P260" s="187"/>
      <c r="Q260" s="187"/>
      <c r="R260" s="187"/>
      <c r="S260" s="187"/>
      <c r="T260" s="187"/>
      <c r="U260" s="187"/>
      <c r="V260" s="187"/>
      <c r="W260" s="187"/>
      <c r="X260" s="187"/>
      <c r="Y260" s="188"/>
      <c r="Z260" s="188"/>
      <c r="AA260" s="188"/>
      <c r="AB260" s="188"/>
      <c r="AC260" s="235"/>
      <c r="AD260" s="235"/>
      <c r="AE260" s="235"/>
      <c r="AF260" s="235"/>
      <c r="AG260" s="235"/>
      <c r="AH260" s="235"/>
      <c r="AI260" s="187"/>
      <c r="AJ260" s="187"/>
      <c r="AK260" s="187"/>
      <c r="AL260" s="187"/>
      <c r="AM260" s="187"/>
      <c r="AN260" s="187"/>
      <c r="AO260" s="187"/>
      <c r="AP260" s="187"/>
      <c r="AQ260" s="187"/>
      <c r="AR260" s="187"/>
      <c r="AS260" s="187"/>
      <c r="AT260" s="236"/>
      <c r="AU260" s="236"/>
      <c r="AV260" s="236"/>
      <c r="AW260" s="236"/>
      <c r="AX260" s="236"/>
      <c r="AY260" s="236"/>
      <c r="AZ260" s="236"/>
      <c r="BA260" s="236"/>
      <c r="BB260" s="236"/>
      <c r="BC260" s="236"/>
      <c r="BD260" s="236"/>
    </row>
    <row r="261" spans="1:56" ht="12.75" customHeight="1">
      <c r="A261" s="186"/>
      <c r="B261" s="186"/>
      <c r="C261" s="186"/>
      <c r="D261" s="186"/>
      <c r="E261" s="186"/>
      <c r="F261" s="186"/>
      <c r="G261" s="186"/>
      <c r="H261" s="186"/>
      <c r="I261" s="186"/>
      <c r="J261" s="186"/>
      <c r="K261" s="186"/>
      <c r="L261" s="186"/>
      <c r="M261" s="186"/>
      <c r="N261" s="186"/>
      <c r="O261" s="186"/>
      <c r="P261" s="187"/>
      <c r="Q261" s="187"/>
      <c r="R261" s="187"/>
      <c r="S261" s="187"/>
      <c r="T261" s="187"/>
      <c r="U261" s="187"/>
      <c r="V261" s="187"/>
      <c r="W261" s="187"/>
      <c r="X261" s="187"/>
      <c r="Y261" s="188"/>
      <c r="Z261" s="188"/>
      <c r="AA261" s="188"/>
      <c r="AB261" s="188"/>
      <c r="AC261" s="235"/>
      <c r="AD261" s="235"/>
      <c r="AE261" s="235"/>
      <c r="AF261" s="235"/>
      <c r="AG261" s="235"/>
      <c r="AH261" s="235"/>
      <c r="AI261" s="187"/>
      <c r="AJ261" s="187"/>
      <c r="AK261" s="187"/>
      <c r="AL261" s="187"/>
      <c r="AM261" s="187"/>
      <c r="AN261" s="187"/>
      <c r="AO261" s="187"/>
      <c r="AP261" s="187"/>
      <c r="AQ261" s="187"/>
      <c r="AR261" s="187"/>
      <c r="AS261" s="187"/>
      <c r="AT261" s="236"/>
      <c r="AU261" s="236"/>
      <c r="AV261" s="236"/>
      <c r="AW261" s="236"/>
      <c r="AX261" s="236"/>
      <c r="AY261" s="236"/>
      <c r="AZ261" s="236"/>
      <c r="BA261" s="236"/>
      <c r="BB261" s="236"/>
      <c r="BC261" s="236"/>
      <c r="BD261" s="236"/>
    </row>
    <row r="262" spans="1:56" ht="12.75" customHeight="1">
      <c r="A262" s="186"/>
      <c r="B262" s="186"/>
      <c r="C262" s="186"/>
      <c r="D262" s="186"/>
      <c r="E262" s="186"/>
      <c r="F262" s="186"/>
      <c r="G262" s="186"/>
      <c r="H262" s="186"/>
      <c r="I262" s="186"/>
      <c r="J262" s="186"/>
      <c r="K262" s="186"/>
      <c r="L262" s="186"/>
      <c r="M262" s="186"/>
      <c r="N262" s="186"/>
      <c r="O262" s="186"/>
      <c r="P262" s="187"/>
      <c r="Q262" s="187"/>
      <c r="R262" s="187"/>
      <c r="S262" s="187"/>
      <c r="T262" s="187"/>
      <c r="U262" s="187"/>
      <c r="V262" s="187"/>
      <c r="W262" s="187"/>
      <c r="X262" s="187"/>
      <c r="Y262" s="188"/>
      <c r="Z262" s="188"/>
      <c r="AA262" s="188"/>
      <c r="AB262" s="188"/>
      <c r="AC262" s="235"/>
      <c r="AD262" s="235"/>
      <c r="AE262" s="235"/>
      <c r="AF262" s="235"/>
      <c r="AG262" s="235"/>
      <c r="AH262" s="235"/>
      <c r="AI262" s="187"/>
      <c r="AJ262" s="187"/>
      <c r="AK262" s="187"/>
      <c r="AL262" s="187"/>
      <c r="AM262" s="187"/>
      <c r="AN262" s="187"/>
      <c r="AO262" s="187"/>
      <c r="AP262" s="187"/>
      <c r="AQ262" s="187"/>
      <c r="AR262" s="187"/>
      <c r="AS262" s="187"/>
      <c r="AT262" s="236"/>
      <c r="AU262" s="236"/>
      <c r="AV262" s="236"/>
      <c r="AW262" s="236"/>
      <c r="AX262" s="236"/>
      <c r="AY262" s="236"/>
      <c r="AZ262" s="236"/>
      <c r="BA262" s="236"/>
      <c r="BB262" s="236"/>
      <c r="BC262" s="236"/>
      <c r="BD262" s="236"/>
    </row>
    <row r="263" spans="1:56" ht="12.75" customHeight="1">
      <c r="A263" s="186"/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  <c r="P263" s="187"/>
      <c r="Q263" s="187"/>
      <c r="R263" s="187"/>
      <c r="S263" s="187"/>
      <c r="T263" s="187"/>
      <c r="U263" s="187"/>
      <c r="V263" s="187"/>
      <c r="W263" s="187"/>
      <c r="X263" s="187"/>
      <c r="Y263" s="188"/>
      <c r="Z263" s="188"/>
      <c r="AA263" s="188"/>
      <c r="AB263" s="188"/>
      <c r="AC263" s="235"/>
      <c r="AD263" s="235"/>
      <c r="AE263" s="235"/>
      <c r="AF263" s="235"/>
      <c r="AG263" s="235"/>
      <c r="AH263" s="235"/>
      <c r="AI263" s="187"/>
      <c r="AJ263" s="187"/>
      <c r="AK263" s="187"/>
      <c r="AL263" s="187"/>
      <c r="AM263" s="187"/>
      <c r="AN263" s="187"/>
      <c r="AO263" s="187"/>
      <c r="AP263" s="187"/>
      <c r="AQ263" s="187"/>
      <c r="AR263" s="187"/>
      <c r="AS263" s="187"/>
      <c r="AT263" s="236"/>
      <c r="AU263" s="236"/>
      <c r="AV263" s="236"/>
      <c r="AW263" s="236"/>
      <c r="AX263" s="236"/>
      <c r="AY263" s="236"/>
      <c r="AZ263" s="236"/>
      <c r="BA263" s="236"/>
      <c r="BB263" s="236"/>
      <c r="BC263" s="236"/>
      <c r="BD263" s="236"/>
    </row>
    <row r="264" spans="1:56" ht="12.75" customHeight="1">
      <c r="A264" s="186"/>
      <c r="B264" s="186"/>
      <c r="C264" s="186"/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  <c r="O264" s="186"/>
      <c r="P264" s="187"/>
      <c r="Q264" s="187"/>
      <c r="R264" s="187"/>
      <c r="S264" s="187"/>
      <c r="T264" s="187"/>
      <c r="U264" s="187"/>
      <c r="V264" s="187"/>
      <c r="W264" s="187"/>
      <c r="X264" s="187"/>
      <c r="Y264" s="188"/>
      <c r="Z264" s="188"/>
      <c r="AA264" s="188"/>
      <c r="AB264" s="188"/>
      <c r="AC264" s="235"/>
      <c r="AD264" s="235"/>
      <c r="AE264" s="235"/>
      <c r="AF264" s="235"/>
      <c r="AG264" s="235"/>
      <c r="AH264" s="235"/>
      <c r="AI264" s="187"/>
      <c r="AJ264" s="187"/>
      <c r="AK264" s="187"/>
      <c r="AL264" s="187"/>
      <c r="AM264" s="187"/>
      <c r="AN264" s="187"/>
      <c r="AO264" s="187"/>
      <c r="AP264" s="187"/>
      <c r="AQ264" s="187"/>
      <c r="AR264" s="187"/>
      <c r="AS264" s="187"/>
      <c r="AT264" s="236"/>
      <c r="AU264" s="236"/>
      <c r="AV264" s="236"/>
      <c r="AW264" s="236"/>
      <c r="AX264" s="236"/>
      <c r="AY264" s="236"/>
      <c r="AZ264" s="236"/>
      <c r="BA264" s="236"/>
      <c r="BB264" s="236"/>
      <c r="BC264" s="236"/>
      <c r="BD264" s="236"/>
    </row>
    <row r="265" spans="1:56" ht="12.75" customHeight="1">
      <c r="A265" s="186"/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  <c r="O265" s="186"/>
      <c r="P265" s="187"/>
      <c r="Q265" s="187"/>
      <c r="R265" s="187"/>
      <c r="S265" s="187"/>
      <c r="T265" s="187"/>
      <c r="U265" s="187"/>
      <c r="V265" s="187"/>
      <c r="W265" s="187"/>
      <c r="X265" s="187"/>
      <c r="Y265" s="188"/>
      <c r="Z265" s="188"/>
      <c r="AA265" s="188"/>
      <c r="AB265" s="188"/>
      <c r="AC265" s="235"/>
      <c r="AD265" s="235"/>
      <c r="AE265" s="235"/>
      <c r="AF265" s="235"/>
      <c r="AG265" s="235"/>
      <c r="AH265" s="235"/>
      <c r="AI265" s="187"/>
      <c r="AJ265" s="187"/>
      <c r="AK265" s="187"/>
      <c r="AL265" s="187"/>
      <c r="AM265" s="187"/>
      <c r="AN265" s="187"/>
      <c r="AO265" s="187"/>
      <c r="AP265" s="187"/>
      <c r="AQ265" s="187"/>
      <c r="AR265" s="187"/>
      <c r="AS265" s="187"/>
      <c r="AT265" s="236"/>
      <c r="AU265" s="236"/>
      <c r="AV265" s="236"/>
      <c r="AW265" s="236"/>
      <c r="AX265" s="236"/>
      <c r="AY265" s="236"/>
      <c r="AZ265" s="236"/>
      <c r="BA265" s="236"/>
      <c r="BB265" s="236"/>
      <c r="BC265" s="236"/>
      <c r="BD265" s="236"/>
    </row>
    <row r="266" spans="1:56" ht="12.75" customHeight="1">
      <c r="A266" s="186"/>
      <c r="B266" s="18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  <c r="O266" s="186"/>
      <c r="P266" s="187"/>
      <c r="Q266" s="187"/>
      <c r="R266" s="187"/>
      <c r="S266" s="187"/>
      <c r="T266" s="187"/>
      <c r="U266" s="187"/>
      <c r="V266" s="187"/>
      <c r="W266" s="187"/>
      <c r="X266" s="187"/>
      <c r="Y266" s="188"/>
      <c r="Z266" s="188"/>
      <c r="AA266" s="188"/>
      <c r="AB266" s="188"/>
      <c r="AC266" s="235"/>
      <c r="AD266" s="235"/>
      <c r="AE266" s="235"/>
      <c r="AF266" s="235"/>
      <c r="AG266" s="235"/>
      <c r="AH266" s="235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187"/>
      <c r="AT266" s="236"/>
      <c r="AU266" s="236"/>
      <c r="AV266" s="236"/>
      <c r="AW266" s="236"/>
      <c r="AX266" s="236"/>
      <c r="AY266" s="236"/>
      <c r="AZ266" s="236"/>
      <c r="BA266" s="236"/>
      <c r="BB266" s="236"/>
      <c r="BC266" s="236"/>
      <c r="BD266" s="236"/>
    </row>
    <row r="267" spans="1:56" ht="12.75" customHeight="1">
      <c r="A267" s="186"/>
      <c r="B267" s="186"/>
      <c r="C267" s="186"/>
      <c r="D267" s="186"/>
      <c r="E267" s="186"/>
      <c r="F267" s="186"/>
      <c r="G267" s="186"/>
      <c r="H267" s="186"/>
      <c r="I267" s="186"/>
      <c r="J267" s="186"/>
      <c r="K267" s="186"/>
      <c r="L267" s="186"/>
      <c r="M267" s="186"/>
      <c r="N267" s="186"/>
      <c r="O267" s="186"/>
      <c r="P267" s="187"/>
      <c r="Q267" s="187"/>
      <c r="R267" s="187"/>
      <c r="S267" s="187"/>
      <c r="T267" s="187"/>
      <c r="U267" s="187"/>
      <c r="V267" s="187"/>
      <c r="W267" s="187"/>
      <c r="X267" s="187"/>
      <c r="Y267" s="188"/>
      <c r="Z267" s="188"/>
      <c r="AA267" s="188"/>
      <c r="AB267" s="188"/>
      <c r="AC267" s="235"/>
      <c r="AD267" s="235"/>
      <c r="AE267" s="235"/>
      <c r="AF267" s="235"/>
      <c r="AG267" s="235"/>
      <c r="AH267" s="235"/>
      <c r="AI267" s="187"/>
      <c r="AJ267" s="187"/>
      <c r="AK267" s="187"/>
      <c r="AL267" s="187"/>
      <c r="AM267" s="187"/>
      <c r="AN267" s="187"/>
      <c r="AO267" s="187"/>
      <c r="AP267" s="187"/>
      <c r="AQ267" s="187"/>
      <c r="AR267" s="187"/>
      <c r="AS267" s="187"/>
      <c r="AT267" s="236"/>
      <c r="AU267" s="236"/>
      <c r="AV267" s="236"/>
      <c r="AW267" s="236"/>
      <c r="AX267" s="236"/>
      <c r="AY267" s="236"/>
      <c r="AZ267" s="236"/>
      <c r="BA267" s="236"/>
      <c r="BB267" s="236"/>
      <c r="BC267" s="236"/>
      <c r="BD267" s="236"/>
    </row>
    <row r="268" spans="1:56" ht="12.75" customHeight="1">
      <c r="A268" s="186"/>
      <c r="B268" s="186"/>
      <c r="C268" s="186"/>
      <c r="D268" s="186"/>
      <c r="E268" s="186"/>
      <c r="F268" s="186"/>
      <c r="G268" s="186"/>
      <c r="H268" s="186"/>
      <c r="I268" s="186"/>
      <c r="J268" s="186"/>
      <c r="K268" s="186"/>
      <c r="L268" s="186"/>
      <c r="M268" s="186"/>
      <c r="N268" s="186"/>
      <c r="O268" s="186"/>
      <c r="P268" s="187"/>
      <c r="Q268" s="187"/>
      <c r="R268" s="187"/>
      <c r="S268" s="187"/>
      <c r="T268" s="187"/>
      <c r="U268" s="187"/>
      <c r="V268" s="187"/>
      <c r="W268" s="187"/>
      <c r="X268" s="187"/>
      <c r="Y268" s="188"/>
      <c r="Z268" s="188"/>
      <c r="AA268" s="188"/>
      <c r="AB268" s="188"/>
      <c r="AC268" s="235"/>
      <c r="AD268" s="235"/>
      <c r="AE268" s="235"/>
      <c r="AF268" s="235"/>
      <c r="AG268" s="235"/>
      <c r="AH268" s="235"/>
      <c r="AI268" s="187"/>
      <c r="AJ268" s="187"/>
      <c r="AK268" s="187"/>
      <c r="AL268" s="187"/>
      <c r="AM268" s="187"/>
      <c r="AN268" s="187"/>
      <c r="AO268" s="187"/>
      <c r="AP268" s="187"/>
      <c r="AQ268" s="187"/>
      <c r="AR268" s="187"/>
      <c r="AS268" s="187"/>
      <c r="AT268" s="236"/>
      <c r="AU268" s="236"/>
      <c r="AV268" s="236"/>
      <c r="AW268" s="236"/>
      <c r="AX268" s="236"/>
      <c r="AY268" s="236"/>
      <c r="AZ268" s="236"/>
      <c r="BA268" s="236"/>
      <c r="BB268" s="236"/>
      <c r="BC268" s="236"/>
      <c r="BD268" s="236"/>
    </row>
    <row r="269" spans="1:56" ht="12.75" customHeight="1">
      <c r="A269" s="186"/>
      <c r="B269" s="186"/>
      <c r="C269" s="186"/>
      <c r="D269" s="186"/>
      <c r="E269" s="186"/>
      <c r="F269" s="186"/>
      <c r="G269" s="186"/>
      <c r="H269" s="186"/>
      <c r="I269" s="186"/>
      <c r="J269" s="186"/>
      <c r="K269" s="186"/>
      <c r="L269" s="186"/>
      <c r="M269" s="186"/>
      <c r="N269" s="186"/>
      <c r="O269" s="186"/>
      <c r="P269" s="187"/>
      <c r="Q269" s="187"/>
      <c r="R269" s="187"/>
      <c r="S269" s="187"/>
      <c r="T269" s="187"/>
      <c r="U269" s="187"/>
      <c r="V269" s="187"/>
      <c r="W269" s="187"/>
      <c r="X269" s="187"/>
      <c r="Y269" s="188"/>
      <c r="Z269" s="188"/>
      <c r="AA269" s="188"/>
      <c r="AB269" s="188"/>
      <c r="AC269" s="235"/>
      <c r="AD269" s="235"/>
      <c r="AE269" s="235"/>
      <c r="AF269" s="235"/>
      <c r="AG269" s="235"/>
      <c r="AH269" s="235"/>
      <c r="AI269" s="187"/>
      <c r="AJ269" s="187"/>
      <c r="AK269" s="187"/>
      <c r="AL269" s="187"/>
      <c r="AM269" s="187"/>
      <c r="AN269" s="187"/>
      <c r="AO269" s="187"/>
      <c r="AP269" s="187"/>
      <c r="AQ269" s="187"/>
      <c r="AR269" s="187"/>
      <c r="AS269" s="187"/>
      <c r="AT269" s="236"/>
      <c r="AU269" s="236"/>
      <c r="AV269" s="236"/>
      <c r="AW269" s="236"/>
      <c r="AX269" s="236"/>
      <c r="AY269" s="236"/>
      <c r="AZ269" s="236"/>
      <c r="BA269" s="236"/>
      <c r="BB269" s="236"/>
      <c r="BC269" s="236"/>
      <c r="BD269" s="236"/>
    </row>
    <row r="270" spans="1:56" ht="12.75" customHeight="1">
      <c r="A270" s="186"/>
      <c r="B270" s="186"/>
      <c r="C270" s="186"/>
      <c r="D270" s="186"/>
      <c r="E270" s="186"/>
      <c r="F270" s="186"/>
      <c r="G270" s="186"/>
      <c r="H270" s="186"/>
      <c r="I270" s="186"/>
      <c r="J270" s="186"/>
      <c r="K270" s="186"/>
      <c r="L270" s="186"/>
      <c r="M270" s="186"/>
      <c r="N270" s="186"/>
      <c r="O270" s="186"/>
      <c r="P270" s="187"/>
      <c r="Q270" s="187"/>
      <c r="R270" s="187"/>
      <c r="S270" s="187"/>
      <c r="T270" s="187"/>
      <c r="U270" s="187"/>
      <c r="V270" s="187"/>
      <c r="W270" s="187"/>
      <c r="X270" s="187"/>
      <c r="Y270" s="188"/>
      <c r="Z270" s="188"/>
      <c r="AA270" s="188"/>
      <c r="AB270" s="188"/>
      <c r="AC270" s="235"/>
      <c r="AD270" s="235"/>
      <c r="AE270" s="235"/>
      <c r="AF270" s="235"/>
      <c r="AG270" s="235"/>
      <c r="AH270" s="235"/>
      <c r="AI270" s="187"/>
      <c r="AJ270" s="187"/>
      <c r="AK270" s="187"/>
      <c r="AL270" s="187"/>
      <c r="AM270" s="187"/>
      <c r="AN270" s="187"/>
      <c r="AO270" s="187"/>
      <c r="AP270" s="187"/>
      <c r="AQ270" s="187"/>
      <c r="AR270" s="187"/>
      <c r="AS270" s="187"/>
      <c r="AT270" s="236"/>
      <c r="AU270" s="236"/>
      <c r="AV270" s="236"/>
      <c r="AW270" s="236"/>
      <c r="AX270" s="236"/>
      <c r="AY270" s="236"/>
      <c r="AZ270" s="236"/>
      <c r="BA270" s="236"/>
      <c r="BB270" s="236"/>
      <c r="BC270" s="236"/>
      <c r="BD270" s="236"/>
    </row>
    <row r="271" spans="1:56" ht="12.75" customHeight="1">
      <c r="A271" s="186"/>
      <c r="B271" s="186"/>
      <c r="C271" s="186"/>
      <c r="D271" s="186"/>
      <c r="E271" s="186"/>
      <c r="F271" s="186"/>
      <c r="G271" s="186"/>
      <c r="H271" s="186"/>
      <c r="I271" s="186"/>
      <c r="J271" s="186"/>
      <c r="K271" s="186"/>
      <c r="L271" s="186"/>
      <c r="M271" s="186"/>
      <c r="N271" s="186"/>
      <c r="O271" s="186"/>
      <c r="P271" s="187"/>
      <c r="Q271" s="187"/>
      <c r="R271" s="187"/>
      <c r="S271" s="187"/>
      <c r="T271" s="187"/>
      <c r="U271" s="187"/>
      <c r="V271" s="187"/>
      <c r="W271" s="187"/>
      <c r="X271" s="187"/>
      <c r="Y271" s="188"/>
      <c r="Z271" s="188"/>
      <c r="AA271" s="188"/>
      <c r="AB271" s="188"/>
      <c r="AC271" s="235"/>
      <c r="AD271" s="235"/>
      <c r="AE271" s="235"/>
      <c r="AF271" s="235"/>
      <c r="AG271" s="235"/>
      <c r="AH271" s="235"/>
      <c r="AI271" s="187"/>
      <c r="AJ271" s="187"/>
      <c r="AK271" s="187"/>
      <c r="AL271" s="187"/>
      <c r="AM271" s="187"/>
      <c r="AN271" s="187"/>
      <c r="AO271" s="187"/>
      <c r="AP271" s="187"/>
      <c r="AQ271" s="187"/>
      <c r="AR271" s="187"/>
      <c r="AS271" s="187"/>
      <c r="AT271" s="236"/>
      <c r="AU271" s="236"/>
      <c r="AV271" s="236"/>
      <c r="AW271" s="236"/>
      <c r="AX271" s="236"/>
      <c r="AY271" s="236"/>
      <c r="AZ271" s="236"/>
      <c r="BA271" s="236"/>
      <c r="BB271" s="236"/>
      <c r="BC271" s="236"/>
      <c r="BD271" s="236"/>
    </row>
    <row r="272" spans="1:56" ht="12.75" customHeight="1">
      <c r="A272" s="186"/>
      <c r="B272" s="186"/>
      <c r="C272" s="186"/>
      <c r="D272" s="186"/>
      <c r="E272" s="186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7"/>
      <c r="Q272" s="187"/>
      <c r="R272" s="187"/>
      <c r="S272" s="187"/>
      <c r="T272" s="187"/>
      <c r="U272" s="187"/>
      <c r="V272" s="187"/>
      <c r="W272" s="187"/>
      <c r="X272" s="187"/>
      <c r="Y272" s="188"/>
      <c r="Z272" s="188"/>
      <c r="AA272" s="188"/>
      <c r="AB272" s="188"/>
      <c r="AC272" s="235"/>
      <c r="AD272" s="235"/>
      <c r="AE272" s="235"/>
      <c r="AF272" s="235"/>
      <c r="AG272" s="235"/>
      <c r="AH272" s="235"/>
      <c r="AI272" s="187"/>
      <c r="AJ272" s="187"/>
      <c r="AK272" s="187"/>
      <c r="AL272" s="187"/>
      <c r="AM272" s="187"/>
      <c r="AN272" s="187"/>
      <c r="AO272" s="187"/>
      <c r="AP272" s="187"/>
      <c r="AQ272" s="187"/>
      <c r="AR272" s="187"/>
      <c r="AS272" s="187"/>
      <c r="AT272" s="236"/>
      <c r="AU272" s="236"/>
      <c r="AV272" s="236"/>
      <c r="AW272" s="236"/>
      <c r="AX272" s="236"/>
      <c r="AY272" s="236"/>
      <c r="AZ272" s="236"/>
      <c r="BA272" s="236"/>
      <c r="BB272" s="236"/>
      <c r="BC272" s="236"/>
      <c r="BD272" s="236"/>
    </row>
    <row r="273" spans="1:56" ht="12.75" customHeight="1">
      <c r="A273" s="186"/>
      <c r="B273" s="186"/>
      <c r="C273" s="186"/>
      <c r="D273" s="186"/>
      <c r="E273" s="186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7"/>
      <c r="Q273" s="187"/>
      <c r="R273" s="187"/>
      <c r="S273" s="187"/>
      <c r="T273" s="187"/>
      <c r="U273" s="187"/>
      <c r="V273" s="187"/>
      <c r="W273" s="187"/>
      <c r="X273" s="187"/>
      <c r="Y273" s="188"/>
      <c r="Z273" s="188"/>
      <c r="AA273" s="188"/>
      <c r="AB273" s="188"/>
      <c r="AC273" s="235"/>
      <c r="AD273" s="235"/>
      <c r="AE273" s="235"/>
      <c r="AF273" s="235"/>
      <c r="AG273" s="235"/>
      <c r="AH273" s="235"/>
      <c r="AI273" s="187"/>
      <c r="AJ273" s="187"/>
      <c r="AK273" s="187"/>
      <c r="AL273" s="187"/>
      <c r="AM273" s="187"/>
      <c r="AN273" s="187"/>
      <c r="AO273" s="187"/>
      <c r="AP273" s="187"/>
      <c r="AQ273" s="187"/>
      <c r="AR273" s="187"/>
      <c r="AS273" s="187"/>
      <c r="AT273" s="236"/>
      <c r="AU273" s="236"/>
      <c r="AV273" s="236"/>
      <c r="AW273" s="236"/>
      <c r="AX273" s="236"/>
      <c r="AY273" s="236"/>
      <c r="AZ273" s="236"/>
      <c r="BA273" s="236"/>
      <c r="BB273" s="236"/>
      <c r="BC273" s="236"/>
      <c r="BD273" s="236"/>
    </row>
    <row r="274" spans="1:56" ht="12.75" customHeight="1">
      <c r="A274" s="186"/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7"/>
      <c r="Q274" s="187"/>
      <c r="R274" s="187"/>
      <c r="S274" s="187"/>
      <c r="T274" s="187"/>
      <c r="U274" s="187"/>
      <c r="V274" s="187"/>
      <c r="W274" s="187"/>
      <c r="X274" s="187"/>
      <c r="Y274" s="188"/>
      <c r="Z274" s="188"/>
      <c r="AA274" s="188"/>
      <c r="AB274" s="188"/>
      <c r="AC274" s="235"/>
      <c r="AD274" s="235"/>
      <c r="AE274" s="235"/>
      <c r="AF274" s="235"/>
      <c r="AG274" s="235"/>
      <c r="AH274" s="235"/>
      <c r="AI274" s="187"/>
      <c r="AJ274" s="187"/>
      <c r="AK274" s="187"/>
      <c r="AL274" s="187"/>
      <c r="AM274" s="187"/>
      <c r="AN274" s="187"/>
      <c r="AO274" s="187"/>
      <c r="AP274" s="187"/>
      <c r="AQ274" s="187"/>
      <c r="AR274" s="187"/>
      <c r="AS274" s="187"/>
      <c r="AT274" s="236"/>
      <c r="AU274" s="236"/>
      <c r="AV274" s="236"/>
      <c r="AW274" s="236"/>
      <c r="AX274" s="236"/>
      <c r="AY274" s="236"/>
      <c r="AZ274" s="236"/>
      <c r="BA274" s="236"/>
      <c r="BB274" s="236"/>
      <c r="BC274" s="236"/>
      <c r="BD274" s="236"/>
    </row>
    <row r="275" spans="1:56" ht="12.75" customHeight="1">
      <c r="A275" s="186"/>
      <c r="B275" s="186"/>
      <c r="C275" s="186"/>
      <c r="D275" s="186"/>
      <c r="E275" s="186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7"/>
      <c r="Q275" s="187"/>
      <c r="R275" s="187"/>
      <c r="S275" s="187"/>
      <c r="T275" s="187"/>
      <c r="U275" s="187"/>
      <c r="V275" s="187"/>
      <c r="W275" s="187"/>
      <c r="X275" s="187"/>
      <c r="Y275" s="188"/>
      <c r="Z275" s="188"/>
      <c r="AA275" s="188"/>
      <c r="AB275" s="188"/>
      <c r="AC275" s="235"/>
      <c r="AD275" s="235"/>
      <c r="AE275" s="235"/>
      <c r="AF275" s="235"/>
      <c r="AG275" s="235"/>
      <c r="AH275" s="235"/>
      <c r="AI275" s="187"/>
      <c r="AJ275" s="187"/>
      <c r="AK275" s="187"/>
      <c r="AL275" s="187"/>
      <c r="AM275" s="187"/>
      <c r="AN275" s="187"/>
      <c r="AO275" s="187"/>
      <c r="AP275" s="187"/>
      <c r="AQ275" s="187"/>
      <c r="AR275" s="187"/>
      <c r="AS275" s="187"/>
      <c r="AT275" s="236"/>
      <c r="AU275" s="236"/>
      <c r="AV275" s="236"/>
      <c r="AW275" s="236"/>
      <c r="AX275" s="236"/>
      <c r="AY275" s="236"/>
      <c r="AZ275" s="236"/>
      <c r="BA275" s="236"/>
      <c r="BB275" s="236"/>
      <c r="BC275" s="236"/>
      <c r="BD275" s="236"/>
    </row>
    <row r="276" spans="1:56" ht="12.75" customHeight="1">
      <c r="A276" s="186"/>
      <c r="B276" s="186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7"/>
      <c r="Q276" s="187"/>
      <c r="R276" s="187"/>
      <c r="S276" s="187"/>
      <c r="T276" s="187"/>
      <c r="U276" s="187"/>
      <c r="V276" s="187"/>
      <c r="W276" s="187"/>
      <c r="X276" s="187"/>
      <c r="Y276" s="188"/>
      <c r="Z276" s="188"/>
      <c r="AA276" s="188"/>
      <c r="AB276" s="188"/>
      <c r="AC276" s="235"/>
      <c r="AD276" s="235"/>
      <c r="AE276" s="235"/>
      <c r="AF276" s="235"/>
      <c r="AG276" s="235"/>
      <c r="AH276" s="235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187"/>
      <c r="AT276" s="236"/>
      <c r="AU276" s="236"/>
      <c r="AV276" s="236"/>
      <c r="AW276" s="236"/>
      <c r="AX276" s="236"/>
      <c r="AY276" s="236"/>
      <c r="AZ276" s="236"/>
      <c r="BA276" s="236"/>
      <c r="BB276" s="236"/>
      <c r="BC276" s="236"/>
      <c r="BD276" s="236"/>
    </row>
    <row r="277" spans="1:56" ht="12.75" customHeight="1">
      <c r="A277" s="186"/>
      <c r="B277" s="186"/>
      <c r="C277" s="186"/>
      <c r="D277" s="186"/>
      <c r="E277" s="186"/>
      <c r="F277" s="186"/>
      <c r="G277" s="186"/>
      <c r="H277" s="186"/>
      <c r="I277" s="186"/>
      <c r="J277" s="186"/>
      <c r="K277" s="186"/>
      <c r="L277" s="186"/>
      <c r="M277" s="186"/>
      <c r="N277" s="186"/>
      <c r="O277" s="186"/>
      <c r="P277" s="187"/>
      <c r="Q277" s="187"/>
      <c r="R277" s="187"/>
      <c r="S277" s="187"/>
      <c r="T277" s="187"/>
      <c r="U277" s="187"/>
      <c r="V277" s="187"/>
      <c r="W277" s="187"/>
      <c r="X277" s="187"/>
      <c r="Y277" s="188"/>
      <c r="Z277" s="188"/>
      <c r="AA277" s="188"/>
      <c r="AB277" s="188"/>
      <c r="AC277" s="235"/>
      <c r="AD277" s="235"/>
      <c r="AE277" s="235"/>
      <c r="AF277" s="235"/>
      <c r="AG277" s="235"/>
      <c r="AH277" s="235"/>
      <c r="AI277" s="187"/>
      <c r="AJ277" s="187"/>
      <c r="AK277" s="187"/>
      <c r="AL277" s="187"/>
      <c r="AM277" s="187"/>
      <c r="AN277" s="187"/>
      <c r="AO277" s="187"/>
      <c r="AP277" s="187"/>
      <c r="AQ277" s="187"/>
      <c r="AR277" s="187"/>
      <c r="AS277" s="187"/>
      <c r="AT277" s="236"/>
      <c r="AU277" s="236"/>
      <c r="AV277" s="236"/>
      <c r="AW277" s="236"/>
      <c r="AX277" s="236"/>
      <c r="AY277" s="236"/>
      <c r="AZ277" s="236"/>
      <c r="BA277" s="236"/>
      <c r="BB277" s="236"/>
      <c r="BC277" s="236"/>
      <c r="BD277" s="236"/>
    </row>
    <row r="278" spans="1:56" ht="12.75" customHeight="1">
      <c r="A278" s="186"/>
      <c r="B278" s="186"/>
      <c r="C278" s="186"/>
      <c r="D278" s="186"/>
      <c r="E278" s="186"/>
      <c r="F278" s="186"/>
      <c r="G278" s="186"/>
      <c r="H278" s="186"/>
      <c r="I278" s="186"/>
      <c r="J278" s="186"/>
      <c r="K278" s="186"/>
      <c r="L278" s="186"/>
      <c r="M278" s="186"/>
      <c r="N278" s="186"/>
      <c r="O278" s="186"/>
      <c r="P278" s="187"/>
      <c r="Q278" s="187"/>
      <c r="R278" s="187"/>
      <c r="S278" s="187"/>
      <c r="T278" s="187"/>
      <c r="U278" s="187"/>
      <c r="V278" s="187"/>
      <c r="W278" s="187"/>
      <c r="X278" s="187"/>
      <c r="Y278" s="188"/>
      <c r="Z278" s="188"/>
      <c r="AA278" s="188"/>
      <c r="AB278" s="188"/>
      <c r="AC278" s="235"/>
      <c r="AD278" s="235"/>
      <c r="AE278" s="235"/>
      <c r="AF278" s="235"/>
      <c r="AG278" s="235"/>
      <c r="AH278" s="235"/>
      <c r="AI278" s="187"/>
      <c r="AJ278" s="187"/>
      <c r="AK278" s="187"/>
      <c r="AL278" s="187"/>
      <c r="AM278" s="187"/>
      <c r="AN278" s="187"/>
      <c r="AO278" s="187"/>
      <c r="AP278" s="187"/>
      <c r="AQ278" s="187"/>
      <c r="AR278" s="187"/>
      <c r="AS278" s="187"/>
      <c r="AT278" s="236"/>
      <c r="AU278" s="236"/>
      <c r="AV278" s="236"/>
      <c r="AW278" s="236"/>
      <c r="AX278" s="236"/>
      <c r="AY278" s="236"/>
      <c r="AZ278" s="236"/>
      <c r="BA278" s="236"/>
      <c r="BB278" s="236"/>
      <c r="BC278" s="236"/>
      <c r="BD278" s="236"/>
    </row>
    <row r="279" spans="1:56" ht="12.75" customHeight="1">
      <c r="A279" s="186"/>
      <c r="B279" s="186"/>
      <c r="C279" s="186"/>
      <c r="D279" s="186"/>
      <c r="E279" s="186"/>
      <c r="F279" s="186"/>
      <c r="G279" s="186"/>
      <c r="H279" s="186"/>
      <c r="I279" s="186"/>
      <c r="J279" s="186"/>
      <c r="K279" s="186"/>
      <c r="L279" s="186"/>
      <c r="M279" s="186"/>
      <c r="N279" s="186"/>
      <c r="O279" s="186"/>
      <c r="P279" s="187"/>
      <c r="Q279" s="187"/>
      <c r="R279" s="187"/>
      <c r="S279" s="187"/>
      <c r="T279" s="187"/>
      <c r="U279" s="187"/>
      <c r="V279" s="187"/>
      <c r="W279" s="187"/>
      <c r="X279" s="187"/>
      <c r="Y279" s="188"/>
      <c r="Z279" s="188"/>
      <c r="AA279" s="188"/>
      <c r="AB279" s="188"/>
      <c r="AC279" s="235"/>
      <c r="AD279" s="235"/>
      <c r="AE279" s="235"/>
      <c r="AF279" s="235"/>
      <c r="AG279" s="235"/>
      <c r="AH279" s="235"/>
      <c r="AI279" s="187"/>
      <c r="AJ279" s="187"/>
      <c r="AK279" s="187"/>
      <c r="AL279" s="187"/>
      <c r="AM279" s="187"/>
      <c r="AN279" s="187"/>
      <c r="AO279" s="187"/>
      <c r="AP279" s="187"/>
      <c r="AQ279" s="187"/>
      <c r="AR279" s="187"/>
      <c r="AS279" s="187"/>
      <c r="AT279" s="236"/>
      <c r="AU279" s="236"/>
      <c r="AV279" s="236"/>
      <c r="AW279" s="236"/>
      <c r="AX279" s="236"/>
      <c r="AY279" s="236"/>
      <c r="AZ279" s="236"/>
      <c r="BA279" s="236"/>
      <c r="BB279" s="236"/>
      <c r="BC279" s="236"/>
      <c r="BD279" s="236"/>
    </row>
    <row r="280" spans="1:56" ht="12.75" customHeight="1">
      <c r="A280" s="186"/>
      <c r="B280" s="186"/>
      <c r="C280" s="186"/>
      <c r="D280" s="186"/>
      <c r="E280" s="186"/>
      <c r="F280" s="186"/>
      <c r="G280" s="186"/>
      <c r="H280" s="186"/>
      <c r="I280" s="186"/>
      <c r="J280" s="186"/>
      <c r="K280" s="186"/>
      <c r="L280" s="186"/>
      <c r="M280" s="186"/>
      <c r="N280" s="186"/>
      <c r="O280" s="186"/>
      <c r="P280" s="187"/>
      <c r="Q280" s="187"/>
      <c r="R280" s="187"/>
      <c r="S280" s="187"/>
      <c r="T280" s="187"/>
      <c r="U280" s="187"/>
      <c r="V280" s="187"/>
      <c r="W280" s="187"/>
      <c r="X280" s="187"/>
      <c r="Y280" s="188"/>
      <c r="Z280" s="188"/>
      <c r="AA280" s="188"/>
      <c r="AB280" s="188"/>
      <c r="AC280" s="235"/>
      <c r="AD280" s="235"/>
      <c r="AE280" s="235"/>
      <c r="AF280" s="235"/>
      <c r="AG280" s="235"/>
      <c r="AH280" s="235"/>
      <c r="AI280" s="187"/>
      <c r="AJ280" s="187"/>
      <c r="AK280" s="187"/>
      <c r="AL280" s="187"/>
      <c r="AM280" s="187"/>
      <c r="AN280" s="187"/>
      <c r="AO280" s="187"/>
      <c r="AP280" s="187"/>
      <c r="AQ280" s="187"/>
      <c r="AR280" s="187"/>
      <c r="AS280" s="187"/>
      <c r="AT280" s="236"/>
      <c r="AU280" s="236"/>
      <c r="AV280" s="236"/>
      <c r="AW280" s="236"/>
      <c r="AX280" s="236"/>
      <c r="AY280" s="236"/>
      <c r="AZ280" s="236"/>
      <c r="BA280" s="236"/>
      <c r="BB280" s="236"/>
      <c r="BC280" s="236"/>
      <c r="BD280" s="236"/>
    </row>
    <row r="281" spans="1:56" ht="12.75" customHeight="1">
      <c r="A281" s="186"/>
      <c r="B281" s="186"/>
      <c r="C281" s="186"/>
      <c r="D281" s="186"/>
      <c r="E281" s="186"/>
      <c r="F281" s="186"/>
      <c r="G281" s="186"/>
      <c r="H281" s="186"/>
      <c r="I281" s="186"/>
      <c r="J281" s="186"/>
      <c r="K281" s="186"/>
      <c r="L281" s="186"/>
      <c r="M281" s="186"/>
      <c r="N281" s="186"/>
      <c r="O281" s="186"/>
      <c r="P281" s="187"/>
      <c r="Q281" s="187"/>
      <c r="R281" s="187"/>
      <c r="S281" s="187"/>
      <c r="T281" s="187"/>
      <c r="U281" s="187"/>
      <c r="V281" s="187"/>
      <c r="W281" s="187"/>
      <c r="X281" s="187"/>
      <c r="Y281" s="188"/>
      <c r="Z281" s="188"/>
      <c r="AA281" s="188"/>
      <c r="AB281" s="188"/>
      <c r="AC281" s="235"/>
      <c r="AD281" s="235"/>
      <c r="AE281" s="235"/>
      <c r="AF281" s="235"/>
      <c r="AG281" s="235"/>
      <c r="AH281" s="235"/>
      <c r="AI281" s="187"/>
      <c r="AJ281" s="187"/>
      <c r="AK281" s="187"/>
      <c r="AL281" s="187"/>
      <c r="AM281" s="187"/>
      <c r="AN281" s="187"/>
      <c r="AO281" s="187"/>
      <c r="AP281" s="187"/>
      <c r="AQ281" s="187"/>
      <c r="AR281" s="187"/>
      <c r="AS281" s="187"/>
      <c r="AT281" s="236"/>
      <c r="AU281" s="236"/>
      <c r="AV281" s="236"/>
      <c r="AW281" s="236"/>
      <c r="AX281" s="236"/>
      <c r="AY281" s="236"/>
      <c r="AZ281" s="236"/>
      <c r="BA281" s="236"/>
      <c r="BB281" s="236"/>
      <c r="BC281" s="236"/>
      <c r="BD281" s="236"/>
    </row>
    <row r="282" spans="1:56" ht="12.75" customHeight="1">
      <c r="A282" s="186"/>
      <c r="B282" s="186"/>
      <c r="C282" s="186"/>
      <c r="D282" s="186"/>
      <c r="E282" s="186"/>
      <c r="F282" s="186"/>
      <c r="G282" s="186"/>
      <c r="H282" s="186"/>
      <c r="I282" s="186"/>
      <c r="J282" s="186"/>
      <c r="K282" s="186"/>
      <c r="L282" s="186"/>
      <c r="M282" s="186"/>
      <c r="N282" s="186"/>
      <c r="O282" s="186"/>
      <c r="P282" s="187"/>
      <c r="Q282" s="187"/>
      <c r="R282" s="187"/>
      <c r="S282" s="187"/>
      <c r="T282" s="187"/>
      <c r="U282" s="187"/>
      <c r="V282" s="187"/>
      <c r="W282" s="187"/>
      <c r="X282" s="187"/>
      <c r="Y282" s="188"/>
      <c r="Z282" s="188"/>
      <c r="AA282" s="188"/>
      <c r="AB282" s="188"/>
      <c r="AC282" s="235"/>
      <c r="AD282" s="235"/>
      <c r="AE282" s="235"/>
      <c r="AF282" s="235"/>
      <c r="AG282" s="235"/>
      <c r="AH282" s="235"/>
      <c r="AI282" s="187"/>
      <c r="AJ282" s="187"/>
      <c r="AK282" s="187"/>
      <c r="AL282" s="187"/>
      <c r="AM282" s="187"/>
      <c r="AN282" s="187"/>
      <c r="AO282" s="187"/>
      <c r="AP282" s="187"/>
      <c r="AQ282" s="187"/>
      <c r="AR282" s="187"/>
      <c r="AS282" s="187"/>
      <c r="AT282" s="236"/>
      <c r="AU282" s="236"/>
      <c r="AV282" s="236"/>
      <c r="AW282" s="236"/>
      <c r="AX282" s="236"/>
      <c r="AY282" s="236"/>
      <c r="AZ282" s="236"/>
      <c r="BA282" s="236"/>
      <c r="BB282" s="236"/>
      <c r="BC282" s="236"/>
      <c r="BD282" s="236"/>
    </row>
    <row r="283" spans="1:56" ht="12.75" customHeight="1">
      <c r="A283" s="186"/>
      <c r="B283" s="186"/>
      <c r="C283" s="186"/>
      <c r="D283" s="186"/>
      <c r="E283" s="186"/>
      <c r="F283" s="186"/>
      <c r="G283" s="186"/>
      <c r="H283" s="186"/>
      <c r="I283" s="186"/>
      <c r="J283" s="186"/>
      <c r="K283" s="186"/>
      <c r="L283" s="186"/>
      <c r="M283" s="186"/>
      <c r="N283" s="186"/>
      <c r="O283" s="186"/>
      <c r="P283" s="187"/>
      <c r="Q283" s="187"/>
      <c r="R283" s="187"/>
      <c r="S283" s="187"/>
      <c r="T283" s="187"/>
      <c r="U283" s="187"/>
      <c r="V283" s="187"/>
      <c r="W283" s="187"/>
      <c r="X283" s="187"/>
      <c r="Y283" s="188"/>
      <c r="Z283" s="188"/>
      <c r="AA283" s="188"/>
      <c r="AB283" s="188"/>
      <c r="AC283" s="235"/>
      <c r="AD283" s="235"/>
      <c r="AE283" s="235"/>
      <c r="AF283" s="235"/>
      <c r="AG283" s="235"/>
      <c r="AH283" s="235"/>
      <c r="AI283" s="187"/>
      <c r="AJ283" s="187"/>
      <c r="AK283" s="187"/>
      <c r="AL283" s="187"/>
      <c r="AM283" s="187"/>
      <c r="AN283" s="187"/>
      <c r="AO283" s="187"/>
      <c r="AP283" s="187"/>
      <c r="AQ283" s="187"/>
      <c r="AR283" s="187"/>
      <c r="AS283" s="187"/>
      <c r="AT283" s="236"/>
      <c r="AU283" s="236"/>
      <c r="AV283" s="236"/>
      <c r="AW283" s="236"/>
      <c r="AX283" s="236"/>
      <c r="AY283" s="236"/>
      <c r="AZ283" s="236"/>
      <c r="BA283" s="236"/>
      <c r="BB283" s="236"/>
      <c r="BC283" s="236"/>
      <c r="BD283" s="236"/>
    </row>
    <row r="284" spans="1:56" ht="12.75" customHeight="1">
      <c r="A284" s="186"/>
      <c r="B284" s="186"/>
      <c r="C284" s="186"/>
      <c r="D284" s="186"/>
      <c r="E284" s="186"/>
      <c r="F284" s="186"/>
      <c r="G284" s="186"/>
      <c r="H284" s="186"/>
      <c r="I284" s="186"/>
      <c r="J284" s="186"/>
      <c r="K284" s="186"/>
      <c r="L284" s="186"/>
      <c r="M284" s="186"/>
      <c r="N284" s="186"/>
      <c r="O284" s="186"/>
      <c r="P284" s="187"/>
      <c r="Q284" s="187"/>
      <c r="R284" s="187"/>
      <c r="S284" s="187"/>
      <c r="T284" s="187"/>
      <c r="U284" s="187"/>
      <c r="V284" s="187"/>
      <c r="W284" s="187"/>
      <c r="X284" s="187"/>
      <c r="Y284" s="188"/>
      <c r="Z284" s="188"/>
      <c r="AA284" s="188"/>
      <c r="AB284" s="188"/>
      <c r="AC284" s="235"/>
      <c r="AD284" s="235"/>
      <c r="AE284" s="235"/>
      <c r="AF284" s="235"/>
      <c r="AG284" s="235"/>
      <c r="AH284" s="235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187"/>
      <c r="AT284" s="236"/>
      <c r="AU284" s="236"/>
      <c r="AV284" s="236"/>
      <c r="AW284" s="236"/>
      <c r="AX284" s="236"/>
      <c r="AY284" s="236"/>
      <c r="AZ284" s="236"/>
      <c r="BA284" s="236"/>
      <c r="BB284" s="236"/>
      <c r="BC284" s="236"/>
      <c r="BD284" s="236"/>
    </row>
    <row r="285" spans="1:56" ht="12.75" customHeight="1">
      <c r="A285" s="186"/>
      <c r="B285" s="186"/>
      <c r="C285" s="186"/>
      <c r="D285" s="186"/>
      <c r="E285" s="186"/>
      <c r="F285" s="186"/>
      <c r="G285" s="186"/>
      <c r="H285" s="186"/>
      <c r="I285" s="186"/>
      <c r="J285" s="186"/>
      <c r="K285" s="186"/>
      <c r="L285" s="186"/>
      <c r="M285" s="186"/>
      <c r="N285" s="186"/>
      <c r="O285" s="186"/>
      <c r="P285" s="187"/>
      <c r="Q285" s="187"/>
      <c r="R285" s="187"/>
      <c r="S285" s="187"/>
      <c r="T285" s="187"/>
      <c r="U285" s="187"/>
      <c r="V285" s="187"/>
      <c r="W285" s="187"/>
      <c r="X285" s="187"/>
      <c r="Y285" s="188"/>
      <c r="Z285" s="188"/>
      <c r="AA285" s="188"/>
      <c r="AB285" s="188"/>
      <c r="AC285" s="235"/>
      <c r="AD285" s="235"/>
      <c r="AE285" s="235"/>
      <c r="AF285" s="235"/>
      <c r="AG285" s="235"/>
      <c r="AH285" s="235"/>
      <c r="AI285" s="187"/>
      <c r="AJ285" s="187"/>
      <c r="AK285" s="187"/>
      <c r="AL285" s="187"/>
      <c r="AM285" s="187"/>
      <c r="AN285" s="187"/>
      <c r="AO285" s="187"/>
      <c r="AP285" s="187"/>
      <c r="AQ285" s="187"/>
      <c r="AR285" s="187"/>
      <c r="AS285" s="187"/>
      <c r="AT285" s="236"/>
      <c r="AU285" s="236"/>
      <c r="AV285" s="236"/>
      <c r="AW285" s="236"/>
      <c r="AX285" s="236"/>
      <c r="AY285" s="236"/>
      <c r="AZ285" s="236"/>
      <c r="BA285" s="236"/>
      <c r="BB285" s="236"/>
      <c r="BC285" s="236"/>
      <c r="BD285" s="236"/>
    </row>
    <row r="286" spans="1:56" ht="12.75" customHeight="1">
      <c r="A286" s="186"/>
      <c r="B286" s="186"/>
      <c r="C286" s="186"/>
      <c r="D286" s="186"/>
      <c r="E286" s="186"/>
      <c r="F286" s="186"/>
      <c r="G286" s="186"/>
      <c r="H286" s="186"/>
      <c r="I286" s="186"/>
      <c r="J286" s="186"/>
      <c r="K286" s="186"/>
      <c r="L286" s="186"/>
      <c r="M286" s="186"/>
      <c r="N286" s="186"/>
      <c r="O286" s="186"/>
      <c r="P286" s="187"/>
      <c r="Q286" s="187"/>
      <c r="R286" s="187"/>
      <c r="S286" s="187"/>
      <c r="T286" s="187"/>
      <c r="U286" s="187"/>
      <c r="V286" s="187"/>
      <c r="W286" s="187"/>
      <c r="X286" s="187"/>
      <c r="Y286" s="188"/>
      <c r="Z286" s="188"/>
      <c r="AA286" s="188"/>
      <c r="AB286" s="188"/>
      <c r="AC286" s="235"/>
      <c r="AD286" s="235"/>
      <c r="AE286" s="235"/>
      <c r="AF286" s="235"/>
      <c r="AG286" s="235"/>
      <c r="AH286" s="235"/>
      <c r="AI286" s="187"/>
      <c r="AJ286" s="187"/>
      <c r="AK286" s="187"/>
      <c r="AL286" s="187"/>
      <c r="AM286" s="187"/>
      <c r="AN286" s="187"/>
      <c r="AO286" s="187"/>
      <c r="AP286" s="187"/>
      <c r="AQ286" s="187"/>
      <c r="AR286" s="187"/>
      <c r="AS286" s="187"/>
      <c r="AT286" s="236"/>
      <c r="AU286" s="236"/>
      <c r="AV286" s="236"/>
      <c r="AW286" s="236"/>
      <c r="AX286" s="236"/>
      <c r="AY286" s="236"/>
      <c r="AZ286" s="236"/>
      <c r="BA286" s="236"/>
      <c r="BB286" s="236"/>
      <c r="BC286" s="236"/>
      <c r="BD286" s="236"/>
    </row>
    <row r="287" spans="1:56" ht="12.75" customHeight="1">
      <c r="A287" s="186"/>
      <c r="B287" s="186"/>
      <c r="C287" s="186"/>
      <c r="D287" s="186"/>
      <c r="E287" s="186"/>
      <c r="F287" s="186"/>
      <c r="G287" s="186"/>
      <c r="H287" s="186"/>
      <c r="I287" s="186"/>
      <c r="J287" s="186"/>
      <c r="K287" s="186"/>
      <c r="L287" s="186"/>
      <c r="M287" s="186"/>
      <c r="N287" s="186"/>
      <c r="O287" s="186"/>
      <c r="P287" s="187"/>
      <c r="Q287" s="187"/>
      <c r="R287" s="187"/>
      <c r="S287" s="187"/>
      <c r="T287" s="187"/>
      <c r="U287" s="187"/>
      <c r="V287" s="187"/>
      <c r="W287" s="187"/>
      <c r="X287" s="187"/>
      <c r="Y287" s="188"/>
      <c r="Z287" s="188"/>
      <c r="AA287" s="188"/>
      <c r="AB287" s="188"/>
      <c r="AC287" s="235"/>
      <c r="AD287" s="235"/>
      <c r="AE287" s="235"/>
      <c r="AF287" s="235"/>
      <c r="AG287" s="235"/>
      <c r="AH287" s="235"/>
      <c r="AI287" s="187"/>
      <c r="AJ287" s="187"/>
      <c r="AK287" s="187"/>
      <c r="AL287" s="187"/>
      <c r="AM287" s="187"/>
      <c r="AN287" s="187"/>
      <c r="AO287" s="187"/>
      <c r="AP287" s="187"/>
      <c r="AQ287" s="187"/>
      <c r="AR287" s="187"/>
      <c r="AS287" s="187"/>
      <c r="AT287" s="236"/>
      <c r="AU287" s="236"/>
      <c r="AV287" s="236"/>
      <c r="AW287" s="236"/>
      <c r="AX287" s="236"/>
      <c r="AY287" s="236"/>
      <c r="AZ287" s="236"/>
      <c r="BA287" s="236"/>
      <c r="BB287" s="236"/>
      <c r="BC287" s="236"/>
      <c r="BD287" s="236"/>
    </row>
    <row r="288" spans="1:56" ht="12.75" customHeight="1">
      <c r="A288" s="186"/>
      <c r="B288" s="186"/>
      <c r="C288" s="186"/>
      <c r="D288" s="186"/>
      <c r="E288" s="186"/>
      <c r="F288" s="186"/>
      <c r="G288" s="186"/>
      <c r="H288" s="186"/>
      <c r="I288" s="186"/>
      <c r="J288" s="186"/>
      <c r="K288" s="186"/>
      <c r="L288" s="186"/>
      <c r="M288" s="186"/>
      <c r="N288" s="186"/>
      <c r="O288" s="186"/>
      <c r="P288" s="187"/>
      <c r="Q288" s="187"/>
      <c r="R288" s="187"/>
      <c r="S288" s="187"/>
      <c r="T288" s="187"/>
      <c r="U288" s="187"/>
      <c r="V288" s="187"/>
      <c r="W288" s="187"/>
      <c r="X288" s="187"/>
      <c r="Y288" s="188"/>
      <c r="Z288" s="188"/>
      <c r="AA288" s="188"/>
      <c r="AB288" s="188"/>
      <c r="AC288" s="235"/>
      <c r="AD288" s="235"/>
      <c r="AE288" s="235"/>
      <c r="AF288" s="235"/>
      <c r="AG288" s="235"/>
      <c r="AH288" s="235"/>
      <c r="AI288" s="187"/>
      <c r="AJ288" s="187"/>
      <c r="AK288" s="187"/>
      <c r="AL288" s="187"/>
      <c r="AM288" s="187"/>
      <c r="AN288" s="187"/>
      <c r="AO288" s="187"/>
      <c r="AP288" s="187"/>
      <c r="AQ288" s="187"/>
      <c r="AR288" s="187"/>
      <c r="AS288" s="187"/>
      <c r="AT288" s="236"/>
      <c r="AU288" s="236"/>
      <c r="AV288" s="236"/>
      <c r="AW288" s="236"/>
      <c r="AX288" s="236"/>
      <c r="AY288" s="236"/>
      <c r="AZ288" s="236"/>
      <c r="BA288" s="236"/>
      <c r="BB288" s="236"/>
      <c r="BC288" s="236"/>
      <c r="BD288" s="236"/>
    </row>
    <row r="289" spans="1:56" ht="12.75" customHeight="1">
      <c r="A289" s="186"/>
      <c r="B289" s="186"/>
      <c r="C289" s="186"/>
      <c r="D289" s="186"/>
      <c r="E289" s="186"/>
      <c r="F289" s="186"/>
      <c r="G289" s="186"/>
      <c r="H289" s="186"/>
      <c r="I289" s="186"/>
      <c r="J289" s="186"/>
      <c r="K289" s="186"/>
      <c r="L289" s="186"/>
      <c r="M289" s="186"/>
      <c r="N289" s="186"/>
      <c r="O289" s="186"/>
      <c r="P289" s="187"/>
      <c r="Q289" s="187"/>
      <c r="R289" s="187"/>
      <c r="S289" s="187"/>
      <c r="T289" s="187"/>
      <c r="U289" s="187"/>
      <c r="V289" s="187"/>
      <c r="W289" s="187"/>
      <c r="X289" s="187"/>
      <c r="Y289" s="188"/>
      <c r="Z289" s="188"/>
      <c r="AA289" s="188"/>
      <c r="AB289" s="188"/>
      <c r="AC289" s="235"/>
      <c r="AD289" s="235"/>
      <c r="AE289" s="235"/>
      <c r="AF289" s="235"/>
      <c r="AG289" s="235"/>
      <c r="AH289" s="235"/>
      <c r="AI289" s="187"/>
      <c r="AJ289" s="187"/>
      <c r="AK289" s="187"/>
      <c r="AL289" s="187"/>
      <c r="AM289" s="187"/>
      <c r="AN289" s="187"/>
      <c r="AO289" s="187"/>
      <c r="AP289" s="187"/>
      <c r="AQ289" s="187"/>
      <c r="AR289" s="187"/>
      <c r="AS289" s="187"/>
      <c r="AT289" s="236"/>
      <c r="AU289" s="236"/>
      <c r="AV289" s="236"/>
      <c r="AW289" s="236"/>
      <c r="AX289" s="236"/>
      <c r="AY289" s="236"/>
      <c r="AZ289" s="236"/>
      <c r="BA289" s="236"/>
      <c r="BB289" s="236"/>
      <c r="BC289" s="236"/>
      <c r="BD289" s="236"/>
    </row>
    <row r="290" spans="1:56" ht="12.75" customHeight="1">
      <c r="A290" s="186"/>
      <c r="B290" s="186"/>
      <c r="C290" s="186"/>
      <c r="D290" s="186"/>
      <c r="E290" s="186"/>
      <c r="F290" s="186"/>
      <c r="G290" s="186"/>
      <c r="H290" s="186"/>
      <c r="I290" s="186"/>
      <c r="J290" s="186"/>
      <c r="K290" s="186"/>
      <c r="L290" s="186"/>
      <c r="M290" s="186"/>
      <c r="N290" s="186"/>
      <c r="O290" s="186"/>
      <c r="P290" s="187"/>
      <c r="Q290" s="187"/>
      <c r="R290" s="187"/>
      <c r="S290" s="187"/>
      <c r="T290" s="187"/>
      <c r="U290" s="187"/>
      <c r="V290" s="187"/>
      <c r="W290" s="187"/>
      <c r="X290" s="187"/>
      <c r="Y290" s="188"/>
      <c r="Z290" s="188"/>
      <c r="AA290" s="188"/>
      <c r="AB290" s="188"/>
      <c r="AC290" s="235"/>
      <c r="AD290" s="235"/>
      <c r="AE290" s="235"/>
      <c r="AF290" s="235"/>
      <c r="AG290" s="235"/>
      <c r="AH290" s="235"/>
      <c r="AI290" s="187"/>
      <c r="AJ290" s="187"/>
      <c r="AK290" s="187"/>
      <c r="AL290" s="187"/>
      <c r="AM290" s="187"/>
      <c r="AN290" s="187"/>
      <c r="AO290" s="187"/>
      <c r="AP290" s="187"/>
      <c r="AQ290" s="187"/>
      <c r="AR290" s="187"/>
      <c r="AS290" s="187"/>
      <c r="AT290" s="236"/>
      <c r="AU290" s="236"/>
      <c r="AV290" s="236"/>
      <c r="AW290" s="236"/>
      <c r="AX290" s="236"/>
      <c r="AY290" s="236"/>
      <c r="AZ290" s="236"/>
      <c r="BA290" s="236"/>
      <c r="BB290" s="236"/>
      <c r="BC290" s="236"/>
      <c r="BD290" s="236"/>
    </row>
    <row r="291" spans="1:56" ht="12.75" customHeight="1">
      <c r="A291" s="186"/>
      <c r="B291" s="186"/>
      <c r="C291" s="186"/>
      <c r="D291" s="186"/>
      <c r="E291" s="186"/>
      <c r="F291" s="186"/>
      <c r="G291" s="186"/>
      <c r="H291" s="186"/>
      <c r="I291" s="186"/>
      <c r="J291" s="186"/>
      <c r="K291" s="186"/>
      <c r="L291" s="186"/>
      <c r="M291" s="186"/>
      <c r="N291" s="186"/>
      <c r="O291" s="186"/>
      <c r="P291" s="187"/>
      <c r="Q291" s="187"/>
      <c r="R291" s="187"/>
      <c r="S291" s="187"/>
      <c r="T291" s="187"/>
      <c r="U291" s="187"/>
      <c r="V291" s="187"/>
      <c r="W291" s="187"/>
      <c r="X291" s="187"/>
      <c r="Y291" s="188"/>
      <c r="Z291" s="188"/>
      <c r="AA291" s="188"/>
      <c r="AB291" s="188"/>
      <c r="AC291" s="235"/>
      <c r="AD291" s="235"/>
      <c r="AE291" s="235"/>
      <c r="AF291" s="235"/>
      <c r="AG291" s="235"/>
      <c r="AH291" s="235"/>
      <c r="AI291" s="187"/>
      <c r="AJ291" s="187"/>
      <c r="AK291" s="187"/>
      <c r="AL291" s="187"/>
      <c r="AM291" s="187"/>
      <c r="AN291" s="187"/>
      <c r="AO291" s="187"/>
      <c r="AP291" s="187"/>
      <c r="AQ291" s="187"/>
      <c r="AR291" s="187"/>
      <c r="AS291" s="187"/>
      <c r="AT291" s="236"/>
      <c r="AU291" s="236"/>
      <c r="AV291" s="236"/>
      <c r="AW291" s="236"/>
      <c r="AX291" s="236"/>
      <c r="AY291" s="236"/>
      <c r="AZ291" s="236"/>
      <c r="BA291" s="236"/>
      <c r="BB291" s="236"/>
      <c r="BC291" s="236"/>
      <c r="BD291" s="236"/>
    </row>
    <row r="292" spans="1:56" ht="12.75" customHeight="1">
      <c r="A292" s="186"/>
      <c r="B292" s="186"/>
      <c r="C292" s="186"/>
      <c r="D292" s="186"/>
      <c r="E292" s="186"/>
      <c r="F292" s="186"/>
      <c r="G292" s="186"/>
      <c r="H292" s="186"/>
      <c r="I292" s="186"/>
      <c r="J292" s="186"/>
      <c r="K292" s="186"/>
      <c r="L292" s="186"/>
      <c r="M292" s="186"/>
      <c r="N292" s="186"/>
      <c r="O292" s="186"/>
      <c r="P292" s="187"/>
      <c r="Q292" s="187"/>
      <c r="R292" s="187"/>
      <c r="S292" s="187"/>
      <c r="T292" s="187"/>
      <c r="U292" s="187"/>
      <c r="V292" s="187"/>
      <c r="W292" s="187"/>
      <c r="X292" s="187"/>
      <c r="Y292" s="188"/>
      <c r="Z292" s="188"/>
      <c r="AA292" s="188"/>
      <c r="AB292" s="188"/>
      <c r="AC292" s="235"/>
      <c r="AD292" s="235"/>
      <c r="AE292" s="235"/>
      <c r="AF292" s="235"/>
      <c r="AG292" s="235"/>
      <c r="AH292" s="235"/>
      <c r="AI292" s="187"/>
      <c r="AJ292" s="187"/>
      <c r="AK292" s="187"/>
      <c r="AL292" s="187"/>
      <c r="AM292" s="187"/>
      <c r="AN292" s="187"/>
      <c r="AO292" s="187"/>
      <c r="AP292" s="187"/>
      <c r="AQ292" s="187"/>
      <c r="AR292" s="187"/>
      <c r="AS292" s="187"/>
      <c r="AT292" s="236"/>
      <c r="AU292" s="236"/>
      <c r="AV292" s="236"/>
      <c r="AW292" s="236"/>
      <c r="AX292" s="236"/>
      <c r="AY292" s="236"/>
      <c r="AZ292" s="236"/>
      <c r="BA292" s="236"/>
      <c r="BB292" s="236"/>
      <c r="BC292" s="236"/>
      <c r="BD292" s="236"/>
    </row>
    <row r="293" spans="1:56" ht="12.75" customHeight="1">
      <c r="A293" s="186"/>
      <c r="B293" s="186"/>
      <c r="C293" s="186"/>
      <c r="D293" s="186"/>
      <c r="E293" s="186"/>
      <c r="F293" s="186"/>
      <c r="G293" s="186"/>
      <c r="H293" s="186"/>
      <c r="I293" s="186"/>
      <c r="J293" s="186"/>
      <c r="K293" s="186"/>
      <c r="L293" s="186"/>
      <c r="M293" s="186"/>
      <c r="N293" s="186"/>
      <c r="O293" s="186"/>
      <c r="P293" s="187"/>
      <c r="Q293" s="187"/>
      <c r="R293" s="187"/>
      <c r="S293" s="187"/>
      <c r="T293" s="187"/>
      <c r="U293" s="187"/>
      <c r="V293" s="187"/>
      <c r="W293" s="187"/>
      <c r="X293" s="187"/>
      <c r="Y293" s="188"/>
      <c r="Z293" s="188"/>
      <c r="AA293" s="188"/>
      <c r="AB293" s="188"/>
      <c r="AC293" s="235"/>
      <c r="AD293" s="235"/>
      <c r="AE293" s="235"/>
      <c r="AF293" s="235"/>
      <c r="AG293" s="235"/>
      <c r="AH293" s="235"/>
      <c r="AI293" s="187"/>
      <c r="AJ293" s="187"/>
      <c r="AK293" s="187"/>
      <c r="AL293" s="187"/>
      <c r="AM293" s="187"/>
      <c r="AN293" s="187"/>
      <c r="AO293" s="187"/>
      <c r="AP293" s="187"/>
      <c r="AQ293" s="187"/>
      <c r="AR293" s="187"/>
      <c r="AS293" s="187"/>
      <c r="AT293" s="236"/>
      <c r="AU293" s="236"/>
      <c r="AV293" s="236"/>
      <c r="AW293" s="236"/>
      <c r="AX293" s="236"/>
      <c r="AY293" s="236"/>
      <c r="AZ293" s="236"/>
      <c r="BA293" s="236"/>
      <c r="BB293" s="236"/>
      <c r="BC293" s="236"/>
      <c r="BD293" s="236"/>
    </row>
    <row r="294" spans="1:56" ht="12.75" customHeight="1">
      <c r="A294" s="186"/>
      <c r="B294" s="186"/>
      <c r="C294" s="186"/>
      <c r="D294" s="186"/>
      <c r="E294" s="186"/>
      <c r="F294" s="186"/>
      <c r="G294" s="186"/>
      <c r="H294" s="186"/>
      <c r="I294" s="186"/>
      <c r="J294" s="186"/>
      <c r="K294" s="186"/>
      <c r="L294" s="186"/>
      <c r="M294" s="186"/>
      <c r="N294" s="186"/>
      <c r="O294" s="186"/>
      <c r="P294" s="187"/>
      <c r="Q294" s="187"/>
      <c r="R294" s="187"/>
      <c r="S294" s="187"/>
      <c r="T294" s="187"/>
      <c r="U294" s="187"/>
      <c r="V294" s="187"/>
      <c r="W294" s="187"/>
      <c r="X294" s="187"/>
      <c r="Y294" s="188"/>
      <c r="Z294" s="188"/>
      <c r="AA294" s="188"/>
      <c r="AB294" s="188"/>
      <c r="AC294" s="235"/>
      <c r="AD294" s="235"/>
      <c r="AE294" s="235"/>
      <c r="AF294" s="235"/>
      <c r="AG294" s="235"/>
      <c r="AH294" s="235"/>
      <c r="AI294" s="187"/>
      <c r="AJ294" s="187"/>
      <c r="AK294" s="187"/>
      <c r="AL294" s="187"/>
      <c r="AM294" s="187"/>
      <c r="AN294" s="187"/>
      <c r="AO294" s="187"/>
      <c r="AP294" s="187"/>
      <c r="AQ294" s="187"/>
      <c r="AR294" s="187"/>
      <c r="AS294" s="187"/>
      <c r="AT294" s="236"/>
      <c r="AU294" s="236"/>
      <c r="AV294" s="236"/>
      <c r="AW294" s="236"/>
      <c r="AX294" s="236"/>
      <c r="AY294" s="236"/>
      <c r="AZ294" s="236"/>
      <c r="BA294" s="236"/>
      <c r="BB294" s="236"/>
      <c r="BC294" s="236"/>
      <c r="BD294" s="236"/>
    </row>
    <row r="295" spans="1:56" ht="12.75" customHeight="1">
      <c r="A295" s="186"/>
      <c r="B295" s="186"/>
      <c r="C295" s="186"/>
      <c r="D295" s="186"/>
      <c r="E295" s="186"/>
      <c r="F295" s="186"/>
      <c r="G295" s="186"/>
      <c r="H295" s="186"/>
      <c r="I295" s="186"/>
      <c r="J295" s="186"/>
      <c r="K295" s="186"/>
      <c r="L295" s="186"/>
      <c r="M295" s="186"/>
      <c r="N295" s="186"/>
      <c r="O295" s="186"/>
      <c r="P295" s="187"/>
      <c r="Q295" s="187"/>
      <c r="R295" s="187"/>
      <c r="S295" s="187"/>
      <c r="T295" s="187"/>
      <c r="U295" s="187"/>
      <c r="V295" s="187"/>
      <c r="W295" s="187"/>
      <c r="X295" s="187"/>
      <c r="Y295" s="188"/>
      <c r="Z295" s="188"/>
      <c r="AA295" s="188"/>
      <c r="AB295" s="188"/>
      <c r="AC295" s="235"/>
      <c r="AD295" s="235"/>
      <c r="AE295" s="235"/>
      <c r="AF295" s="235"/>
      <c r="AG295" s="235"/>
      <c r="AH295" s="235"/>
      <c r="AI295" s="187"/>
      <c r="AJ295" s="187"/>
      <c r="AK295" s="187"/>
      <c r="AL295" s="187"/>
      <c r="AM295" s="187"/>
      <c r="AN295" s="187"/>
      <c r="AO295" s="187"/>
      <c r="AP295" s="187"/>
      <c r="AQ295" s="187"/>
      <c r="AR295" s="187"/>
      <c r="AS295" s="187"/>
      <c r="AT295" s="236"/>
      <c r="AU295" s="236"/>
      <c r="AV295" s="236"/>
      <c r="AW295" s="236"/>
      <c r="AX295" s="236"/>
      <c r="AY295" s="236"/>
      <c r="AZ295" s="236"/>
      <c r="BA295" s="236"/>
      <c r="BB295" s="236"/>
      <c r="BC295" s="236"/>
      <c r="BD295" s="236"/>
    </row>
    <row r="296" spans="1:56" ht="12.75" customHeight="1">
      <c r="A296" s="186"/>
      <c r="B296" s="186"/>
      <c r="C296" s="186"/>
      <c r="D296" s="186"/>
      <c r="E296" s="186"/>
      <c r="F296" s="186"/>
      <c r="G296" s="186"/>
      <c r="H296" s="186"/>
      <c r="I296" s="186"/>
      <c r="J296" s="186"/>
      <c r="K296" s="186"/>
      <c r="L296" s="186"/>
      <c r="M296" s="186"/>
      <c r="N296" s="186"/>
      <c r="O296" s="186"/>
      <c r="P296" s="187"/>
      <c r="Q296" s="187"/>
      <c r="R296" s="187"/>
      <c r="S296" s="187"/>
      <c r="T296" s="187"/>
      <c r="U296" s="187"/>
      <c r="V296" s="187"/>
      <c r="W296" s="187"/>
      <c r="X296" s="187"/>
      <c r="Y296" s="188"/>
      <c r="Z296" s="188"/>
      <c r="AA296" s="188"/>
      <c r="AB296" s="188"/>
      <c r="AC296" s="235"/>
      <c r="AD296" s="235"/>
      <c r="AE296" s="235"/>
      <c r="AF296" s="235"/>
      <c r="AG296" s="235"/>
      <c r="AH296" s="235"/>
      <c r="AI296" s="187"/>
      <c r="AJ296" s="187"/>
      <c r="AK296" s="187"/>
      <c r="AL296" s="187"/>
      <c r="AM296" s="187"/>
      <c r="AN296" s="187"/>
      <c r="AO296" s="187"/>
      <c r="AP296" s="187"/>
      <c r="AQ296" s="187"/>
      <c r="AR296" s="187"/>
      <c r="AS296" s="187"/>
      <c r="AT296" s="236"/>
      <c r="AU296" s="236"/>
      <c r="AV296" s="236"/>
      <c r="AW296" s="236"/>
      <c r="AX296" s="236"/>
      <c r="AY296" s="236"/>
      <c r="AZ296" s="236"/>
      <c r="BA296" s="236"/>
      <c r="BB296" s="236"/>
      <c r="BC296" s="236"/>
      <c r="BD296" s="236"/>
    </row>
    <row r="297" spans="1:56" ht="12.75" customHeight="1">
      <c r="A297" s="186"/>
      <c r="B297" s="186"/>
      <c r="C297" s="186"/>
      <c r="D297" s="186"/>
      <c r="E297" s="186"/>
      <c r="F297" s="186"/>
      <c r="G297" s="186"/>
      <c r="H297" s="186"/>
      <c r="I297" s="186"/>
      <c r="J297" s="186"/>
      <c r="K297" s="186"/>
      <c r="L297" s="186"/>
      <c r="M297" s="186"/>
      <c r="N297" s="186"/>
      <c r="O297" s="186"/>
      <c r="P297" s="187"/>
      <c r="Q297" s="187"/>
      <c r="R297" s="187"/>
      <c r="S297" s="187"/>
      <c r="T297" s="187"/>
      <c r="U297" s="187"/>
      <c r="V297" s="187"/>
      <c r="W297" s="187"/>
      <c r="X297" s="187"/>
      <c r="Y297" s="188"/>
      <c r="Z297" s="188"/>
      <c r="AA297" s="188"/>
      <c r="AB297" s="188"/>
      <c r="AC297" s="235"/>
      <c r="AD297" s="235"/>
      <c r="AE297" s="235"/>
      <c r="AF297" s="235"/>
      <c r="AG297" s="235"/>
      <c r="AH297" s="235"/>
      <c r="AI297" s="187"/>
      <c r="AJ297" s="187"/>
      <c r="AK297" s="187"/>
      <c r="AL297" s="187"/>
      <c r="AM297" s="187"/>
      <c r="AN297" s="187"/>
      <c r="AO297" s="187"/>
      <c r="AP297" s="187"/>
      <c r="AQ297" s="187"/>
      <c r="AR297" s="187"/>
      <c r="AS297" s="187"/>
      <c r="AT297" s="236"/>
      <c r="AU297" s="236"/>
      <c r="AV297" s="236"/>
      <c r="AW297" s="236"/>
      <c r="AX297" s="236"/>
      <c r="AY297" s="236"/>
      <c r="AZ297" s="236"/>
      <c r="BA297" s="236"/>
      <c r="BB297" s="236"/>
      <c r="BC297" s="236"/>
      <c r="BD297" s="236"/>
    </row>
    <row r="298" spans="1:56" ht="12.75" customHeight="1">
      <c r="A298" s="186"/>
      <c r="B298" s="186"/>
      <c r="C298" s="186"/>
      <c r="D298" s="186"/>
      <c r="E298" s="186"/>
      <c r="F298" s="186"/>
      <c r="G298" s="186"/>
      <c r="H298" s="186"/>
      <c r="I298" s="186"/>
      <c r="J298" s="186"/>
      <c r="K298" s="186"/>
      <c r="L298" s="186"/>
      <c r="M298" s="186"/>
      <c r="N298" s="186"/>
      <c r="O298" s="186"/>
      <c r="P298" s="187"/>
      <c r="Q298" s="187"/>
      <c r="R298" s="187"/>
      <c r="S298" s="187"/>
      <c r="T298" s="187"/>
      <c r="U298" s="187"/>
      <c r="V298" s="187"/>
      <c r="W298" s="187"/>
      <c r="X298" s="187"/>
      <c r="Y298" s="188"/>
      <c r="Z298" s="188"/>
      <c r="AA298" s="188"/>
      <c r="AB298" s="188"/>
      <c r="AC298" s="235"/>
      <c r="AD298" s="235"/>
      <c r="AE298" s="235"/>
      <c r="AF298" s="235"/>
      <c r="AG298" s="235"/>
      <c r="AH298" s="235"/>
      <c r="AI298" s="187"/>
      <c r="AJ298" s="187"/>
      <c r="AK298" s="187"/>
      <c r="AL298" s="187"/>
      <c r="AM298" s="187"/>
      <c r="AN298" s="187"/>
      <c r="AO298" s="187"/>
      <c r="AP298" s="187"/>
      <c r="AQ298" s="187"/>
      <c r="AR298" s="187"/>
      <c r="AS298" s="187"/>
      <c r="AT298" s="236"/>
      <c r="AU298" s="236"/>
      <c r="AV298" s="236"/>
      <c r="AW298" s="236"/>
      <c r="AX298" s="236"/>
      <c r="AY298" s="236"/>
      <c r="AZ298" s="236"/>
      <c r="BA298" s="236"/>
      <c r="BB298" s="236"/>
      <c r="BC298" s="236"/>
      <c r="BD298" s="236"/>
    </row>
    <row r="299" spans="1:56" ht="12.75" customHeight="1">
      <c r="A299" s="186"/>
      <c r="B299" s="186"/>
      <c r="C299" s="186"/>
      <c r="D299" s="186"/>
      <c r="E299" s="186"/>
      <c r="F299" s="186"/>
      <c r="G299" s="186"/>
      <c r="H299" s="186"/>
      <c r="I299" s="186"/>
      <c r="J299" s="186"/>
      <c r="K299" s="186"/>
      <c r="L299" s="186"/>
      <c r="M299" s="186"/>
      <c r="N299" s="186"/>
      <c r="O299" s="186"/>
      <c r="P299" s="187"/>
      <c r="Q299" s="187"/>
      <c r="R299" s="187"/>
      <c r="S299" s="187"/>
      <c r="T299" s="187"/>
      <c r="U299" s="187"/>
      <c r="V299" s="187"/>
      <c r="W299" s="187"/>
      <c r="X299" s="187"/>
      <c r="Y299" s="188"/>
      <c r="Z299" s="188"/>
      <c r="AA299" s="188"/>
      <c r="AB299" s="188"/>
      <c r="AC299" s="235"/>
      <c r="AD299" s="235"/>
      <c r="AE299" s="235"/>
      <c r="AF299" s="235"/>
      <c r="AG299" s="235"/>
      <c r="AH299" s="235"/>
      <c r="AI299" s="187"/>
      <c r="AJ299" s="187"/>
      <c r="AK299" s="187"/>
      <c r="AL299" s="187"/>
      <c r="AM299" s="187"/>
      <c r="AN299" s="187"/>
      <c r="AO299" s="187"/>
      <c r="AP299" s="187"/>
      <c r="AQ299" s="187"/>
      <c r="AR299" s="187"/>
      <c r="AS299" s="187"/>
      <c r="AT299" s="236"/>
      <c r="AU299" s="236"/>
      <c r="AV299" s="236"/>
      <c r="AW299" s="236"/>
      <c r="AX299" s="236"/>
      <c r="AY299" s="236"/>
      <c r="AZ299" s="236"/>
      <c r="BA299" s="236"/>
      <c r="BB299" s="236"/>
      <c r="BC299" s="236"/>
      <c r="BD299" s="236"/>
    </row>
    <row r="300" spans="1:56" ht="12.75" customHeight="1">
      <c r="A300" s="186"/>
      <c r="B300" s="186"/>
      <c r="C300" s="186"/>
      <c r="D300" s="186"/>
      <c r="E300" s="186"/>
      <c r="F300" s="186"/>
      <c r="G300" s="186"/>
      <c r="H300" s="186"/>
      <c r="I300" s="186"/>
      <c r="J300" s="186"/>
      <c r="K300" s="186"/>
      <c r="L300" s="186"/>
      <c r="M300" s="186"/>
      <c r="N300" s="186"/>
      <c r="O300" s="186"/>
      <c r="P300" s="187"/>
      <c r="Q300" s="187"/>
      <c r="R300" s="187"/>
      <c r="S300" s="187"/>
      <c r="T300" s="187"/>
      <c r="U300" s="187"/>
      <c r="V300" s="187"/>
      <c r="W300" s="187"/>
      <c r="X300" s="187"/>
      <c r="Y300" s="188"/>
      <c r="Z300" s="188"/>
      <c r="AA300" s="188"/>
      <c r="AB300" s="188"/>
      <c r="AC300" s="235"/>
      <c r="AD300" s="235"/>
      <c r="AE300" s="235"/>
      <c r="AF300" s="235"/>
      <c r="AG300" s="235"/>
      <c r="AH300" s="235"/>
      <c r="AI300" s="187"/>
      <c r="AJ300" s="187"/>
      <c r="AK300" s="187"/>
      <c r="AL300" s="187"/>
      <c r="AM300" s="187"/>
      <c r="AN300" s="187"/>
      <c r="AO300" s="187"/>
      <c r="AP300" s="187"/>
      <c r="AQ300" s="187"/>
      <c r="AR300" s="187"/>
      <c r="AS300" s="187"/>
      <c r="AT300" s="236"/>
      <c r="AU300" s="236"/>
      <c r="AV300" s="236"/>
      <c r="AW300" s="236"/>
      <c r="AX300" s="236"/>
      <c r="AY300" s="236"/>
      <c r="AZ300" s="236"/>
      <c r="BA300" s="236"/>
      <c r="BB300" s="236"/>
      <c r="BC300" s="236"/>
      <c r="BD300" s="236"/>
    </row>
    <row r="301" spans="1:56" ht="12.75" customHeight="1">
      <c r="A301" s="186"/>
      <c r="B301" s="186"/>
      <c r="C301" s="186"/>
      <c r="D301" s="186"/>
      <c r="E301" s="186"/>
      <c r="F301" s="186"/>
      <c r="G301" s="186"/>
      <c r="H301" s="186"/>
      <c r="I301" s="186"/>
      <c r="J301" s="186"/>
      <c r="K301" s="186"/>
      <c r="L301" s="186"/>
      <c r="M301" s="186"/>
      <c r="N301" s="186"/>
      <c r="O301" s="186"/>
      <c r="P301" s="187"/>
      <c r="Q301" s="187"/>
      <c r="R301" s="187"/>
      <c r="S301" s="187"/>
      <c r="T301" s="187"/>
      <c r="U301" s="187"/>
      <c r="V301" s="187"/>
      <c r="W301" s="187"/>
      <c r="X301" s="187"/>
      <c r="Y301" s="188"/>
      <c r="Z301" s="188"/>
      <c r="AA301" s="188"/>
      <c r="AB301" s="188"/>
      <c r="AC301" s="235"/>
      <c r="AD301" s="235"/>
      <c r="AE301" s="235"/>
      <c r="AF301" s="235"/>
      <c r="AG301" s="235"/>
      <c r="AH301" s="235"/>
      <c r="AI301" s="187"/>
      <c r="AJ301" s="187"/>
      <c r="AK301" s="187"/>
      <c r="AL301" s="187"/>
      <c r="AM301" s="187"/>
      <c r="AN301" s="187"/>
      <c r="AO301" s="187"/>
      <c r="AP301" s="187"/>
      <c r="AQ301" s="187"/>
      <c r="AR301" s="187"/>
      <c r="AS301" s="187"/>
      <c r="AT301" s="236"/>
      <c r="AU301" s="236"/>
      <c r="AV301" s="236"/>
      <c r="AW301" s="236"/>
      <c r="AX301" s="236"/>
      <c r="AY301" s="236"/>
      <c r="AZ301" s="236"/>
      <c r="BA301" s="236"/>
      <c r="BB301" s="236"/>
      <c r="BC301" s="236"/>
      <c r="BD301" s="236"/>
    </row>
    <row r="302" spans="1:56" ht="12.75" customHeight="1">
      <c r="A302" s="186"/>
      <c r="B302" s="186"/>
      <c r="C302" s="186"/>
      <c r="D302" s="186"/>
      <c r="E302" s="186"/>
      <c r="F302" s="186"/>
      <c r="G302" s="186"/>
      <c r="H302" s="186"/>
      <c r="I302" s="186"/>
      <c r="J302" s="186"/>
      <c r="K302" s="186"/>
      <c r="L302" s="186"/>
      <c r="M302" s="186"/>
      <c r="N302" s="186"/>
      <c r="O302" s="186"/>
      <c r="P302" s="187"/>
      <c r="Q302" s="187"/>
      <c r="R302" s="187"/>
      <c r="S302" s="187"/>
      <c r="T302" s="187"/>
      <c r="U302" s="187"/>
      <c r="V302" s="187"/>
      <c r="W302" s="187"/>
      <c r="X302" s="187"/>
      <c r="Y302" s="188"/>
      <c r="Z302" s="188"/>
      <c r="AA302" s="188"/>
      <c r="AB302" s="188"/>
      <c r="AC302" s="235"/>
      <c r="AD302" s="235"/>
      <c r="AE302" s="235"/>
      <c r="AF302" s="235"/>
      <c r="AG302" s="235"/>
      <c r="AH302" s="235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87"/>
      <c r="AT302" s="236"/>
      <c r="AU302" s="236"/>
      <c r="AV302" s="236"/>
      <c r="AW302" s="236"/>
      <c r="AX302" s="236"/>
      <c r="AY302" s="236"/>
      <c r="AZ302" s="236"/>
      <c r="BA302" s="236"/>
      <c r="BB302" s="236"/>
      <c r="BC302" s="236"/>
      <c r="BD302" s="236"/>
    </row>
    <row r="303" spans="1:56" ht="12.75" customHeight="1">
      <c r="A303" s="186"/>
      <c r="B303" s="186"/>
      <c r="C303" s="186"/>
      <c r="D303" s="186"/>
      <c r="E303" s="186"/>
      <c r="F303" s="186"/>
      <c r="G303" s="186"/>
      <c r="H303" s="186"/>
      <c r="I303" s="186"/>
      <c r="J303" s="186"/>
      <c r="K303" s="186"/>
      <c r="L303" s="186"/>
      <c r="M303" s="186"/>
      <c r="N303" s="186"/>
      <c r="O303" s="186"/>
      <c r="P303" s="187"/>
      <c r="Q303" s="187"/>
      <c r="R303" s="187"/>
      <c r="S303" s="187"/>
      <c r="T303" s="187"/>
      <c r="U303" s="187"/>
      <c r="V303" s="187"/>
      <c r="W303" s="187"/>
      <c r="X303" s="187"/>
      <c r="Y303" s="188"/>
      <c r="Z303" s="188"/>
      <c r="AA303" s="188"/>
      <c r="AB303" s="188"/>
      <c r="AC303" s="235"/>
      <c r="AD303" s="235"/>
      <c r="AE303" s="235"/>
      <c r="AF303" s="235"/>
      <c r="AG303" s="235"/>
      <c r="AH303" s="235"/>
      <c r="AI303" s="187"/>
      <c r="AJ303" s="187"/>
      <c r="AK303" s="187"/>
      <c r="AL303" s="187"/>
      <c r="AM303" s="187"/>
      <c r="AN303" s="187"/>
      <c r="AO303" s="187"/>
      <c r="AP303" s="187"/>
      <c r="AQ303" s="187"/>
      <c r="AR303" s="187"/>
      <c r="AS303" s="187"/>
      <c r="AT303" s="236"/>
      <c r="AU303" s="236"/>
      <c r="AV303" s="236"/>
      <c r="AW303" s="236"/>
      <c r="AX303" s="236"/>
      <c r="AY303" s="236"/>
      <c r="AZ303" s="236"/>
      <c r="BA303" s="236"/>
      <c r="BB303" s="236"/>
      <c r="BC303" s="236"/>
      <c r="BD303" s="236"/>
    </row>
    <row r="304" spans="1:56" ht="12.75" customHeight="1">
      <c r="A304" s="186"/>
      <c r="B304" s="186"/>
      <c r="C304" s="186"/>
      <c r="D304" s="186"/>
      <c r="E304" s="186"/>
      <c r="F304" s="186"/>
      <c r="G304" s="186"/>
      <c r="H304" s="186"/>
      <c r="I304" s="186"/>
      <c r="J304" s="186"/>
      <c r="K304" s="186"/>
      <c r="L304" s="186"/>
      <c r="M304" s="186"/>
      <c r="N304" s="186"/>
      <c r="O304" s="186"/>
      <c r="P304" s="187"/>
      <c r="Q304" s="187"/>
      <c r="R304" s="187"/>
      <c r="S304" s="187"/>
      <c r="T304" s="187"/>
      <c r="U304" s="187"/>
      <c r="V304" s="187"/>
      <c r="W304" s="187"/>
      <c r="X304" s="187"/>
      <c r="Y304" s="188"/>
      <c r="Z304" s="188"/>
      <c r="AA304" s="188"/>
      <c r="AB304" s="188"/>
      <c r="AC304" s="235"/>
      <c r="AD304" s="235"/>
      <c r="AE304" s="235"/>
      <c r="AF304" s="235"/>
      <c r="AG304" s="235"/>
      <c r="AH304" s="235"/>
      <c r="AI304" s="187"/>
      <c r="AJ304" s="187"/>
      <c r="AK304" s="187"/>
      <c r="AL304" s="187"/>
      <c r="AM304" s="187"/>
      <c r="AN304" s="187"/>
      <c r="AO304" s="187"/>
      <c r="AP304" s="187"/>
      <c r="AQ304" s="187"/>
      <c r="AR304" s="187"/>
      <c r="AS304" s="187"/>
      <c r="AT304" s="236"/>
      <c r="AU304" s="236"/>
      <c r="AV304" s="236"/>
      <c r="AW304" s="236"/>
      <c r="AX304" s="236"/>
      <c r="AY304" s="236"/>
      <c r="AZ304" s="236"/>
      <c r="BA304" s="236"/>
      <c r="BB304" s="236"/>
      <c r="BC304" s="236"/>
      <c r="BD304" s="236"/>
    </row>
    <row r="305" spans="1:56" ht="12.75" customHeight="1">
      <c r="A305" s="186"/>
      <c r="B305" s="186"/>
      <c r="C305" s="186"/>
      <c r="D305" s="186"/>
      <c r="E305" s="186"/>
      <c r="F305" s="186"/>
      <c r="G305" s="186"/>
      <c r="H305" s="186"/>
      <c r="I305" s="186"/>
      <c r="J305" s="186"/>
      <c r="K305" s="186"/>
      <c r="L305" s="186"/>
      <c r="M305" s="186"/>
      <c r="N305" s="186"/>
      <c r="O305" s="186"/>
      <c r="P305" s="187"/>
      <c r="Q305" s="187"/>
      <c r="R305" s="187"/>
      <c r="S305" s="187"/>
      <c r="T305" s="187"/>
      <c r="U305" s="187"/>
      <c r="V305" s="187"/>
      <c r="W305" s="187"/>
      <c r="X305" s="187"/>
      <c r="Y305" s="188"/>
      <c r="Z305" s="188"/>
      <c r="AA305" s="188"/>
      <c r="AB305" s="188"/>
      <c r="AC305" s="235"/>
      <c r="AD305" s="235"/>
      <c r="AE305" s="235"/>
      <c r="AF305" s="235"/>
      <c r="AG305" s="235"/>
      <c r="AH305" s="235"/>
      <c r="AI305" s="187"/>
      <c r="AJ305" s="187"/>
      <c r="AK305" s="187"/>
      <c r="AL305" s="187"/>
      <c r="AM305" s="187"/>
      <c r="AN305" s="187"/>
      <c r="AO305" s="187"/>
      <c r="AP305" s="187"/>
      <c r="AQ305" s="187"/>
      <c r="AR305" s="187"/>
      <c r="AS305" s="187"/>
      <c r="AT305" s="236"/>
      <c r="AU305" s="236"/>
      <c r="AV305" s="236"/>
      <c r="AW305" s="236"/>
      <c r="AX305" s="236"/>
      <c r="AY305" s="236"/>
      <c r="AZ305" s="236"/>
      <c r="BA305" s="236"/>
      <c r="BB305" s="236"/>
      <c r="BC305" s="236"/>
      <c r="BD305" s="236"/>
    </row>
    <row r="306" spans="1:56" ht="12.75" customHeight="1">
      <c r="A306" s="186"/>
      <c r="B306" s="186"/>
      <c r="C306" s="186"/>
      <c r="D306" s="186"/>
      <c r="E306" s="186"/>
      <c r="F306" s="186"/>
      <c r="G306" s="186"/>
      <c r="H306" s="186"/>
      <c r="I306" s="186"/>
      <c r="J306" s="186"/>
      <c r="K306" s="186"/>
      <c r="L306" s="186"/>
      <c r="M306" s="186"/>
      <c r="N306" s="186"/>
      <c r="O306" s="186"/>
      <c r="P306" s="187"/>
      <c r="Q306" s="187"/>
      <c r="R306" s="187"/>
      <c r="S306" s="187"/>
      <c r="T306" s="187"/>
      <c r="U306" s="187"/>
      <c r="V306" s="187"/>
      <c r="W306" s="187"/>
      <c r="X306" s="187"/>
      <c r="Y306" s="188"/>
      <c r="Z306" s="188"/>
      <c r="AA306" s="188"/>
      <c r="AB306" s="188"/>
      <c r="AC306" s="235"/>
      <c r="AD306" s="235"/>
      <c r="AE306" s="235"/>
      <c r="AF306" s="235"/>
      <c r="AG306" s="235"/>
      <c r="AH306" s="235"/>
      <c r="AI306" s="187"/>
      <c r="AJ306" s="187"/>
      <c r="AK306" s="187"/>
      <c r="AL306" s="187"/>
      <c r="AM306" s="187"/>
      <c r="AN306" s="187"/>
      <c r="AO306" s="187"/>
      <c r="AP306" s="187"/>
      <c r="AQ306" s="187"/>
      <c r="AR306" s="187"/>
      <c r="AS306" s="187"/>
      <c r="AT306" s="236"/>
      <c r="AU306" s="236"/>
      <c r="AV306" s="236"/>
      <c r="AW306" s="236"/>
      <c r="AX306" s="236"/>
      <c r="AY306" s="236"/>
      <c r="AZ306" s="236"/>
      <c r="BA306" s="236"/>
      <c r="BB306" s="236"/>
      <c r="BC306" s="236"/>
      <c r="BD306" s="236"/>
    </row>
    <row r="307" spans="1:56" ht="12.75" customHeight="1">
      <c r="A307" s="186"/>
      <c r="B307" s="186"/>
      <c r="C307" s="186"/>
      <c r="D307" s="186"/>
      <c r="E307" s="186"/>
      <c r="F307" s="186"/>
      <c r="G307" s="186"/>
      <c r="H307" s="186"/>
      <c r="I307" s="186"/>
      <c r="J307" s="186"/>
      <c r="K307" s="186"/>
      <c r="L307" s="186"/>
      <c r="M307" s="186"/>
      <c r="N307" s="186"/>
      <c r="O307" s="186"/>
      <c r="P307" s="187"/>
      <c r="Q307" s="187"/>
      <c r="R307" s="187"/>
      <c r="S307" s="187"/>
      <c r="T307" s="187"/>
      <c r="U307" s="187"/>
      <c r="V307" s="187"/>
      <c r="W307" s="187"/>
      <c r="X307" s="187"/>
      <c r="Y307" s="188"/>
      <c r="Z307" s="188"/>
      <c r="AA307" s="188"/>
      <c r="AB307" s="188"/>
      <c r="AC307" s="235"/>
      <c r="AD307" s="235"/>
      <c r="AE307" s="235"/>
      <c r="AF307" s="235"/>
      <c r="AG307" s="235"/>
      <c r="AH307" s="235"/>
      <c r="AI307" s="187"/>
      <c r="AJ307" s="187"/>
      <c r="AK307" s="187"/>
      <c r="AL307" s="187"/>
      <c r="AM307" s="187"/>
      <c r="AN307" s="187"/>
      <c r="AO307" s="187"/>
      <c r="AP307" s="187"/>
      <c r="AQ307" s="187"/>
      <c r="AR307" s="187"/>
      <c r="AS307" s="187"/>
      <c r="AT307" s="236"/>
      <c r="AU307" s="236"/>
      <c r="AV307" s="236"/>
      <c r="AW307" s="236"/>
      <c r="AX307" s="236"/>
      <c r="AY307" s="236"/>
      <c r="AZ307" s="236"/>
      <c r="BA307" s="236"/>
      <c r="BB307" s="236"/>
      <c r="BC307" s="236"/>
      <c r="BD307" s="236"/>
    </row>
    <row r="308" spans="1:56" ht="12.75" customHeight="1">
      <c r="A308" s="186"/>
      <c r="B308" s="186"/>
      <c r="C308" s="186"/>
      <c r="D308" s="186"/>
      <c r="E308" s="186"/>
      <c r="F308" s="186"/>
      <c r="G308" s="186"/>
      <c r="H308" s="186"/>
      <c r="I308" s="186"/>
      <c r="J308" s="186"/>
      <c r="K308" s="186"/>
      <c r="L308" s="186"/>
      <c r="M308" s="186"/>
      <c r="N308" s="186"/>
      <c r="O308" s="186"/>
      <c r="P308" s="187"/>
      <c r="Q308" s="187"/>
      <c r="R308" s="187"/>
      <c r="S308" s="187"/>
      <c r="T308" s="187"/>
      <c r="U308" s="187"/>
      <c r="V308" s="187"/>
      <c r="W308" s="187"/>
      <c r="X308" s="187"/>
      <c r="Y308" s="188"/>
      <c r="Z308" s="188"/>
      <c r="AA308" s="188"/>
      <c r="AB308" s="188"/>
      <c r="AC308" s="235"/>
      <c r="AD308" s="235"/>
      <c r="AE308" s="235"/>
      <c r="AF308" s="235"/>
      <c r="AG308" s="235"/>
      <c r="AH308" s="235"/>
      <c r="AI308" s="187"/>
      <c r="AJ308" s="187"/>
      <c r="AK308" s="187"/>
      <c r="AL308" s="187"/>
      <c r="AM308" s="187"/>
      <c r="AN308" s="187"/>
      <c r="AO308" s="187"/>
      <c r="AP308" s="187"/>
      <c r="AQ308" s="187"/>
      <c r="AR308" s="187"/>
      <c r="AS308" s="187"/>
      <c r="AT308" s="236"/>
      <c r="AU308" s="236"/>
      <c r="AV308" s="236"/>
      <c r="AW308" s="236"/>
      <c r="AX308" s="236"/>
      <c r="AY308" s="236"/>
      <c r="AZ308" s="236"/>
      <c r="BA308" s="236"/>
      <c r="BB308" s="236"/>
      <c r="BC308" s="236"/>
      <c r="BD308" s="236"/>
    </row>
    <row r="309" spans="1:56" ht="12.75" customHeight="1">
      <c r="A309" s="186"/>
      <c r="B309" s="186"/>
      <c r="C309" s="186"/>
      <c r="D309" s="186"/>
      <c r="E309" s="186"/>
      <c r="F309" s="186"/>
      <c r="G309" s="186"/>
      <c r="H309" s="186"/>
      <c r="I309" s="186"/>
      <c r="J309" s="186"/>
      <c r="K309" s="186"/>
      <c r="L309" s="186"/>
      <c r="M309" s="186"/>
      <c r="N309" s="186"/>
      <c r="O309" s="186"/>
      <c r="P309" s="187"/>
      <c r="Q309" s="187"/>
      <c r="R309" s="187"/>
      <c r="S309" s="187"/>
      <c r="T309" s="187"/>
      <c r="U309" s="187"/>
      <c r="V309" s="187"/>
      <c r="W309" s="187"/>
      <c r="X309" s="187"/>
      <c r="Y309" s="188"/>
      <c r="Z309" s="188"/>
      <c r="AA309" s="188"/>
      <c r="AB309" s="188"/>
      <c r="AC309" s="235"/>
      <c r="AD309" s="235"/>
      <c r="AE309" s="235"/>
      <c r="AF309" s="235"/>
      <c r="AG309" s="235"/>
      <c r="AH309" s="235"/>
      <c r="AI309" s="187"/>
      <c r="AJ309" s="187"/>
      <c r="AK309" s="187"/>
      <c r="AL309" s="187"/>
      <c r="AM309" s="187"/>
      <c r="AN309" s="187"/>
      <c r="AO309" s="187"/>
      <c r="AP309" s="187"/>
      <c r="AQ309" s="187"/>
      <c r="AR309" s="187"/>
      <c r="AS309" s="187"/>
      <c r="AT309" s="236"/>
      <c r="AU309" s="236"/>
      <c r="AV309" s="236"/>
      <c r="AW309" s="236"/>
      <c r="AX309" s="236"/>
      <c r="AY309" s="236"/>
      <c r="AZ309" s="236"/>
      <c r="BA309" s="236"/>
      <c r="BB309" s="236"/>
      <c r="BC309" s="236"/>
      <c r="BD309" s="236"/>
    </row>
    <row r="310" spans="1:56" ht="12.75" customHeight="1">
      <c r="A310" s="186"/>
      <c r="B310" s="186"/>
      <c r="C310" s="186"/>
      <c r="D310" s="186"/>
      <c r="E310" s="186"/>
      <c r="F310" s="186"/>
      <c r="G310" s="186"/>
      <c r="H310" s="186"/>
      <c r="I310" s="186"/>
      <c r="J310" s="186"/>
      <c r="K310" s="186"/>
      <c r="L310" s="186"/>
      <c r="M310" s="186"/>
      <c r="N310" s="186"/>
      <c r="O310" s="186"/>
      <c r="P310" s="187"/>
      <c r="Q310" s="187"/>
      <c r="R310" s="187"/>
      <c r="S310" s="187"/>
      <c r="T310" s="187"/>
      <c r="U310" s="187"/>
      <c r="V310" s="187"/>
      <c r="W310" s="187"/>
      <c r="X310" s="187"/>
      <c r="Y310" s="188"/>
      <c r="Z310" s="188"/>
      <c r="AA310" s="188"/>
      <c r="AB310" s="188"/>
      <c r="AC310" s="235"/>
      <c r="AD310" s="235"/>
      <c r="AE310" s="235"/>
      <c r="AF310" s="235"/>
      <c r="AG310" s="235"/>
      <c r="AH310" s="235"/>
      <c r="AI310" s="187"/>
      <c r="AJ310" s="187"/>
      <c r="AK310" s="187"/>
      <c r="AL310" s="187"/>
      <c r="AM310" s="187"/>
      <c r="AN310" s="187"/>
      <c r="AO310" s="187"/>
      <c r="AP310" s="187"/>
      <c r="AQ310" s="187"/>
      <c r="AR310" s="187"/>
      <c r="AS310" s="187"/>
      <c r="AT310" s="236"/>
      <c r="AU310" s="236"/>
      <c r="AV310" s="236"/>
      <c r="AW310" s="236"/>
      <c r="AX310" s="236"/>
      <c r="AY310" s="236"/>
      <c r="AZ310" s="236"/>
      <c r="BA310" s="236"/>
      <c r="BB310" s="236"/>
      <c r="BC310" s="236"/>
      <c r="BD310" s="236"/>
    </row>
    <row r="311" spans="1:56" ht="12.75" customHeight="1">
      <c r="A311" s="186"/>
      <c r="B311" s="186"/>
      <c r="C311" s="186"/>
      <c r="D311" s="186"/>
      <c r="E311" s="186"/>
      <c r="F311" s="186"/>
      <c r="G311" s="186"/>
      <c r="H311" s="186"/>
      <c r="I311" s="186"/>
      <c r="J311" s="186"/>
      <c r="K311" s="186"/>
      <c r="L311" s="186"/>
      <c r="M311" s="186"/>
      <c r="N311" s="186"/>
      <c r="O311" s="186"/>
      <c r="P311" s="187"/>
      <c r="Q311" s="187"/>
      <c r="R311" s="187"/>
      <c r="S311" s="187"/>
      <c r="T311" s="187"/>
      <c r="U311" s="187"/>
      <c r="V311" s="187"/>
      <c r="W311" s="187"/>
      <c r="X311" s="187"/>
      <c r="Y311" s="188"/>
      <c r="Z311" s="188"/>
      <c r="AA311" s="188"/>
      <c r="AB311" s="188"/>
      <c r="AC311" s="235"/>
      <c r="AD311" s="235"/>
      <c r="AE311" s="235"/>
      <c r="AF311" s="235"/>
      <c r="AG311" s="235"/>
      <c r="AH311" s="235"/>
      <c r="AI311" s="187"/>
      <c r="AJ311" s="187"/>
      <c r="AK311" s="187"/>
      <c r="AL311" s="187"/>
      <c r="AM311" s="187"/>
      <c r="AN311" s="187"/>
      <c r="AO311" s="187"/>
      <c r="AP311" s="187"/>
      <c r="AQ311" s="187"/>
      <c r="AR311" s="187"/>
      <c r="AS311" s="187"/>
      <c r="AT311" s="236"/>
      <c r="AU311" s="236"/>
      <c r="AV311" s="236"/>
      <c r="AW311" s="236"/>
      <c r="AX311" s="236"/>
      <c r="AY311" s="236"/>
      <c r="AZ311" s="236"/>
      <c r="BA311" s="236"/>
      <c r="BB311" s="236"/>
      <c r="BC311" s="236"/>
      <c r="BD311" s="236"/>
    </row>
    <row r="312" spans="1:56" ht="12.75" customHeight="1">
      <c r="A312" s="186"/>
      <c r="B312" s="186"/>
      <c r="C312" s="186"/>
      <c r="D312" s="186"/>
      <c r="E312" s="186"/>
      <c r="F312" s="186"/>
      <c r="G312" s="186"/>
      <c r="H312" s="186"/>
      <c r="I312" s="186"/>
      <c r="J312" s="186"/>
      <c r="K312" s="186"/>
      <c r="L312" s="186"/>
      <c r="M312" s="186"/>
      <c r="N312" s="186"/>
      <c r="O312" s="186"/>
      <c r="P312" s="187"/>
      <c r="Q312" s="187"/>
      <c r="R312" s="187"/>
      <c r="S312" s="187"/>
      <c r="T312" s="187"/>
      <c r="U312" s="187"/>
      <c r="V312" s="187"/>
      <c r="W312" s="187"/>
      <c r="X312" s="187"/>
      <c r="Y312" s="188"/>
      <c r="Z312" s="188"/>
      <c r="AA312" s="188"/>
      <c r="AB312" s="188"/>
      <c r="AC312" s="235"/>
      <c r="AD312" s="235"/>
      <c r="AE312" s="235"/>
      <c r="AF312" s="235"/>
      <c r="AG312" s="235"/>
      <c r="AH312" s="235"/>
      <c r="AI312" s="187"/>
      <c r="AJ312" s="187"/>
      <c r="AK312" s="187"/>
      <c r="AL312" s="187"/>
      <c r="AM312" s="187"/>
      <c r="AN312" s="187"/>
      <c r="AO312" s="187"/>
      <c r="AP312" s="187"/>
      <c r="AQ312" s="187"/>
      <c r="AR312" s="187"/>
      <c r="AS312" s="187"/>
      <c r="AT312" s="236"/>
      <c r="AU312" s="236"/>
      <c r="AV312" s="236"/>
      <c r="AW312" s="236"/>
      <c r="AX312" s="236"/>
      <c r="AY312" s="236"/>
      <c r="AZ312" s="236"/>
      <c r="BA312" s="236"/>
      <c r="BB312" s="236"/>
      <c r="BC312" s="236"/>
      <c r="BD312" s="236"/>
    </row>
    <row r="313" spans="1:56" ht="12.75" customHeight="1">
      <c r="A313" s="186"/>
      <c r="B313" s="186"/>
      <c r="C313" s="186"/>
      <c r="D313" s="186"/>
      <c r="E313" s="186"/>
      <c r="F313" s="186"/>
      <c r="G313" s="186"/>
      <c r="H313" s="186"/>
      <c r="I313" s="186"/>
      <c r="J313" s="186"/>
      <c r="K313" s="186"/>
      <c r="L313" s="186"/>
      <c r="M313" s="186"/>
      <c r="N313" s="186"/>
      <c r="O313" s="186"/>
      <c r="P313" s="187"/>
      <c r="Q313" s="187"/>
      <c r="R313" s="187"/>
      <c r="S313" s="187"/>
      <c r="T313" s="187"/>
      <c r="U313" s="187"/>
      <c r="V313" s="187"/>
      <c r="W313" s="187"/>
      <c r="X313" s="187"/>
      <c r="Y313" s="188"/>
      <c r="Z313" s="188"/>
      <c r="AA313" s="188"/>
      <c r="AB313" s="188"/>
      <c r="AC313" s="235"/>
      <c r="AD313" s="235"/>
      <c r="AE313" s="235"/>
      <c r="AF313" s="235"/>
      <c r="AG313" s="235"/>
      <c r="AH313" s="235"/>
      <c r="AI313" s="187"/>
      <c r="AJ313" s="187"/>
      <c r="AK313" s="187"/>
      <c r="AL313" s="187"/>
      <c r="AM313" s="187"/>
      <c r="AN313" s="187"/>
      <c r="AO313" s="187"/>
      <c r="AP313" s="187"/>
      <c r="AQ313" s="187"/>
      <c r="AR313" s="187"/>
      <c r="AS313" s="187"/>
      <c r="AT313" s="236"/>
      <c r="AU313" s="236"/>
      <c r="AV313" s="236"/>
      <c r="AW313" s="236"/>
      <c r="AX313" s="236"/>
      <c r="AY313" s="236"/>
      <c r="AZ313" s="236"/>
      <c r="BA313" s="236"/>
      <c r="BB313" s="236"/>
      <c r="BC313" s="236"/>
      <c r="BD313" s="236"/>
    </row>
    <row r="314" spans="1:56" ht="12.75" customHeight="1">
      <c r="A314" s="186"/>
      <c r="B314" s="186"/>
      <c r="C314" s="186"/>
      <c r="D314" s="186"/>
      <c r="E314" s="186"/>
      <c r="F314" s="186"/>
      <c r="G314" s="186"/>
      <c r="H314" s="186"/>
      <c r="I314" s="186"/>
      <c r="J314" s="186"/>
      <c r="K314" s="186"/>
      <c r="L314" s="186"/>
      <c r="M314" s="186"/>
      <c r="N314" s="186"/>
      <c r="O314" s="186"/>
      <c r="P314" s="187"/>
      <c r="Q314" s="187"/>
      <c r="R314" s="187"/>
      <c r="S314" s="187"/>
      <c r="T314" s="187"/>
      <c r="U314" s="187"/>
      <c r="V314" s="187"/>
      <c r="W314" s="187"/>
      <c r="X314" s="187"/>
      <c r="Y314" s="188"/>
      <c r="Z314" s="188"/>
      <c r="AA314" s="188"/>
      <c r="AB314" s="188"/>
      <c r="AC314" s="235"/>
      <c r="AD314" s="235"/>
      <c r="AE314" s="235"/>
      <c r="AF314" s="235"/>
      <c r="AG314" s="235"/>
      <c r="AH314" s="235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187"/>
      <c r="AT314" s="236"/>
      <c r="AU314" s="236"/>
      <c r="AV314" s="236"/>
      <c r="AW314" s="236"/>
      <c r="AX314" s="236"/>
      <c r="AY314" s="236"/>
      <c r="AZ314" s="236"/>
      <c r="BA314" s="236"/>
      <c r="BB314" s="236"/>
      <c r="BC314" s="236"/>
      <c r="BD314" s="236"/>
    </row>
    <row r="315" spans="1:56" ht="12.75" customHeight="1">
      <c r="A315" s="186"/>
      <c r="B315" s="18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7"/>
      <c r="Q315" s="187"/>
      <c r="R315" s="187"/>
      <c r="S315" s="187"/>
      <c r="T315" s="187"/>
      <c r="U315" s="187"/>
      <c r="V315" s="187"/>
      <c r="W315" s="187"/>
      <c r="X315" s="187"/>
      <c r="Y315" s="188"/>
      <c r="Z315" s="188"/>
      <c r="AA315" s="188"/>
      <c r="AB315" s="188"/>
      <c r="AC315" s="235"/>
      <c r="AD315" s="235"/>
      <c r="AE315" s="235"/>
      <c r="AF315" s="235"/>
      <c r="AG315" s="235"/>
      <c r="AH315" s="235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7"/>
      <c r="AT315" s="236"/>
      <c r="AU315" s="236"/>
      <c r="AV315" s="236"/>
      <c r="AW315" s="236"/>
      <c r="AX315" s="236"/>
      <c r="AY315" s="236"/>
      <c r="AZ315" s="236"/>
      <c r="BA315" s="236"/>
      <c r="BB315" s="236"/>
      <c r="BC315" s="236"/>
      <c r="BD315" s="236"/>
    </row>
    <row r="316" spans="1:56" ht="12.75" customHeight="1">
      <c r="A316" s="186"/>
      <c r="B316" s="186"/>
      <c r="C316" s="186"/>
      <c r="D316" s="186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7"/>
      <c r="Q316" s="187"/>
      <c r="R316" s="187"/>
      <c r="S316" s="187"/>
      <c r="T316" s="187"/>
      <c r="U316" s="187"/>
      <c r="V316" s="187"/>
      <c r="W316" s="187"/>
      <c r="X316" s="187"/>
      <c r="Y316" s="188"/>
      <c r="Z316" s="188"/>
      <c r="AA316" s="188"/>
      <c r="AB316" s="188"/>
      <c r="AC316" s="235"/>
      <c r="AD316" s="235"/>
      <c r="AE316" s="235"/>
      <c r="AF316" s="235"/>
      <c r="AG316" s="235"/>
      <c r="AH316" s="235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187"/>
      <c r="AT316" s="236"/>
      <c r="AU316" s="236"/>
      <c r="AV316" s="236"/>
      <c r="AW316" s="236"/>
      <c r="AX316" s="236"/>
      <c r="AY316" s="236"/>
      <c r="AZ316" s="236"/>
      <c r="BA316" s="236"/>
      <c r="BB316" s="236"/>
      <c r="BC316" s="236"/>
      <c r="BD316" s="236"/>
    </row>
    <row r="317" spans="1:56" ht="12.75" customHeight="1">
      <c r="A317" s="186"/>
      <c r="B317" s="186"/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  <c r="O317" s="186"/>
      <c r="P317" s="187"/>
      <c r="Q317" s="187"/>
      <c r="R317" s="187"/>
      <c r="S317" s="187"/>
      <c r="T317" s="187"/>
      <c r="U317" s="187"/>
      <c r="V317" s="187"/>
      <c r="W317" s="187"/>
      <c r="X317" s="187"/>
      <c r="Y317" s="188"/>
      <c r="Z317" s="188"/>
      <c r="AA317" s="188"/>
      <c r="AB317" s="188"/>
      <c r="AC317" s="235"/>
      <c r="AD317" s="235"/>
      <c r="AE317" s="235"/>
      <c r="AF317" s="235"/>
      <c r="AG317" s="235"/>
      <c r="AH317" s="235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87"/>
      <c r="AT317" s="236"/>
      <c r="AU317" s="236"/>
      <c r="AV317" s="236"/>
      <c r="AW317" s="236"/>
      <c r="AX317" s="236"/>
      <c r="AY317" s="236"/>
      <c r="AZ317" s="236"/>
      <c r="BA317" s="236"/>
      <c r="BB317" s="236"/>
      <c r="BC317" s="236"/>
      <c r="BD317" s="236"/>
    </row>
    <row r="318" spans="1:56" ht="12.75" customHeight="1">
      <c r="A318" s="186"/>
      <c r="B318" s="186"/>
      <c r="C318" s="186"/>
      <c r="D318" s="186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7"/>
      <c r="Q318" s="187"/>
      <c r="R318" s="187"/>
      <c r="S318" s="187"/>
      <c r="T318" s="187"/>
      <c r="U318" s="187"/>
      <c r="V318" s="187"/>
      <c r="W318" s="187"/>
      <c r="X318" s="187"/>
      <c r="Y318" s="188"/>
      <c r="Z318" s="188"/>
      <c r="AA318" s="188"/>
      <c r="AB318" s="188"/>
      <c r="AC318" s="235"/>
      <c r="AD318" s="235"/>
      <c r="AE318" s="235"/>
      <c r="AF318" s="235"/>
      <c r="AG318" s="235"/>
      <c r="AH318" s="235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87"/>
      <c r="AT318" s="236"/>
      <c r="AU318" s="236"/>
      <c r="AV318" s="236"/>
      <c r="AW318" s="236"/>
      <c r="AX318" s="236"/>
      <c r="AY318" s="236"/>
      <c r="AZ318" s="236"/>
      <c r="BA318" s="236"/>
      <c r="BB318" s="236"/>
      <c r="BC318" s="236"/>
      <c r="BD318" s="236"/>
    </row>
    <row r="319" spans="1:56" ht="12.75" customHeight="1">
      <c r="A319" s="186"/>
      <c r="B319" s="186"/>
      <c r="C319" s="186"/>
      <c r="D319" s="186"/>
      <c r="E319" s="186"/>
      <c r="F319" s="186"/>
      <c r="G319" s="186"/>
      <c r="H319" s="186"/>
      <c r="I319" s="186"/>
      <c r="J319" s="186"/>
      <c r="K319" s="186"/>
      <c r="L319" s="186"/>
      <c r="M319" s="186"/>
      <c r="N319" s="186"/>
      <c r="O319" s="186"/>
      <c r="P319" s="187"/>
      <c r="Q319" s="187"/>
      <c r="R319" s="187"/>
      <c r="S319" s="187"/>
      <c r="T319" s="187"/>
      <c r="U319" s="187"/>
      <c r="V319" s="187"/>
      <c r="W319" s="187"/>
      <c r="X319" s="187"/>
      <c r="Y319" s="188"/>
      <c r="Z319" s="188"/>
      <c r="AA319" s="188"/>
      <c r="AB319" s="188"/>
      <c r="AC319" s="235"/>
      <c r="AD319" s="235"/>
      <c r="AE319" s="235"/>
      <c r="AF319" s="235"/>
      <c r="AG319" s="235"/>
      <c r="AH319" s="235"/>
      <c r="AI319" s="187"/>
      <c r="AJ319" s="187"/>
      <c r="AK319" s="187"/>
      <c r="AL319" s="187"/>
      <c r="AM319" s="187"/>
      <c r="AN319" s="187"/>
      <c r="AO319" s="187"/>
      <c r="AP319" s="187"/>
      <c r="AQ319" s="187"/>
      <c r="AR319" s="187"/>
      <c r="AS319" s="187"/>
      <c r="AT319" s="236"/>
      <c r="AU319" s="236"/>
      <c r="AV319" s="236"/>
      <c r="AW319" s="236"/>
      <c r="AX319" s="236"/>
      <c r="AY319" s="236"/>
      <c r="AZ319" s="236"/>
      <c r="BA319" s="236"/>
      <c r="BB319" s="236"/>
      <c r="BC319" s="236"/>
      <c r="BD319" s="236"/>
    </row>
    <row r="320" spans="1:56" ht="12.75" customHeight="1">
      <c r="A320" s="186"/>
      <c r="B320" s="186"/>
      <c r="C320" s="186"/>
      <c r="D320" s="186"/>
      <c r="E320" s="186"/>
      <c r="F320" s="186"/>
      <c r="G320" s="186"/>
      <c r="H320" s="186"/>
      <c r="I320" s="186"/>
      <c r="J320" s="186"/>
      <c r="K320" s="186"/>
      <c r="L320" s="186"/>
      <c r="M320" s="186"/>
      <c r="N320" s="186"/>
      <c r="O320" s="186"/>
      <c r="P320" s="187"/>
      <c r="Q320" s="187"/>
      <c r="R320" s="187"/>
      <c r="S320" s="187"/>
      <c r="T320" s="187"/>
      <c r="U320" s="187"/>
      <c r="V320" s="187"/>
      <c r="W320" s="187"/>
      <c r="X320" s="187"/>
      <c r="Y320" s="188"/>
      <c r="Z320" s="188"/>
      <c r="AA320" s="188"/>
      <c r="AB320" s="188"/>
      <c r="AC320" s="235"/>
      <c r="AD320" s="235"/>
      <c r="AE320" s="235"/>
      <c r="AF320" s="235"/>
      <c r="AG320" s="235"/>
      <c r="AH320" s="235"/>
      <c r="AI320" s="187"/>
      <c r="AJ320" s="187"/>
      <c r="AK320" s="187"/>
      <c r="AL320" s="187"/>
      <c r="AM320" s="187"/>
      <c r="AN320" s="187"/>
      <c r="AO320" s="187"/>
      <c r="AP320" s="187"/>
      <c r="AQ320" s="187"/>
      <c r="AR320" s="187"/>
      <c r="AS320" s="187"/>
      <c r="AT320" s="236"/>
      <c r="AU320" s="236"/>
      <c r="AV320" s="236"/>
      <c r="AW320" s="236"/>
      <c r="AX320" s="236"/>
      <c r="AY320" s="236"/>
      <c r="AZ320" s="236"/>
      <c r="BA320" s="236"/>
      <c r="BB320" s="236"/>
      <c r="BC320" s="236"/>
      <c r="BD320" s="236"/>
    </row>
    <row r="321" spans="1:56" ht="12.75" customHeight="1">
      <c r="A321" s="186"/>
      <c r="B321" s="186"/>
      <c r="C321" s="186"/>
      <c r="D321" s="186"/>
      <c r="E321" s="186"/>
      <c r="F321" s="186"/>
      <c r="G321" s="186"/>
      <c r="H321" s="186"/>
      <c r="I321" s="186"/>
      <c r="J321" s="186"/>
      <c r="K321" s="186"/>
      <c r="L321" s="186"/>
      <c r="M321" s="186"/>
      <c r="N321" s="186"/>
      <c r="O321" s="186"/>
      <c r="P321" s="187"/>
      <c r="Q321" s="187"/>
      <c r="R321" s="187"/>
      <c r="S321" s="187"/>
      <c r="T321" s="187"/>
      <c r="U321" s="187"/>
      <c r="V321" s="187"/>
      <c r="W321" s="187"/>
      <c r="X321" s="187"/>
      <c r="Y321" s="188"/>
      <c r="Z321" s="188"/>
      <c r="AA321" s="188"/>
      <c r="AB321" s="188"/>
      <c r="AC321" s="235"/>
      <c r="AD321" s="235"/>
      <c r="AE321" s="235"/>
      <c r="AF321" s="235"/>
      <c r="AG321" s="235"/>
      <c r="AH321" s="235"/>
      <c r="AI321" s="187"/>
      <c r="AJ321" s="187"/>
      <c r="AK321" s="187"/>
      <c r="AL321" s="187"/>
      <c r="AM321" s="187"/>
      <c r="AN321" s="187"/>
      <c r="AO321" s="187"/>
      <c r="AP321" s="187"/>
      <c r="AQ321" s="187"/>
      <c r="AR321" s="187"/>
      <c r="AS321" s="187"/>
      <c r="AT321" s="236"/>
      <c r="AU321" s="236"/>
      <c r="AV321" s="236"/>
      <c r="AW321" s="236"/>
      <c r="AX321" s="236"/>
      <c r="AY321" s="236"/>
      <c r="AZ321" s="236"/>
      <c r="BA321" s="236"/>
      <c r="BB321" s="236"/>
      <c r="BC321" s="236"/>
      <c r="BD321" s="236"/>
    </row>
    <row r="322" spans="1:56" ht="12.75" customHeight="1">
      <c r="A322" s="186"/>
      <c r="B322" s="186"/>
      <c r="C322" s="186"/>
      <c r="D322" s="186"/>
      <c r="E322" s="186"/>
      <c r="F322" s="186"/>
      <c r="G322" s="186"/>
      <c r="H322" s="186"/>
      <c r="I322" s="186"/>
      <c r="J322" s="186"/>
      <c r="K322" s="186"/>
      <c r="L322" s="186"/>
      <c r="M322" s="186"/>
      <c r="N322" s="186"/>
      <c r="O322" s="186"/>
      <c r="P322" s="187"/>
      <c r="Q322" s="187"/>
      <c r="R322" s="187"/>
      <c r="S322" s="187"/>
      <c r="T322" s="187"/>
      <c r="U322" s="187"/>
      <c r="V322" s="187"/>
      <c r="W322" s="187"/>
      <c r="X322" s="187"/>
      <c r="Y322" s="188"/>
      <c r="Z322" s="188"/>
      <c r="AA322" s="188"/>
      <c r="AB322" s="188"/>
      <c r="AC322" s="235"/>
      <c r="AD322" s="235"/>
      <c r="AE322" s="235"/>
      <c r="AF322" s="235"/>
      <c r="AG322" s="235"/>
      <c r="AH322" s="235"/>
      <c r="AI322" s="187"/>
      <c r="AJ322" s="187"/>
      <c r="AK322" s="187"/>
      <c r="AL322" s="187"/>
      <c r="AM322" s="187"/>
      <c r="AN322" s="187"/>
      <c r="AO322" s="187"/>
      <c r="AP322" s="187"/>
      <c r="AQ322" s="187"/>
      <c r="AR322" s="187"/>
      <c r="AS322" s="187"/>
      <c r="AT322" s="236"/>
      <c r="AU322" s="236"/>
      <c r="AV322" s="236"/>
      <c r="AW322" s="236"/>
      <c r="AX322" s="236"/>
      <c r="AY322" s="236"/>
      <c r="AZ322" s="236"/>
      <c r="BA322" s="236"/>
      <c r="BB322" s="236"/>
      <c r="BC322" s="236"/>
      <c r="BD322" s="236"/>
    </row>
    <row r="323" spans="1:56" ht="12.75" customHeight="1">
      <c r="A323" s="186"/>
      <c r="B323" s="186"/>
      <c r="C323" s="186"/>
      <c r="D323" s="186"/>
      <c r="E323" s="186"/>
      <c r="F323" s="186"/>
      <c r="G323" s="186"/>
      <c r="H323" s="186"/>
      <c r="I323" s="186"/>
      <c r="J323" s="186"/>
      <c r="K323" s="186"/>
      <c r="L323" s="186"/>
      <c r="M323" s="186"/>
      <c r="N323" s="186"/>
      <c r="O323" s="186"/>
      <c r="P323" s="187"/>
      <c r="Q323" s="187"/>
      <c r="R323" s="187"/>
      <c r="S323" s="187"/>
      <c r="T323" s="187"/>
      <c r="U323" s="187"/>
      <c r="V323" s="187"/>
      <c r="W323" s="187"/>
      <c r="X323" s="187"/>
      <c r="Y323" s="188"/>
      <c r="Z323" s="188"/>
      <c r="AA323" s="188"/>
      <c r="AB323" s="188"/>
      <c r="AC323" s="235"/>
      <c r="AD323" s="235"/>
      <c r="AE323" s="235"/>
      <c r="AF323" s="235"/>
      <c r="AG323" s="235"/>
      <c r="AH323" s="235"/>
      <c r="AI323" s="187"/>
      <c r="AJ323" s="187"/>
      <c r="AK323" s="187"/>
      <c r="AL323" s="187"/>
      <c r="AM323" s="187"/>
      <c r="AN323" s="187"/>
      <c r="AO323" s="187"/>
      <c r="AP323" s="187"/>
      <c r="AQ323" s="187"/>
      <c r="AR323" s="187"/>
      <c r="AS323" s="187"/>
      <c r="AT323" s="236"/>
      <c r="AU323" s="236"/>
      <c r="AV323" s="236"/>
      <c r="AW323" s="236"/>
      <c r="AX323" s="236"/>
      <c r="AY323" s="236"/>
      <c r="AZ323" s="236"/>
      <c r="BA323" s="236"/>
      <c r="BB323" s="236"/>
      <c r="BC323" s="236"/>
      <c r="BD323" s="236"/>
    </row>
    <row r="324" spans="1:56" ht="12.75" customHeight="1">
      <c r="A324" s="186"/>
      <c r="B324" s="186"/>
      <c r="C324" s="186"/>
      <c r="D324" s="186"/>
      <c r="E324" s="186"/>
      <c r="F324" s="186"/>
      <c r="G324" s="186"/>
      <c r="H324" s="186"/>
      <c r="I324" s="186"/>
      <c r="J324" s="186"/>
      <c r="K324" s="186"/>
      <c r="L324" s="186"/>
      <c r="M324" s="186"/>
      <c r="N324" s="186"/>
      <c r="O324" s="186"/>
      <c r="P324" s="187"/>
      <c r="Q324" s="187"/>
      <c r="R324" s="187"/>
      <c r="S324" s="187"/>
      <c r="T324" s="187"/>
      <c r="U324" s="187"/>
      <c r="V324" s="187"/>
      <c r="W324" s="187"/>
      <c r="X324" s="187"/>
      <c r="Y324" s="188"/>
      <c r="Z324" s="188"/>
      <c r="AA324" s="188"/>
      <c r="AB324" s="188"/>
      <c r="AC324" s="235"/>
      <c r="AD324" s="235"/>
      <c r="AE324" s="235"/>
      <c r="AF324" s="235"/>
      <c r="AG324" s="235"/>
      <c r="AH324" s="235"/>
      <c r="AI324" s="187"/>
      <c r="AJ324" s="187"/>
      <c r="AK324" s="187"/>
      <c r="AL324" s="187"/>
      <c r="AM324" s="187"/>
      <c r="AN324" s="187"/>
      <c r="AO324" s="187"/>
      <c r="AP324" s="187"/>
      <c r="AQ324" s="187"/>
      <c r="AR324" s="187"/>
      <c r="AS324" s="187"/>
      <c r="AT324" s="236"/>
      <c r="AU324" s="236"/>
      <c r="AV324" s="236"/>
      <c r="AW324" s="236"/>
      <c r="AX324" s="236"/>
      <c r="AY324" s="236"/>
      <c r="AZ324" s="236"/>
      <c r="BA324" s="236"/>
      <c r="BB324" s="236"/>
      <c r="BC324" s="236"/>
      <c r="BD324" s="236"/>
    </row>
    <row r="325" spans="1:56" ht="12.75" customHeight="1">
      <c r="A325" s="186"/>
      <c r="B325" s="186"/>
      <c r="C325" s="186"/>
      <c r="D325" s="186"/>
      <c r="E325" s="186"/>
      <c r="F325" s="186"/>
      <c r="G325" s="186"/>
      <c r="H325" s="186"/>
      <c r="I325" s="186"/>
      <c r="J325" s="186"/>
      <c r="K325" s="186"/>
      <c r="L325" s="186"/>
      <c r="M325" s="186"/>
      <c r="N325" s="186"/>
      <c r="O325" s="186"/>
      <c r="P325" s="187"/>
      <c r="Q325" s="187"/>
      <c r="R325" s="187"/>
      <c r="S325" s="187"/>
      <c r="T325" s="187"/>
      <c r="U325" s="187"/>
      <c r="V325" s="187"/>
      <c r="W325" s="187"/>
      <c r="X325" s="187"/>
      <c r="Y325" s="188"/>
      <c r="Z325" s="188"/>
      <c r="AA325" s="188"/>
      <c r="AB325" s="188"/>
      <c r="AC325" s="235"/>
      <c r="AD325" s="235"/>
      <c r="AE325" s="235"/>
      <c r="AF325" s="235"/>
      <c r="AG325" s="235"/>
      <c r="AH325" s="235"/>
      <c r="AI325" s="187"/>
      <c r="AJ325" s="187"/>
      <c r="AK325" s="187"/>
      <c r="AL325" s="187"/>
      <c r="AM325" s="187"/>
      <c r="AN325" s="187"/>
      <c r="AO325" s="187"/>
      <c r="AP325" s="187"/>
      <c r="AQ325" s="187"/>
      <c r="AR325" s="187"/>
      <c r="AS325" s="187"/>
      <c r="AT325" s="236"/>
      <c r="AU325" s="236"/>
      <c r="AV325" s="236"/>
      <c r="AW325" s="236"/>
      <c r="AX325" s="236"/>
      <c r="AY325" s="236"/>
      <c r="AZ325" s="236"/>
      <c r="BA325" s="236"/>
      <c r="BB325" s="236"/>
      <c r="BC325" s="236"/>
      <c r="BD325" s="236"/>
    </row>
    <row r="326" spans="1:56" ht="12.75" customHeight="1">
      <c r="A326" s="186"/>
      <c r="B326" s="186"/>
      <c r="C326" s="186"/>
      <c r="D326" s="186"/>
      <c r="E326" s="186"/>
      <c r="F326" s="186"/>
      <c r="G326" s="186"/>
      <c r="H326" s="186"/>
      <c r="I326" s="186"/>
      <c r="J326" s="186"/>
      <c r="K326" s="186"/>
      <c r="L326" s="186"/>
      <c r="M326" s="186"/>
      <c r="N326" s="186"/>
      <c r="O326" s="186"/>
      <c r="P326" s="187"/>
      <c r="Q326" s="187"/>
      <c r="R326" s="187"/>
      <c r="S326" s="187"/>
      <c r="T326" s="187"/>
      <c r="U326" s="187"/>
      <c r="V326" s="187"/>
      <c r="W326" s="187"/>
      <c r="X326" s="187"/>
      <c r="Y326" s="188"/>
      <c r="Z326" s="188"/>
      <c r="AA326" s="188"/>
      <c r="AB326" s="188"/>
      <c r="AC326" s="235"/>
      <c r="AD326" s="235"/>
      <c r="AE326" s="235"/>
      <c r="AF326" s="235"/>
      <c r="AG326" s="235"/>
      <c r="AH326" s="235"/>
      <c r="AI326" s="187"/>
      <c r="AJ326" s="187"/>
      <c r="AK326" s="187"/>
      <c r="AL326" s="187"/>
      <c r="AM326" s="187"/>
      <c r="AN326" s="187"/>
      <c r="AO326" s="187"/>
      <c r="AP326" s="187"/>
      <c r="AQ326" s="187"/>
      <c r="AR326" s="187"/>
      <c r="AS326" s="187"/>
      <c r="AT326" s="236"/>
      <c r="AU326" s="236"/>
      <c r="AV326" s="236"/>
      <c r="AW326" s="236"/>
      <c r="AX326" s="236"/>
      <c r="AY326" s="236"/>
      <c r="AZ326" s="236"/>
      <c r="BA326" s="236"/>
      <c r="BB326" s="236"/>
      <c r="BC326" s="236"/>
      <c r="BD326" s="236"/>
    </row>
    <row r="327" spans="1:56" ht="12.75" customHeight="1">
      <c r="A327" s="186"/>
      <c r="B327" s="186"/>
      <c r="C327" s="186"/>
      <c r="D327" s="186"/>
      <c r="E327" s="186"/>
      <c r="F327" s="186"/>
      <c r="G327" s="186"/>
      <c r="H327" s="186"/>
      <c r="I327" s="186"/>
      <c r="J327" s="186"/>
      <c r="K327" s="186"/>
      <c r="L327" s="186"/>
      <c r="M327" s="186"/>
      <c r="N327" s="186"/>
      <c r="O327" s="186"/>
      <c r="P327" s="187"/>
      <c r="Q327" s="187"/>
      <c r="R327" s="187"/>
      <c r="S327" s="187"/>
      <c r="T327" s="187"/>
      <c r="U327" s="187"/>
      <c r="V327" s="187"/>
      <c r="W327" s="187"/>
      <c r="X327" s="187"/>
      <c r="Y327" s="188"/>
      <c r="Z327" s="188"/>
      <c r="AA327" s="188"/>
      <c r="AB327" s="188"/>
      <c r="AC327" s="235"/>
      <c r="AD327" s="235"/>
      <c r="AE327" s="235"/>
      <c r="AF327" s="235"/>
      <c r="AG327" s="235"/>
      <c r="AH327" s="235"/>
      <c r="AI327" s="187"/>
      <c r="AJ327" s="187"/>
      <c r="AK327" s="187"/>
      <c r="AL327" s="187"/>
      <c r="AM327" s="187"/>
      <c r="AN327" s="187"/>
      <c r="AO327" s="187"/>
      <c r="AP327" s="187"/>
      <c r="AQ327" s="187"/>
      <c r="AR327" s="187"/>
      <c r="AS327" s="187"/>
      <c r="AT327" s="236"/>
      <c r="AU327" s="236"/>
      <c r="AV327" s="236"/>
      <c r="AW327" s="236"/>
      <c r="AX327" s="236"/>
      <c r="AY327" s="236"/>
      <c r="AZ327" s="236"/>
      <c r="BA327" s="236"/>
      <c r="BB327" s="236"/>
      <c r="BC327" s="236"/>
      <c r="BD327" s="236"/>
    </row>
    <row r="328" spans="1:56" ht="12.75" customHeight="1">
      <c r="A328" s="186"/>
      <c r="B328" s="186"/>
      <c r="C328" s="186"/>
      <c r="D328" s="186"/>
      <c r="E328" s="186"/>
      <c r="F328" s="186"/>
      <c r="G328" s="186"/>
      <c r="H328" s="186"/>
      <c r="I328" s="186"/>
      <c r="J328" s="186"/>
      <c r="K328" s="186"/>
      <c r="L328" s="186"/>
      <c r="M328" s="186"/>
      <c r="N328" s="186"/>
      <c r="O328" s="186"/>
      <c r="P328" s="187"/>
      <c r="Q328" s="187"/>
      <c r="R328" s="187"/>
      <c r="S328" s="187"/>
      <c r="T328" s="187"/>
      <c r="U328" s="187"/>
      <c r="V328" s="187"/>
      <c r="W328" s="187"/>
      <c r="X328" s="187"/>
      <c r="Y328" s="188"/>
      <c r="Z328" s="188"/>
      <c r="AA328" s="188"/>
      <c r="AB328" s="188"/>
      <c r="AC328" s="235"/>
      <c r="AD328" s="235"/>
      <c r="AE328" s="235"/>
      <c r="AF328" s="235"/>
      <c r="AG328" s="235"/>
      <c r="AH328" s="235"/>
      <c r="AI328" s="187"/>
      <c r="AJ328" s="187"/>
      <c r="AK328" s="187"/>
      <c r="AL328" s="187"/>
      <c r="AM328" s="187"/>
      <c r="AN328" s="187"/>
      <c r="AO328" s="187"/>
      <c r="AP328" s="187"/>
      <c r="AQ328" s="187"/>
      <c r="AR328" s="187"/>
      <c r="AS328" s="187"/>
      <c r="AT328" s="236"/>
      <c r="AU328" s="236"/>
      <c r="AV328" s="236"/>
      <c r="AW328" s="236"/>
      <c r="AX328" s="236"/>
      <c r="AY328" s="236"/>
      <c r="AZ328" s="236"/>
      <c r="BA328" s="236"/>
      <c r="BB328" s="236"/>
      <c r="BC328" s="236"/>
      <c r="BD328" s="236"/>
    </row>
    <row r="329" spans="1:56" ht="12.75" customHeight="1">
      <c r="A329" s="186"/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  <c r="P329" s="187"/>
      <c r="Q329" s="187"/>
      <c r="R329" s="187"/>
      <c r="S329" s="187"/>
      <c r="T329" s="187"/>
      <c r="U329" s="187"/>
      <c r="V329" s="187"/>
      <c r="W329" s="187"/>
      <c r="X329" s="187"/>
      <c r="Y329" s="188"/>
      <c r="Z329" s="188"/>
      <c r="AA329" s="188"/>
      <c r="AB329" s="188"/>
      <c r="AC329" s="235"/>
      <c r="AD329" s="235"/>
      <c r="AE329" s="235"/>
      <c r="AF329" s="235"/>
      <c r="AG329" s="235"/>
      <c r="AH329" s="235"/>
      <c r="AI329" s="187"/>
      <c r="AJ329" s="187"/>
      <c r="AK329" s="187"/>
      <c r="AL329" s="187"/>
      <c r="AM329" s="187"/>
      <c r="AN329" s="187"/>
      <c r="AO329" s="187"/>
      <c r="AP329" s="187"/>
      <c r="AQ329" s="187"/>
      <c r="AR329" s="187"/>
      <c r="AS329" s="187"/>
      <c r="AT329" s="236"/>
      <c r="AU329" s="236"/>
      <c r="AV329" s="236"/>
      <c r="AW329" s="236"/>
      <c r="AX329" s="236"/>
      <c r="AY329" s="236"/>
      <c r="AZ329" s="236"/>
      <c r="BA329" s="236"/>
      <c r="BB329" s="236"/>
      <c r="BC329" s="236"/>
      <c r="BD329" s="236"/>
    </row>
    <row r="330" spans="1:56" ht="12.75" customHeight="1">
      <c r="A330" s="186"/>
      <c r="B330" s="186"/>
      <c r="C330" s="186"/>
      <c r="D330" s="186"/>
      <c r="E330" s="186"/>
      <c r="F330" s="186"/>
      <c r="G330" s="186"/>
      <c r="H330" s="186"/>
      <c r="I330" s="186"/>
      <c r="J330" s="186"/>
      <c r="K330" s="186"/>
      <c r="L330" s="186"/>
      <c r="M330" s="186"/>
      <c r="N330" s="186"/>
      <c r="O330" s="186"/>
      <c r="P330" s="187"/>
      <c r="Q330" s="187"/>
      <c r="R330" s="187"/>
      <c r="S330" s="187"/>
      <c r="T330" s="187"/>
      <c r="U330" s="187"/>
      <c r="V330" s="187"/>
      <c r="W330" s="187"/>
      <c r="X330" s="187"/>
      <c r="Y330" s="188"/>
      <c r="Z330" s="188"/>
      <c r="AA330" s="188"/>
      <c r="AB330" s="188"/>
      <c r="AC330" s="235"/>
      <c r="AD330" s="235"/>
      <c r="AE330" s="235"/>
      <c r="AF330" s="235"/>
      <c r="AG330" s="235"/>
      <c r="AH330" s="235"/>
      <c r="AI330" s="187"/>
      <c r="AJ330" s="187"/>
      <c r="AK330" s="187"/>
      <c r="AL330" s="187"/>
      <c r="AM330" s="187"/>
      <c r="AN330" s="187"/>
      <c r="AO330" s="187"/>
      <c r="AP330" s="187"/>
      <c r="AQ330" s="187"/>
      <c r="AR330" s="187"/>
      <c r="AS330" s="187"/>
      <c r="AT330" s="236"/>
      <c r="AU330" s="236"/>
      <c r="AV330" s="236"/>
      <c r="AW330" s="236"/>
      <c r="AX330" s="236"/>
      <c r="AY330" s="236"/>
      <c r="AZ330" s="236"/>
      <c r="BA330" s="236"/>
      <c r="BB330" s="236"/>
      <c r="BC330" s="236"/>
      <c r="BD330" s="236"/>
    </row>
    <row r="331" spans="1:56" ht="12.75" customHeight="1">
      <c r="A331" s="186"/>
      <c r="B331" s="186"/>
      <c r="C331" s="186"/>
      <c r="D331" s="186"/>
      <c r="E331" s="186"/>
      <c r="F331" s="186"/>
      <c r="G331" s="186"/>
      <c r="H331" s="186"/>
      <c r="I331" s="186"/>
      <c r="J331" s="186"/>
      <c r="K331" s="186"/>
      <c r="L331" s="186"/>
      <c r="M331" s="186"/>
      <c r="N331" s="186"/>
      <c r="O331" s="186"/>
      <c r="P331" s="187"/>
      <c r="Q331" s="187"/>
      <c r="R331" s="187"/>
      <c r="S331" s="187"/>
      <c r="T331" s="187"/>
      <c r="U331" s="187"/>
      <c r="V331" s="187"/>
      <c r="W331" s="187"/>
      <c r="X331" s="187"/>
      <c r="Y331" s="188"/>
      <c r="Z331" s="188"/>
      <c r="AA331" s="188"/>
      <c r="AB331" s="188"/>
      <c r="AC331" s="235"/>
      <c r="AD331" s="235"/>
      <c r="AE331" s="235"/>
      <c r="AF331" s="235"/>
      <c r="AG331" s="235"/>
      <c r="AH331" s="235"/>
      <c r="AI331" s="187"/>
      <c r="AJ331" s="187"/>
      <c r="AK331" s="187"/>
      <c r="AL331" s="187"/>
      <c r="AM331" s="187"/>
      <c r="AN331" s="187"/>
      <c r="AO331" s="187"/>
      <c r="AP331" s="187"/>
      <c r="AQ331" s="187"/>
      <c r="AR331" s="187"/>
      <c r="AS331" s="187"/>
      <c r="AT331" s="236"/>
      <c r="AU331" s="236"/>
      <c r="AV331" s="236"/>
      <c r="AW331" s="236"/>
      <c r="AX331" s="236"/>
      <c r="AY331" s="236"/>
      <c r="AZ331" s="236"/>
      <c r="BA331" s="236"/>
      <c r="BB331" s="236"/>
      <c r="BC331" s="236"/>
      <c r="BD331" s="236"/>
    </row>
    <row r="332" spans="1:56" ht="12.75" customHeight="1">
      <c r="A332" s="186"/>
      <c r="B332" s="186"/>
      <c r="C332" s="186"/>
      <c r="D332" s="186"/>
      <c r="E332" s="186"/>
      <c r="F332" s="186"/>
      <c r="G332" s="186"/>
      <c r="H332" s="186"/>
      <c r="I332" s="186"/>
      <c r="J332" s="186"/>
      <c r="K332" s="186"/>
      <c r="L332" s="186"/>
      <c r="M332" s="186"/>
      <c r="N332" s="186"/>
      <c r="O332" s="186"/>
      <c r="P332" s="187"/>
      <c r="Q332" s="187"/>
      <c r="R332" s="187"/>
      <c r="S332" s="187"/>
      <c r="T332" s="187"/>
      <c r="U332" s="187"/>
      <c r="V332" s="187"/>
      <c r="W332" s="187"/>
      <c r="X332" s="187"/>
      <c r="Y332" s="188"/>
      <c r="Z332" s="188"/>
      <c r="AA332" s="188"/>
      <c r="AB332" s="188"/>
      <c r="AC332" s="235"/>
      <c r="AD332" s="235"/>
      <c r="AE332" s="235"/>
      <c r="AF332" s="235"/>
      <c r="AG332" s="235"/>
      <c r="AH332" s="235"/>
      <c r="AI332" s="187"/>
      <c r="AJ332" s="187"/>
      <c r="AK332" s="187"/>
      <c r="AL332" s="187"/>
      <c r="AM332" s="187"/>
      <c r="AN332" s="187"/>
      <c r="AO332" s="187"/>
      <c r="AP332" s="187"/>
      <c r="AQ332" s="187"/>
      <c r="AR332" s="187"/>
      <c r="AS332" s="187"/>
      <c r="AT332" s="236"/>
      <c r="AU332" s="236"/>
      <c r="AV332" s="236"/>
      <c r="AW332" s="236"/>
      <c r="AX332" s="236"/>
      <c r="AY332" s="236"/>
      <c r="AZ332" s="236"/>
      <c r="BA332" s="236"/>
      <c r="BB332" s="236"/>
      <c r="BC332" s="236"/>
      <c r="BD332" s="236"/>
    </row>
    <row r="333" spans="1:56" ht="12.75" customHeight="1">
      <c r="A333" s="186"/>
      <c r="B333" s="186"/>
      <c r="C333" s="186"/>
      <c r="D333" s="186"/>
      <c r="E333" s="186"/>
      <c r="F333" s="186"/>
      <c r="G333" s="186"/>
      <c r="H333" s="186"/>
      <c r="I333" s="186"/>
      <c r="J333" s="186"/>
      <c r="K333" s="186"/>
      <c r="L333" s="186"/>
      <c r="M333" s="186"/>
      <c r="N333" s="186"/>
      <c r="O333" s="186"/>
      <c r="P333" s="187"/>
      <c r="Q333" s="187"/>
      <c r="R333" s="187"/>
      <c r="S333" s="187"/>
      <c r="T333" s="187"/>
      <c r="U333" s="187"/>
      <c r="V333" s="187"/>
      <c r="W333" s="187"/>
      <c r="X333" s="187"/>
      <c r="Y333" s="188"/>
      <c r="Z333" s="188"/>
      <c r="AA333" s="188"/>
      <c r="AB333" s="188"/>
      <c r="AC333" s="235"/>
      <c r="AD333" s="235"/>
      <c r="AE333" s="235"/>
      <c r="AF333" s="235"/>
      <c r="AG333" s="235"/>
      <c r="AH333" s="235"/>
      <c r="AI333" s="187"/>
      <c r="AJ333" s="187"/>
      <c r="AK333" s="187"/>
      <c r="AL333" s="187"/>
      <c r="AM333" s="187"/>
      <c r="AN333" s="187"/>
      <c r="AO333" s="187"/>
      <c r="AP333" s="187"/>
      <c r="AQ333" s="187"/>
      <c r="AR333" s="187"/>
      <c r="AS333" s="187"/>
      <c r="AT333" s="236"/>
      <c r="AU333" s="236"/>
      <c r="AV333" s="236"/>
      <c r="AW333" s="236"/>
      <c r="AX333" s="236"/>
      <c r="AY333" s="236"/>
      <c r="AZ333" s="236"/>
      <c r="BA333" s="236"/>
      <c r="BB333" s="236"/>
      <c r="BC333" s="236"/>
      <c r="BD333" s="236"/>
    </row>
    <row r="334" spans="1:56" ht="12.75" customHeight="1">
      <c r="A334" s="186"/>
      <c r="B334" s="186"/>
      <c r="C334" s="186"/>
      <c r="D334" s="186"/>
      <c r="E334" s="186"/>
      <c r="F334" s="186"/>
      <c r="G334" s="186"/>
      <c r="H334" s="186"/>
      <c r="I334" s="186"/>
      <c r="J334" s="186"/>
      <c r="K334" s="186"/>
      <c r="L334" s="186"/>
      <c r="M334" s="186"/>
      <c r="N334" s="186"/>
      <c r="O334" s="186"/>
      <c r="P334" s="187"/>
      <c r="Q334" s="187"/>
      <c r="R334" s="187"/>
      <c r="S334" s="187"/>
      <c r="T334" s="187"/>
      <c r="U334" s="187"/>
      <c r="V334" s="187"/>
      <c r="W334" s="187"/>
      <c r="X334" s="187"/>
      <c r="Y334" s="188"/>
      <c r="Z334" s="188"/>
      <c r="AA334" s="188"/>
      <c r="AB334" s="188"/>
      <c r="AC334" s="235"/>
      <c r="AD334" s="235"/>
      <c r="AE334" s="235"/>
      <c r="AF334" s="235"/>
      <c r="AG334" s="235"/>
      <c r="AH334" s="235"/>
      <c r="AI334" s="187"/>
      <c r="AJ334" s="187"/>
      <c r="AK334" s="187"/>
      <c r="AL334" s="187"/>
      <c r="AM334" s="187"/>
      <c r="AN334" s="187"/>
      <c r="AO334" s="187"/>
      <c r="AP334" s="187"/>
      <c r="AQ334" s="187"/>
      <c r="AR334" s="187"/>
      <c r="AS334" s="187"/>
      <c r="AT334" s="236"/>
      <c r="AU334" s="236"/>
      <c r="AV334" s="236"/>
      <c r="AW334" s="236"/>
      <c r="AX334" s="236"/>
      <c r="AY334" s="236"/>
      <c r="AZ334" s="236"/>
      <c r="BA334" s="236"/>
      <c r="BB334" s="236"/>
      <c r="BC334" s="236"/>
      <c r="BD334" s="236"/>
    </row>
    <row r="335" spans="1:56" ht="12.75" customHeight="1">
      <c r="A335" s="186"/>
      <c r="B335" s="186"/>
      <c r="C335" s="186"/>
      <c r="D335" s="186"/>
      <c r="E335" s="186"/>
      <c r="F335" s="186"/>
      <c r="G335" s="186"/>
      <c r="H335" s="186"/>
      <c r="I335" s="186"/>
      <c r="J335" s="186"/>
      <c r="K335" s="186"/>
      <c r="L335" s="186"/>
      <c r="M335" s="186"/>
      <c r="N335" s="186"/>
      <c r="O335" s="186"/>
      <c r="P335" s="187"/>
      <c r="Q335" s="187"/>
      <c r="R335" s="187"/>
      <c r="S335" s="187"/>
      <c r="T335" s="187"/>
      <c r="U335" s="187"/>
      <c r="V335" s="187"/>
      <c r="W335" s="187"/>
      <c r="X335" s="187"/>
      <c r="Y335" s="188"/>
      <c r="Z335" s="188"/>
      <c r="AA335" s="188"/>
      <c r="AB335" s="188"/>
      <c r="AC335" s="235"/>
      <c r="AD335" s="235"/>
      <c r="AE335" s="235"/>
      <c r="AF335" s="235"/>
      <c r="AG335" s="235"/>
      <c r="AH335" s="235"/>
      <c r="AI335" s="187"/>
      <c r="AJ335" s="187"/>
      <c r="AK335" s="187"/>
      <c r="AL335" s="187"/>
      <c r="AM335" s="187"/>
      <c r="AN335" s="187"/>
      <c r="AO335" s="187"/>
      <c r="AP335" s="187"/>
      <c r="AQ335" s="187"/>
      <c r="AR335" s="187"/>
      <c r="AS335" s="187"/>
      <c r="AT335" s="236"/>
      <c r="AU335" s="236"/>
      <c r="AV335" s="236"/>
      <c r="AW335" s="236"/>
      <c r="AX335" s="236"/>
      <c r="AY335" s="236"/>
      <c r="AZ335" s="236"/>
      <c r="BA335" s="236"/>
      <c r="BB335" s="236"/>
      <c r="BC335" s="236"/>
      <c r="BD335" s="236"/>
    </row>
    <row r="336" spans="1:56" ht="12.75" customHeight="1">
      <c r="A336" s="186"/>
      <c r="B336" s="186"/>
      <c r="C336" s="186"/>
      <c r="D336" s="186"/>
      <c r="E336" s="186"/>
      <c r="F336" s="186"/>
      <c r="G336" s="186"/>
      <c r="H336" s="186"/>
      <c r="I336" s="186"/>
      <c r="J336" s="186"/>
      <c r="K336" s="186"/>
      <c r="L336" s="186"/>
      <c r="M336" s="186"/>
      <c r="N336" s="186"/>
      <c r="O336" s="186"/>
      <c r="P336" s="187"/>
      <c r="Q336" s="187"/>
      <c r="R336" s="187"/>
      <c r="S336" s="187"/>
      <c r="T336" s="187"/>
      <c r="U336" s="187"/>
      <c r="V336" s="187"/>
      <c r="W336" s="187"/>
      <c r="X336" s="187"/>
      <c r="Y336" s="188"/>
      <c r="Z336" s="188"/>
      <c r="AA336" s="188"/>
      <c r="AB336" s="188"/>
      <c r="AC336" s="235"/>
      <c r="AD336" s="235"/>
      <c r="AE336" s="235"/>
      <c r="AF336" s="235"/>
      <c r="AG336" s="235"/>
      <c r="AH336" s="235"/>
      <c r="AI336" s="187"/>
      <c r="AJ336" s="187"/>
      <c r="AK336" s="187"/>
      <c r="AL336" s="187"/>
      <c r="AM336" s="187"/>
      <c r="AN336" s="187"/>
      <c r="AO336" s="187"/>
      <c r="AP336" s="187"/>
      <c r="AQ336" s="187"/>
      <c r="AR336" s="187"/>
      <c r="AS336" s="187"/>
      <c r="AT336" s="236"/>
      <c r="AU336" s="236"/>
      <c r="AV336" s="236"/>
      <c r="AW336" s="236"/>
      <c r="AX336" s="236"/>
      <c r="AY336" s="236"/>
      <c r="AZ336" s="236"/>
      <c r="BA336" s="236"/>
      <c r="BB336" s="236"/>
      <c r="BC336" s="236"/>
      <c r="BD336" s="236"/>
    </row>
    <row r="337" spans="1:56" ht="12.75" customHeight="1">
      <c r="A337" s="186"/>
      <c r="B337" s="186"/>
      <c r="C337" s="186"/>
      <c r="D337" s="186"/>
      <c r="E337" s="186"/>
      <c r="F337" s="186"/>
      <c r="G337" s="186"/>
      <c r="H337" s="186"/>
      <c r="I337" s="186"/>
      <c r="J337" s="186"/>
      <c r="K337" s="186"/>
      <c r="L337" s="186"/>
      <c r="M337" s="186"/>
      <c r="N337" s="186"/>
      <c r="O337" s="186"/>
      <c r="P337" s="187"/>
      <c r="Q337" s="187"/>
      <c r="R337" s="187"/>
      <c r="S337" s="187"/>
      <c r="T337" s="187"/>
      <c r="U337" s="187"/>
      <c r="V337" s="187"/>
      <c r="W337" s="187"/>
      <c r="X337" s="187"/>
      <c r="Y337" s="188"/>
      <c r="Z337" s="188"/>
      <c r="AA337" s="188"/>
      <c r="AB337" s="188"/>
      <c r="AC337" s="235"/>
      <c r="AD337" s="235"/>
      <c r="AE337" s="235"/>
      <c r="AF337" s="235"/>
      <c r="AG337" s="235"/>
      <c r="AH337" s="235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87"/>
      <c r="AT337" s="236"/>
      <c r="AU337" s="236"/>
      <c r="AV337" s="236"/>
      <c r="AW337" s="236"/>
      <c r="AX337" s="236"/>
      <c r="AY337" s="236"/>
      <c r="AZ337" s="236"/>
      <c r="BA337" s="236"/>
      <c r="BB337" s="236"/>
      <c r="BC337" s="236"/>
      <c r="BD337" s="236"/>
    </row>
    <row r="338" spans="1:56" ht="12.75" customHeight="1">
      <c r="A338" s="186"/>
      <c r="B338" s="186"/>
      <c r="C338" s="186"/>
      <c r="D338" s="186"/>
      <c r="E338" s="186"/>
      <c r="F338" s="186"/>
      <c r="G338" s="186"/>
      <c r="H338" s="186"/>
      <c r="I338" s="186"/>
      <c r="J338" s="186"/>
      <c r="K338" s="186"/>
      <c r="L338" s="186"/>
      <c r="M338" s="186"/>
      <c r="N338" s="186"/>
      <c r="O338" s="186"/>
      <c r="P338" s="187"/>
      <c r="Q338" s="187"/>
      <c r="R338" s="187"/>
      <c r="S338" s="187"/>
      <c r="T338" s="187"/>
      <c r="U338" s="187"/>
      <c r="V338" s="187"/>
      <c r="W338" s="187"/>
      <c r="X338" s="187"/>
      <c r="Y338" s="188"/>
      <c r="Z338" s="188"/>
      <c r="AA338" s="188"/>
      <c r="AB338" s="188"/>
      <c r="AC338" s="235"/>
      <c r="AD338" s="235"/>
      <c r="AE338" s="235"/>
      <c r="AF338" s="235"/>
      <c r="AG338" s="235"/>
      <c r="AH338" s="235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87"/>
      <c r="AT338" s="236"/>
      <c r="AU338" s="236"/>
      <c r="AV338" s="236"/>
      <c r="AW338" s="236"/>
      <c r="AX338" s="236"/>
      <c r="AY338" s="236"/>
      <c r="AZ338" s="236"/>
      <c r="BA338" s="236"/>
      <c r="BB338" s="236"/>
      <c r="BC338" s="236"/>
      <c r="BD338" s="236"/>
    </row>
    <row r="339" spans="1:56" ht="12.75" customHeight="1">
      <c r="A339" s="186"/>
      <c r="B339" s="186"/>
      <c r="C339" s="186"/>
      <c r="D339" s="186"/>
      <c r="E339" s="186"/>
      <c r="F339" s="186"/>
      <c r="G339" s="186"/>
      <c r="H339" s="186"/>
      <c r="I339" s="186"/>
      <c r="J339" s="186"/>
      <c r="K339" s="186"/>
      <c r="L339" s="186"/>
      <c r="M339" s="186"/>
      <c r="N339" s="186"/>
      <c r="O339" s="186"/>
      <c r="P339" s="187"/>
      <c r="Q339" s="187"/>
      <c r="R339" s="187"/>
      <c r="S339" s="187"/>
      <c r="T339" s="187"/>
      <c r="U339" s="187"/>
      <c r="V339" s="187"/>
      <c r="W339" s="187"/>
      <c r="X339" s="187"/>
      <c r="Y339" s="188"/>
      <c r="Z339" s="188"/>
      <c r="AA339" s="188"/>
      <c r="AB339" s="188"/>
      <c r="AC339" s="235"/>
      <c r="AD339" s="235"/>
      <c r="AE339" s="235"/>
      <c r="AF339" s="235"/>
      <c r="AG339" s="235"/>
      <c r="AH339" s="235"/>
      <c r="AI339" s="187"/>
      <c r="AJ339" s="187"/>
      <c r="AK339" s="187"/>
      <c r="AL339" s="187"/>
      <c r="AM339" s="187"/>
      <c r="AN339" s="187"/>
      <c r="AO339" s="187"/>
      <c r="AP339" s="187"/>
      <c r="AQ339" s="187"/>
      <c r="AR339" s="187"/>
      <c r="AS339" s="187"/>
      <c r="AT339" s="236"/>
      <c r="AU339" s="236"/>
      <c r="AV339" s="236"/>
      <c r="AW339" s="236"/>
      <c r="AX339" s="236"/>
      <c r="AY339" s="236"/>
      <c r="AZ339" s="236"/>
      <c r="BA339" s="236"/>
      <c r="BB339" s="236"/>
      <c r="BC339" s="236"/>
      <c r="BD339" s="236"/>
    </row>
    <row r="340" spans="1:56" ht="12.75" customHeight="1">
      <c r="A340" s="186"/>
      <c r="B340" s="186"/>
      <c r="C340" s="186"/>
      <c r="D340" s="186"/>
      <c r="E340" s="186"/>
      <c r="F340" s="186"/>
      <c r="G340" s="186"/>
      <c r="H340" s="186"/>
      <c r="I340" s="186"/>
      <c r="J340" s="186"/>
      <c r="K340" s="186"/>
      <c r="L340" s="186"/>
      <c r="M340" s="186"/>
      <c r="N340" s="186"/>
      <c r="O340" s="186"/>
      <c r="P340" s="187"/>
      <c r="Q340" s="187"/>
      <c r="R340" s="187"/>
      <c r="S340" s="187"/>
      <c r="T340" s="187"/>
      <c r="U340" s="187"/>
      <c r="V340" s="187"/>
      <c r="W340" s="187"/>
      <c r="X340" s="187"/>
      <c r="Y340" s="188"/>
      <c r="Z340" s="188"/>
      <c r="AA340" s="188"/>
      <c r="AB340" s="188"/>
      <c r="AC340" s="235"/>
      <c r="AD340" s="235"/>
      <c r="AE340" s="235"/>
      <c r="AF340" s="235"/>
      <c r="AG340" s="235"/>
      <c r="AH340" s="235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87"/>
      <c r="AT340" s="236"/>
      <c r="AU340" s="236"/>
      <c r="AV340" s="236"/>
      <c r="AW340" s="236"/>
      <c r="AX340" s="236"/>
      <c r="AY340" s="236"/>
      <c r="AZ340" s="236"/>
      <c r="BA340" s="236"/>
      <c r="BB340" s="236"/>
      <c r="BC340" s="236"/>
      <c r="BD340" s="236"/>
    </row>
    <row r="341" spans="1:56" ht="12.75" customHeight="1">
      <c r="A341" s="186"/>
      <c r="B341" s="186"/>
      <c r="C341" s="186"/>
      <c r="D341" s="186"/>
      <c r="E341" s="186"/>
      <c r="F341" s="186"/>
      <c r="G341" s="186"/>
      <c r="H341" s="186"/>
      <c r="I341" s="186"/>
      <c r="J341" s="186"/>
      <c r="K341" s="186"/>
      <c r="L341" s="186"/>
      <c r="M341" s="186"/>
      <c r="N341" s="186"/>
      <c r="O341" s="186"/>
      <c r="P341" s="187"/>
      <c r="Q341" s="187"/>
      <c r="R341" s="187"/>
      <c r="S341" s="187"/>
      <c r="T341" s="187"/>
      <c r="U341" s="187"/>
      <c r="V341" s="187"/>
      <c r="W341" s="187"/>
      <c r="X341" s="187"/>
      <c r="Y341" s="188"/>
      <c r="Z341" s="188"/>
      <c r="AA341" s="188"/>
      <c r="AB341" s="188"/>
      <c r="AC341" s="235"/>
      <c r="AD341" s="235"/>
      <c r="AE341" s="235"/>
      <c r="AF341" s="235"/>
      <c r="AG341" s="235"/>
      <c r="AH341" s="235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87"/>
      <c r="AT341" s="236"/>
      <c r="AU341" s="236"/>
      <c r="AV341" s="236"/>
      <c r="AW341" s="236"/>
      <c r="AX341" s="236"/>
      <c r="AY341" s="236"/>
      <c r="AZ341" s="236"/>
      <c r="BA341" s="236"/>
      <c r="BB341" s="236"/>
      <c r="BC341" s="236"/>
      <c r="BD341" s="236"/>
    </row>
    <row r="342" spans="1:56" ht="12.75" customHeight="1">
      <c r="A342" s="186"/>
      <c r="B342" s="18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7"/>
      <c r="Q342" s="187"/>
      <c r="R342" s="187"/>
      <c r="S342" s="187"/>
      <c r="T342" s="187"/>
      <c r="U342" s="187"/>
      <c r="V342" s="187"/>
      <c r="W342" s="187"/>
      <c r="X342" s="187"/>
      <c r="Y342" s="188"/>
      <c r="Z342" s="188"/>
      <c r="AA342" s="188"/>
      <c r="AB342" s="188"/>
      <c r="AC342" s="235"/>
      <c r="AD342" s="235"/>
      <c r="AE342" s="235"/>
      <c r="AF342" s="235"/>
      <c r="AG342" s="235"/>
      <c r="AH342" s="235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87"/>
      <c r="AT342" s="236"/>
      <c r="AU342" s="236"/>
      <c r="AV342" s="236"/>
      <c r="AW342" s="236"/>
      <c r="AX342" s="236"/>
      <c r="AY342" s="236"/>
      <c r="AZ342" s="236"/>
      <c r="BA342" s="236"/>
      <c r="BB342" s="236"/>
      <c r="BC342" s="236"/>
      <c r="BD342" s="236"/>
    </row>
    <row r="343" spans="1:56" ht="12.75" customHeight="1">
      <c r="A343" s="186"/>
      <c r="B343" s="186"/>
      <c r="C343" s="186"/>
      <c r="D343" s="186"/>
      <c r="E343" s="186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7"/>
      <c r="Q343" s="187"/>
      <c r="R343" s="187"/>
      <c r="S343" s="187"/>
      <c r="T343" s="187"/>
      <c r="U343" s="187"/>
      <c r="V343" s="187"/>
      <c r="W343" s="187"/>
      <c r="X343" s="187"/>
      <c r="Y343" s="188"/>
      <c r="Z343" s="188"/>
      <c r="AA343" s="188"/>
      <c r="AB343" s="188"/>
      <c r="AC343" s="235"/>
      <c r="AD343" s="235"/>
      <c r="AE343" s="235"/>
      <c r="AF343" s="235"/>
      <c r="AG343" s="235"/>
      <c r="AH343" s="235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87"/>
      <c r="AT343" s="236"/>
      <c r="AU343" s="236"/>
      <c r="AV343" s="236"/>
      <c r="AW343" s="236"/>
      <c r="AX343" s="236"/>
      <c r="AY343" s="236"/>
      <c r="AZ343" s="236"/>
      <c r="BA343" s="236"/>
      <c r="BB343" s="236"/>
      <c r="BC343" s="236"/>
      <c r="BD343" s="236"/>
    </row>
    <row r="344" spans="1:56" ht="12.75" customHeight="1">
      <c r="A344" s="186"/>
      <c r="B344" s="186"/>
      <c r="C344" s="186"/>
      <c r="D344" s="186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7"/>
      <c r="Q344" s="187"/>
      <c r="R344" s="187"/>
      <c r="S344" s="187"/>
      <c r="T344" s="187"/>
      <c r="U344" s="187"/>
      <c r="V344" s="187"/>
      <c r="W344" s="187"/>
      <c r="X344" s="187"/>
      <c r="Y344" s="188"/>
      <c r="Z344" s="188"/>
      <c r="AA344" s="188"/>
      <c r="AB344" s="188"/>
      <c r="AC344" s="235"/>
      <c r="AD344" s="235"/>
      <c r="AE344" s="235"/>
      <c r="AF344" s="235"/>
      <c r="AG344" s="235"/>
      <c r="AH344" s="235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87"/>
      <c r="AT344" s="236"/>
      <c r="AU344" s="236"/>
      <c r="AV344" s="236"/>
      <c r="AW344" s="236"/>
      <c r="AX344" s="236"/>
      <c r="AY344" s="236"/>
      <c r="AZ344" s="236"/>
      <c r="BA344" s="236"/>
      <c r="BB344" s="236"/>
      <c r="BC344" s="236"/>
      <c r="BD344" s="236"/>
    </row>
    <row r="345" spans="1:56" ht="12.75" customHeight="1">
      <c r="A345" s="186"/>
      <c r="B345" s="186"/>
      <c r="C345" s="186"/>
      <c r="D345" s="186"/>
      <c r="E345" s="186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7"/>
      <c r="Q345" s="187"/>
      <c r="R345" s="187"/>
      <c r="S345" s="187"/>
      <c r="T345" s="187"/>
      <c r="U345" s="187"/>
      <c r="V345" s="187"/>
      <c r="W345" s="187"/>
      <c r="X345" s="187"/>
      <c r="Y345" s="188"/>
      <c r="Z345" s="188"/>
      <c r="AA345" s="188"/>
      <c r="AB345" s="188"/>
      <c r="AC345" s="235"/>
      <c r="AD345" s="235"/>
      <c r="AE345" s="235"/>
      <c r="AF345" s="235"/>
      <c r="AG345" s="235"/>
      <c r="AH345" s="235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187"/>
      <c r="AT345" s="236"/>
      <c r="AU345" s="236"/>
      <c r="AV345" s="236"/>
      <c r="AW345" s="236"/>
      <c r="AX345" s="236"/>
      <c r="AY345" s="236"/>
      <c r="AZ345" s="236"/>
      <c r="BA345" s="236"/>
      <c r="BB345" s="236"/>
      <c r="BC345" s="236"/>
      <c r="BD345" s="236"/>
    </row>
    <row r="346" spans="1:56" ht="12.75" customHeight="1">
      <c r="A346" s="186"/>
      <c r="B346" s="186"/>
      <c r="C346" s="186"/>
      <c r="D346" s="186"/>
      <c r="E346" s="186"/>
      <c r="F346" s="186"/>
      <c r="G346" s="186"/>
      <c r="H346" s="186"/>
      <c r="I346" s="186"/>
      <c r="J346" s="186"/>
      <c r="K346" s="186"/>
      <c r="L346" s="186"/>
      <c r="M346" s="186"/>
      <c r="N346" s="186"/>
      <c r="O346" s="186"/>
      <c r="P346" s="187"/>
      <c r="Q346" s="187"/>
      <c r="R346" s="187"/>
      <c r="S346" s="187"/>
      <c r="T346" s="187"/>
      <c r="U346" s="187"/>
      <c r="V346" s="187"/>
      <c r="W346" s="187"/>
      <c r="X346" s="187"/>
      <c r="Y346" s="188"/>
      <c r="Z346" s="188"/>
      <c r="AA346" s="188"/>
      <c r="AB346" s="188"/>
      <c r="AC346" s="235"/>
      <c r="AD346" s="235"/>
      <c r="AE346" s="235"/>
      <c r="AF346" s="235"/>
      <c r="AG346" s="235"/>
      <c r="AH346" s="235"/>
      <c r="AI346" s="187"/>
      <c r="AJ346" s="187"/>
      <c r="AK346" s="187"/>
      <c r="AL346" s="187"/>
      <c r="AM346" s="187"/>
      <c r="AN346" s="187"/>
      <c r="AO346" s="187"/>
      <c r="AP346" s="187"/>
      <c r="AQ346" s="187"/>
      <c r="AR346" s="187"/>
      <c r="AS346" s="187"/>
      <c r="AT346" s="236"/>
      <c r="AU346" s="236"/>
      <c r="AV346" s="236"/>
      <c r="AW346" s="236"/>
      <c r="AX346" s="236"/>
      <c r="AY346" s="236"/>
      <c r="AZ346" s="236"/>
      <c r="BA346" s="236"/>
      <c r="BB346" s="236"/>
      <c r="BC346" s="236"/>
      <c r="BD346" s="236"/>
    </row>
    <row r="347" spans="1:56" ht="12.75" customHeight="1">
      <c r="A347" s="186"/>
      <c r="B347" s="186"/>
      <c r="C347" s="186"/>
      <c r="D347" s="186"/>
      <c r="E347" s="186"/>
      <c r="F347" s="186"/>
      <c r="G347" s="186"/>
      <c r="H347" s="186"/>
      <c r="I347" s="186"/>
      <c r="J347" s="186"/>
      <c r="K347" s="186"/>
      <c r="L347" s="186"/>
      <c r="M347" s="186"/>
      <c r="N347" s="186"/>
      <c r="O347" s="186"/>
      <c r="P347" s="187"/>
      <c r="Q347" s="187"/>
      <c r="R347" s="187"/>
      <c r="S347" s="187"/>
      <c r="T347" s="187"/>
      <c r="U347" s="187"/>
      <c r="V347" s="187"/>
      <c r="W347" s="187"/>
      <c r="X347" s="187"/>
      <c r="Y347" s="188"/>
      <c r="Z347" s="188"/>
      <c r="AA347" s="188"/>
      <c r="AB347" s="188"/>
      <c r="AC347" s="235"/>
      <c r="AD347" s="235"/>
      <c r="AE347" s="235"/>
      <c r="AF347" s="235"/>
      <c r="AG347" s="235"/>
      <c r="AH347" s="235"/>
      <c r="AI347" s="187"/>
      <c r="AJ347" s="187"/>
      <c r="AK347" s="187"/>
      <c r="AL347" s="187"/>
      <c r="AM347" s="187"/>
      <c r="AN347" s="187"/>
      <c r="AO347" s="187"/>
      <c r="AP347" s="187"/>
      <c r="AQ347" s="187"/>
      <c r="AR347" s="187"/>
      <c r="AS347" s="187"/>
      <c r="AT347" s="236"/>
      <c r="AU347" s="236"/>
      <c r="AV347" s="236"/>
      <c r="AW347" s="236"/>
      <c r="AX347" s="236"/>
      <c r="AY347" s="236"/>
      <c r="AZ347" s="236"/>
      <c r="BA347" s="236"/>
      <c r="BB347" s="236"/>
      <c r="BC347" s="236"/>
      <c r="BD347" s="236"/>
    </row>
    <row r="348" spans="1:56" ht="12.75" customHeight="1">
      <c r="A348" s="186"/>
      <c r="B348" s="186"/>
      <c r="C348" s="186"/>
      <c r="D348" s="186"/>
      <c r="E348" s="186"/>
      <c r="F348" s="186"/>
      <c r="G348" s="186"/>
      <c r="H348" s="186"/>
      <c r="I348" s="186"/>
      <c r="J348" s="186"/>
      <c r="K348" s="186"/>
      <c r="L348" s="186"/>
      <c r="M348" s="186"/>
      <c r="N348" s="186"/>
      <c r="O348" s="186"/>
      <c r="P348" s="187"/>
      <c r="Q348" s="187"/>
      <c r="R348" s="187"/>
      <c r="S348" s="187"/>
      <c r="T348" s="187"/>
      <c r="U348" s="187"/>
      <c r="V348" s="187"/>
      <c r="W348" s="187"/>
      <c r="X348" s="187"/>
      <c r="Y348" s="188"/>
      <c r="Z348" s="188"/>
      <c r="AA348" s="188"/>
      <c r="AB348" s="188"/>
      <c r="AC348" s="235"/>
      <c r="AD348" s="235"/>
      <c r="AE348" s="235"/>
      <c r="AF348" s="235"/>
      <c r="AG348" s="235"/>
      <c r="AH348" s="235"/>
      <c r="AI348" s="187"/>
      <c r="AJ348" s="187"/>
      <c r="AK348" s="187"/>
      <c r="AL348" s="187"/>
      <c r="AM348" s="187"/>
      <c r="AN348" s="187"/>
      <c r="AO348" s="187"/>
      <c r="AP348" s="187"/>
      <c r="AQ348" s="187"/>
      <c r="AR348" s="187"/>
      <c r="AS348" s="187"/>
      <c r="AT348" s="236"/>
      <c r="AU348" s="236"/>
      <c r="AV348" s="236"/>
      <c r="AW348" s="236"/>
      <c r="AX348" s="236"/>
      <c r="AY348" s="236"/>
      <c r="AZ348" s="236"/>
      <c r="BA348" s="236"/>
      <c r="BB348" s="236"/>
      <c r="BC348" s="236"/>
      <c r="BD348" s="236"/>
    </row>
    <row r="349" spans="1:56" ht="12.75" customHeight="1">
      <c r="A349" s="186"/>
      <c r="B349" s="186"/>
      <c r="C349" s="186"/>
      <c r="D349" s="186"/>
      <c r="E349" s="186"/>
      <c r="F349" s="186"/>
      <c r="G349" s="186"/>
      <c r="H349" s="186"/>
      <c r="I349" s="186"/>
      <c r="J349" s="186"/>
      <c r="K349" s="186"/>
      <c r="L349" s="186"/>
      <c r="M349" s="186"/>
      <c r="N349" s="186"/>
      <c r="O349" s="186"/>
      <c r="P349" s="187"/>
      <c r="Q349" s="187"/>
      <c r="R349" s="187"/>
      <c r="S349" s="187"/>
      <c r="T349" s="187"/>
      <c r="U349" s="187"/>
      <c r="V349" s="187"/>
      <c r="W349" s="187"/>
      <c r="X349" s="187"/>
      <c r="Y349" s="188"/>
      <c r="Z349" s="188"/>
      <c r="AA349" s="188"/>
      <c r="AB349" s="188"/>
      <c r="AC349" s="235"/>
      <c r="AD349" s="235"/>
      <c r="AE349" s="235"/>
      <c r="AF349" s="235"/>
      <c r="AG349" s="235"/>
      <c r="AH349" s="235"/>
      <c r="AI349" s="187"/>
      <c r="AJ349" s="187"/>
      <c r="AK349" s="187"/>
      <c r="AL349" s="187"/>
      <c r="AM349" s="187"/>
      <c r="AN349" s="187"/>
      <c r="AO349" s="187"/>
      <c r="AP349" s="187"/>
      <c r="AQ349" s="187"/>
      <c r="AR349" s="187"/>
      <c r="AS349" s="187"/>
      <c r="AT349" s="236"/>
      <c r="AU349" s="236"/>
      <c r="AV349" s="236"/>
      <c r="AW349" s="236"/>
      <c r="AX349" s="236"/>
      <c r="AY349" s="236"/>
      <c r="AZ349" s="236"/>
      <c r="BA349" s="236"/>
      <c r="BB349" s="236"/>
      <c r="BC349" s="236"/>
      <c r="BD349" s="236"/>
    </row>
    <row r="350" spans="1:56" ht="12.75" customHeight="1">
      <c r="A350" s="186"/>
      <c r="B350" s="186"/>
      <c r="C350" s="186"/>
      <c r="D350" s="186"/>
      <c r="E350" s="186"/>
      <c r="F350" s="186"/>
      <c r="G350" s="186"/>
      <c r="H350" s="186"/>
      <c r="I350" s="186"/>
      <c r="J350" s="186"/>
      <c r="K350" s="186"/>
      <c r="L350" s="186"/>
      <c r="M350" s="186"/>
      <c r="N350" s="186"/>
      <c r="O350" s="186"/>
      <c r="P350" s="187"/>
      <c r="Q350" s="187"/>
      <c r="R350" s="187"/>
      <c r="S350" s="187"/>
      <c r="T350" s="187"/>
      <c r="U350" s="187"/>
      <c r="V350" s="187"/>
      <c r="W350" s="187"/>
      <c r="X350" s="187"/>
      <c r="Y350" s="188"/>
      <c r="Z350" s="188"/>
      <c r="AA350" s="188"/>
      <c r="AB350" s="188"/>
      <c r="AC350" s="235"/>
      <c r="AD350" s="235"/>
      <c r="AE350" s="235"/>
      <c r="AF350" s="235"/>
      <c r="AG350" s="235"/>
      <c r="AH350" s="235"/>
      <c r="AI350" s="187"/>
      <c r="AJ350" s="187"/>
      <c r="AK350" s="187"/>
      <c r="AL350" s="187"/>
      <c r="AM350" s="187"/>
      <c r="AN350" s="187"/>
      <c r="AO350" s="187"/>
      <c r="AP350" s="187"/>
      <c r="AQ350" s="187"/>
      <c r="AR350" s="187"/>
      <c r="AS350" s="187"/>
      <c r="AT350" s="236"/>
      <c r="AU350" s="236"/>
      <c r="AV350" s="236"/>
      <c r="AW350" s="236"/>
      <c r="AX350" s="236"/>
      <c r="AY350" s="236"/>
      <c r="AZ350" s="236"/>
      <c r="BA350" s="236"/>
      <c r="BB350" s="236"/>
      <c r="BC350" s="236"/>
      <c r="BD350" s="236"/>
    </row>
    <row r="351" spans="1:56" ht="12.75" customHeight="1">
      <c r="A351" s="186"/>
      <c r="B351" s="186"/>
      <c r="C351" s="186"/>
      <c r="D351" s="186"/>
      <c r="E351" s="186"/>
      <c r="F351" s="186"/>
      <c r="G351" s="186"/>
      <c r="H351" s="186"/>
      <c r="I351" s="186"/>
      <c r="J351" s="186"/>
      <c r="K351" s="186"/>
      <c r="L351" s="186"/>
      <c r="M351" s="186"/>
      <c r="N351" s="186"/>
      <c r="O351" s="186"/>
      <c r="P351" s="187"/>
      <c r="Q351" s="187"/>
      <c r="R351" s="187"/>
      <c r="S351" s="187"/>
      <c r="T351" s="187"/>
      <c r="U351" s="187"/>
      <c r="V351" s="187"/>
      <c r="W351" s="187"/>
      <c r="X351" s="187"/>
      <c r="Y351" s="188"/>
      <c r="Z351" s="188"/>
      <c r="AA351" s="188"/>
      <c r="AB351" s="188"/>
      <c r="AC351" s="235"/>
      <c r="AD351" s="235"/>
      <c r="AE351" s="235"/>
      <c r="AF351" s="235"/>
      <c r="AG351" s="235"/>
      <c r="AH351" s="235"/>
      <c r="AI351" s="187"/>
      <c r="AJ351" s="187"/>
      <c r="AK351" s="187"/>
      <c r="AL351" s="187"/>
      <c r="AM351" s="187"/>
      <c r="AN351" s="187"/>
      <c r="AO351" s="187"/>
      <c r="AP351" s="187"/>
      <c r="AQ351" s="187"/>
      <c r="AR351" s="187"/>
      <c r="AS351" s="187"/>
      <c r="AT351" s="236"/>
      <c r="AU351" s="236"/>
      <c r="AV351" s="236"/>
      <c r="AW351" s="236"/>
      <c r="AX351" s="236"/>
      <c r="AY351" s="236"/>
      <c r="AZ351" s="236"/>
      <c r="BA351" s="236"/>
      <c r="BB351" s="236"/>
      <c r="BC351" s="236"/>
      <c r="BD351" s="236"/>
    </row>
    <row r="352" spans="1:56" ht="12.75" customHeight="1">
      <c r="A352" s="186"/>
      <c r="B352" s="186"/>
      <c r="C352" s="186"/>
      <c r="D352" s="186"/>
      <c r="E352" s="186"/>
      <c r="F352" s="186"/>
      <c r="G352" s="186"/>
      <c r="H352" s="186"/>
      <c r="I352" s="186"/>
      <c r="J352" s="186"/>
      <c r="K352" s="186"/>
      <c r="L352" s="186"/>
      <c r="M352" s="186"/>
      <c r="N352" s="186"/>
      <c r="O352" s="186"/>
      <c r="P352" s="187"/>
      <c r="Q352" s="187"/>
      <c r="R352" s="187"/>
      <c r="S352" s="187"/>
      <c r="T352" s="187"/>
      <c r="U352" s="187"/>
      <c r="V352" s="187"/>
      <c r="W352" s="187"/>
      <c r="X352" s="187"/>
      <c r="Y352" s="188"/>
      <c r="Z352" s="188"/>
      <c r="AA352" s="188"/>
      <c r="AB352" s="188"/>
      <c r="AC352" s="235"/>
      <c r="AD352" s="235"/>
      <c r="AE352" s="235"/>
      <c r="AF352" s="235"/>
      <c r="AG352" s="235"/>
      <c r="AH352" s="235"/>
      <c r="AI352" s="187"/>
      <c r="AJ352" s="187"/>
      <c r="AK352" s="187"/>
      <c r="AL352" s="187"/>
      <c r="AM352" s="187"/>
      <c r="AN352" s="187"/>
      <c r="AO352" s="187"/>
      <c r="AP352" s="187"/>
      <c r="AQ352" s="187"/>
      <c r="AR352" s="187"/>
      <c r="AS352" s="187"/>
      <c r="AT352" s="236"/>
      <c r="AU352" s="236"/>
      <c r="AV352" s="236"/>
      <c r="AW352" s="236"/>
      <c r="AX352" s="236"/>
      <c r="AY352" s="236"/>
      <c r="AZ352" s="236"/>
      <c r="BA352" s="236"/>
      <c r="BB352" s="236"/>
      <c r="BC352" s="236"/>
      <c r="BD352" s="236"/>
    </row>
    <row r="353" spans="1:56" ht="12.75" customHeight="1">
      <c r="A353" s="186"/>
      <c r="B353" s="186"/>
      <c r="C353" s="186"/>
      <c r="D353" s="186"/>
      <c r="E353" s="186"/>
      <c r="F353" s="186"/>
      <c r="G353" s="186"/>
      <c r="H353" s="186"/>
      <c r="I353" s="186"/>
      <c r="J353" s="186"/>
      <c r="K353" s="186"/>
      <c r="L353" s="186"/>
      <c r="M353" s="186"/>
      <c r="N353" s="186"/>
      <c r="O353" s="186"/>
      <c r="P353" s="187"/>
      <c r="Q353" s="187"/>
      <c r="R353" s="187"/>
      <c r="S353" s="187"/>
      <c r="T353" s="187"/>
      <c r="U353" s="187"/>
      <c r="V353" s="187"/>
      <c r="W353" s="187"/>
      <c r="X353" s="187"/>
      <c r="Y353" s="188"/>
      <c r="Z353" s="188"/>
      <c r="AA353" s="188"/>
      <c r="AB353" s="188"/>
      <c r="AC353" s="235"/>
      <c r="AD353" s="235"/>
      <c r="AE353" s="235"/>
      <c r="AF353" s="235"/>
      <c r="AG353" s="235"/>
      <c r="AH353" s="235"/>
      <c r="AI353" s="187"/>
      <c r="AJ353" s="187"/>
      <c r="AK353" s="187"/>
      <c r="AL353" s="187"/>
      <c r="AM353" s="187"/>
      <c r="AN353" s="187"/>
      <c r="AO353" s="187"/>
      <c r="AP353" s="187"/>
      <c r="AQ353" s="187"/>
      <c r="AR353" s="187"/>
      <c r="AS353" s="187"/>
      <c r="AT353" s="236"/>
      <c r="AU353" s="236"/>
      <c r="AV353" s="236"/>
      <c r="AW353" s="236"/>
      <c r="AX353" s="236"/>
      <c r="AY353" s="236"/>
      <c r="AZ353" s="236"/>
      <c r="BA353" s="236"/>
      <c r="BB353" s="236"/>
      <c r="BC353" s="236"/>
      <c r="BD353" s="236"/>
    </row>
    <row r="354" spans="1:56" ht="12.75" customHeight="1">
      <c r="A354" s="186"/>
      <c r="B354" s="186"/>
      <c r="C354" s="186"/>
      <c r="D354" s="186"/>
      <c r="E354" s="186"/>
      <c r="F354" s="186"/>
      <c r="G354" s="186"/>
      <c r="H354" s="186"/>
      <c r="I354" s="186"/>
      <c r="J354" s="186"/>
      <c r="K354" s="186"/>
      <c r="L354" s="186"/>
      <c r="M354" s="186"/>
      <c r="N354" s="186"/>
      <c r="O354" s="186"/>
      <c r="P354" s="187"/>
      <c r="Q354" s="187"/>
      <c r="R354" s="187"/>
      <c r="S354" s="187"/>
      <c r="T354" s="187"/>
      <c r="U354" s="187"/>
      <c r="V354" s="187"/>
      <c r="W354" s="187"/>
      <c r="X354" s="187"/>
      <c r="Y354" s="188"/>
      <c r="Z354" s="188"/>
      <c r="AA354" s="188"/>
      <c r="AB354" s="188"/>
      <c r="AC354" s="235"/>
      <c r="AD354" s="235"/>
      <c r="AE354" s="235"/>
      <c r="AF354" s="235"/>
      <c r="AG354" s="235"/>
      <c r="AH354" s="235"/>
      <c r="AI354" s="187"/>
      <c r="AJ354" s="187"/>
      <c r="AK354" s="187"/>
      <c r="AL354" s="187"/>
      <c r="AM354" s="187"/>
      <c r="AN354" s="187"/>
      <c r="AO354" s="187"/>
      <c r="AP354" s="187"/>
      <c r="AQ354" s="187"/>
      <c r="AR354" s="187"/>
      <c r="AS354" s="187"/>
      <c r="AT354" s="236"/>
      <c r="AU354" s="236"/>
      <c r="AV354" s="236"/>
      <c r="AW354" s="236"/>
      <c r="AX354" s="236"/>
      <c r="AY354" s="236"/>
      <c r="AZ354" s="236"/>
      <c r="BA354" s="236"/>
      <c r="BB354" s="236"/>
      <c r="BC354" s="236"/>
      <c r="BD354" s="236"/>
    </row>
    <row r="355" spans="1:56" ht="12.75" customHeight="1">
      <c r="A355" s="186"/>
      <c r="B355" s="186"/>
      <c r="C355" s="186"/>
      <c r="D355" s="186"/>
      <c r="E355" s="186"/>
      <c r="F355" s="186"/>
      <c r="G355" s="186"/>
      <c r="H355" s="186"/>
      <c r="I355" s="186"/>
      <c r="J355" s="186"/>
      <c r="K355" s="186"/>
      <c r="L355" s="186"/>
      <c r="M355" s="186"/>
      <c r="N355" s="186"/>
      <c r="O355" s="186"/>
      <c r="P355" s="187"/>
      <c r="Q355" s="187"/>
      <c r="R355" s="187"/>
      <c r="S355" s="187"/>
      <c r="T355" s="187"/>
      <c r="U355" s="187"/>
      <c r="V355" s="187"/>
      <c r="W355" s="187"/>
      <c r="X355" s="187"/>
      <c r="Y355" s="188"/>
      <c r="Z355" s="188"/>
      <c r="AA355" s="188"/>
      <c r="AB355" s="188"/>
      <c r="AC355" s="235"/>
      <c r="AD355" s="235"/>
      <c r="AE355" s="235"/>
      <c r="AF355" s="235"/>
      <c r="AG355" s="235"/>
      <c r="AH355" s="235"/>
      <c r="AI355" s="187"/>
      <c r="AJ355" s="187"/>
      <c r="AK355" s="187"/>
      <c r="AL355" s="187"/>
      <c r="AM355" s="187"/>
      <c r="AN355" s="187"/>
      <c r="AO355" s="187"/>
      <c r="AP355" s="187"/>
      <c r="AQ355" s="187"/>
      <c r="AR355" s="187"/>
      <c r="AS355" s="187"/>
      <c r="AT355" s="236"/>
      <c r="AU355" s="236"/>
      <c r="AV355" s="236"/>
      <c r="AW355" s="236"/>
      <c r="AX355" s="236"/>
      <c r="AY355" s="236"/>
      <c r="AZ355" s="236"/>
      <c r="BA355" s="236"/>
      <c r="BB355" s="236"/>
      <c r="BC355" s="236"/>
      <c r="BD355" s="236"/>
    </row>
    <row r="356" spans="1:56" ht="12.75" customHeight="1">
      <c r="A356" s="186"/>
      <c r="B356" s="186"/>
      <c r="C356" s="186"/>
      <c r="D356" s="186"/>
      <c r="E356" s="186"/>
      <c r="F356" s="186"/>
      <c r="G356" s="186"/>
      <c r="H356" s="186"/>
      <c r="I356" s="186"/>
      <c r="J356" s="186"/>
      <c r="K356" s="186"/>
      <c r="L356" s="186"/>
      <c r="M356" s="186"/>
      <c r="N356" s="186"/>
      <c r="O356" s="186"/>
      <c r="P356" s="187"/>
      <c r="Q356" s="187"/>
      <c r="R356" s="187"/>
      <c r="S356" s="187"/>
      <c r="T356" s="187"/>
      <c r="U356" s="187"/>
      <c r="V356" s="187"/>
      <c r="W356" s="187"/>
      <c r="X356" s="187"/>
      <c r="Y356" s="188"/>
      <c r="Z356" s="188"/>
      <c r="AA356" s="188"/>
      <c r="AB356" s="188"/>
      <c r="AC356" s="235"/>
      <c r="AD356" s="235"/>
      <c r="AE356" s="235"/>
      <c r="AF356" s="235"/>
      <c r="AG356" s="235"/>
      <c r="AH356" s="235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187"/>
      <c r="AT356" s="236"/>
      <c r="AU356" s="236"/>
      <c r="AV356" s="236"/>
      <c r="AW356" s="236"/>
      <c r="AX356" s="236"/>
      <c r="AY356" s="236"/>
      <c r="AZ356" s="236"/>
      <c r="BA356" s="236"/>
      <c r="BB356" s="236"/>
      <c r="BC356" s="236"/>
      <c r="BD356" s="236"/>
    </row>
    <row r="357" spans="1:56" ht="12.75" customHeight="1">
      <c r="A357" s="186"/>
      <c r="B357" s="186"/>
      <c r="C357" s="186"/>
      <c r="D357" s="186"/>
      <c r="E357" s="186"/>
      <c r="F357" s="186"/>
      <c r="G357" s="186"/>
      <c r="H357" s="186"/>
      <c r="I357" s="186"/>
      <c r="J357" s="186"/>
      <c r="K357" s="186"/>
      <c r="L357" s="186"/>
      <c r="M357" s="186"/>
      <c r="N357" s="186"/>
      <c r="O357" s="186"/>
      <c r="P357" s="187"/>
      <c r="Q357" s="187"/>
      <c r="R357" s="187"/>
      <c r="S357" s="187"/>
      <c r="T357" s="187"/>
      <c r="U357" s="187"/>
      <c r="V357" s="187"/>
      <c r="W357" s="187"/>
      <c r="X357" s="187"/>
      <c r="Y357" s="188"/>
      <c r="Z357" s="188"/>
      <c r="AA357" s="188"/>
      <c r="AB357" s="188"/>
      <c r="AC357" s="235"/>
      <c r="AD357" s="235"/>
      <c r="AE357" s="235"/>
      <c r="AF357" s="235"/>
      <c r="AG357" s="235"/>
      <c r="AH357" s="235"/>
      <c r="AI357" s="187"/>
      <c r="AJ357" s="187"/>
      <c r="AK357" s="187"/>
      <c r="AL357" s="187"/>
      <c r="AM357" s="187"/>
      <c r="AN357" s="187"/>
      <c r="AO357" s="187"/>
      <c r="AP357" s="187"/>
      <c r="AQ357" s="187"/>
      <c r="AR357" s="187"/>
      <c r="AS357" s="187"/>
      <c r="AT357" s="236"/>
      <c r="AU357" s="236"/>
      <c r="AV357" s="236"/>
      <c r="AW357" s="236"/>
      <c r="AX357" s="236"/>
      <c r="AY357" s="236"/>
      <c r="AZ357" s="236"/>
      <c r="BA357" s="236"/>
      <c r="BB357" s="236"/>
      <c r="BC357" s="236"/>
      <c r="BD357" s="236"/>
    </row>
    <row r="358" spans="1:56" ht="12.75" customHeight="1">
      <c r="A358" s="186"/>
      <c r="B358" s="186"/>
      <c r="C358" s="186"/>
      <c r="D358" s="186"/>
      <c r="E358" s="186"/>
      <c r="F358" s="186"/>
      <c r="G358" s="186"/>
      <c r="H358" s="186"/>
      <c r="I358" s="186"/>
      <c r="J358" s="186"/>
      <c r="K358" s="186"/>
      <c r="L358" s="186"/>
      <c r="M358" s="186"/>
      <c r="N358" s="186"/>
      <c r="O358" s="186"/>
      <c r="P358" s="187"/>
      <c r="Q358" s="187"/>
      <c r="R358" s="187"/>
      <c r="S358" s="187"/>
      <c r="T358" s="187"/>
      <c r="U358" s="187"/>
      <c r="V358" s="187"/>
      <c r="W358" s="187"/>
      <c r="X358" s="187"/>
      <c r="Y358" s="188"/>
      <c r="Z358" s="188"/>
      <c r="AA358" s="188"/>
      <c r="AB358" s="188"/>
      <c r="AC358" s="235"/>
      <c r="AD358" s="235"/>
      <c r="AE358" s="235"/>
      <c r="AF358" s="235"/>
      <c r="AG358" s="235"/>
      <c r="AH358" s="235"/>
      <c r="AI358" s="187"/>
      <c r="AJ358" s="187"/>
      <c r="AK358" s="187"/>
      <c r="AL358" s="187"/>
      <c r="AM358" s="187"/>
      <c r="AN358" s="187"/>
      <c r="AO358" s="187"/>
      <c r="AP358" s="187"/>
      <c r="AQ358" s="187"/>
      <c r="AR358" s="187"/>
      <c r="AS358" s="187"/>
      <c r="AT358" s="236"/>
      <c r="AU358" s="236"/>
      <c r="AV358" s="236"/>
      <c r="AW358" s="236"/>
      <c r="AX358" s="236"/>
      <c r="AY358" s="236"/>
      <c r="AZ358" s="236"/>
      <c r="BA358" s="236"/>
      <c r="BB358" s="236"/>
      <c r="BC358" s="236"/>
      <c r="BD358" s="236"/>
    </row>
    <row r="359" spans="1:56" ht="12.75" customHeight="1">
      <c r="A359" s="186"/>
      <c r="B359" s="186"/>
      <c r="C359" s="186"/>
      <c r="D359" s="186"/>
      <c r="E359" s="186"/>
      <c r="F359" s="186"/>
      <c r="G359" s="186"/>
      <c r="H359" s="186"/>
      <c r="I359" s="186"/>
      <c r="J359" s="186"/>
      <c r="K359" s="186"/>
      <c r="L359" s="186"/>
      <c r="M359" s="186"/>
      <c r="N359" s="186"/>
      <c r="O359" s="186"/>
      <c r="P359" s="187"/>
      <c r="Q359" s="187"/>
      <c r="R359" s="187"/>
      <c r="S359" s="187"/>
      <c r="T359" s="187"/>
      <c r="U359" s="187"/>
      <c r="V359" s="187"/>
      <c r="W359" s="187"/>
      <c r="X359" s="187"/>
      <c r="Y359" s="188"/>
      <c r="Z359" s="188"/>
      <c r="AA359" s="188"/>
      <c r="AB359" s="188"/>
      <c r="AC359" s="235"/>
      <c r="AD359" s="235"/>
      <c r="AE359" s="235"/>
      <c r="AF359" s="235"/>
      <c r="AG359" s="235"/>
      <c r="AH359" s="235"/>
      <c r="AI359" s="187"/>
      <c r="AJ359" s="187"/>
      <c r="AK359" s="187"/>
      <c r="AL359" s="187"/>
      <c r="AM359" s="187"/>
      <c r="AN359" s="187"/>
      <c r="AO359" s="187"/>
      <c r="AP359" s="187"/>
      <c r="AQ359" s="187"/>
      <c r="AR359" s="187"/>
      <c r="AS359" s="187"/>
      <c r="AT359" s="236"/>
      <c r="AU359" s="236"/>
      <c r="AV359" s="236"/>
      <c r="AW359" s="236"/>
      <c r="AX359" s="236"/>
      <c r="AY359" s="236"/>
      <c r="AZ359" s="236"/>
      <c r="BA359" s="236"/>
      <c r="BB359" s="236"/>
      <c r="BC359" s="236"/>
      <c r="BD359" s="236"/>
    </row>
    <row r="360" spans="1:56" ht="12.75" customHeight="1">
      <c r="A360" s="186"/>
      <c r="B360" s="186"/>
      <c r="C360" s="186"/>
      <c r="D360" s="186"/>
      <c r="E360" s="186"/>
      <c r="F360" s="186"/>
      <c r="G360" s="186"/>
      <c r="H360" s="186"/>
      <c r="I360" s="186"/>
      <c r="J360" s="186"/>
      <c r="K360" s="186"/>
      <c r="L360" s="186"/>
      <c r="M360" s="186"/>
      <c r="N360" s="186"/>
      <c r="O360" s="186"/>
      <c r="P360" s="187"/>
      <c r="Q360" s="187"/>
      <c r="R360" s="187"/>
      <c r="S360" s="187"/>
      <c r="T360" s="187"/>
      <c r="U360" s="187"/>
      <c r="V360" s="187"/>
      <c r="W360" s="187"/>
      <c r="X360" s="187"/>
      <c r="Y360" s="188"/>
      <c r="Z360" s="188"/>
      <c r="AA360" s="188"/>
      <c r="AB360" s="188"/>
      <c r="AC360" s="235"/>
      <c r="AD360" s="235"/>
      <c r="AE360" s="235"/>
      <c r="AF360" s="235"/>
      <c r="AG360" s="235"/>
      <c r="AH360" s="235"/>
      <c r="AI360" s="187"/>
      <c r="AJ360" s="187"/>
      <c r="AK360" s="187"/>
      <c r="AL360" s="187"/>
      <c r="AM360" s="187"/>
      <c r="AN360" s="187"/>
      <c r="AO360" s="187"/>
      <c r="AP360" s="187"/>
      <c r="AQ360" s="187"/>
      <c r="AR360" s="187"/>
      <c r="AS360" s="187"/>
      <c r="AT360" s="236"/>
      <c r="AU360" s="236"/>
      <c r="AV360" s="236"/>
      <c r="AW360" s="236"/>
      <c r="AX360" s="236"/>
      <c r="AY360" s="236"/>
      <c r="AZ360" s="236"/>
      <c r="BA360" s="236"/>
      <c r="BB360" s="236"/>
      <c r="BC360" s="236"/>
      <c r="BD360" s="236"/>
    </row>
    <row r="361" spans="1:56" ht="12.75" customHeight="1">
      <c r="A361" s="186"/>
      <c r="B361" s="186"/>
      <c r="C361" s="186"/>
      <c r="D361" s="186"/>
      <c r="E361" s="186"/>
      <c r="F361" s="186"/>
      <c r="G361" s="186"/>
      <c r="H361" s="186"/>
      <c r="I361" s="186"/>
      <c r="J361" s="186"/>
      <c r="K361" s="186"/>
      <c r="L361" s="186"/>
      <c r="M361" s="186"/>
      <c r="N361" s="186"/>
      <c r="O361" s="186"/>
      <c r="P361" s="187"/>
      <c r="Q361" s="187"/>
      <c r="R361" s="187"/>
      <c r="S361" s="187"/>
      <c r="T361" s="187"/>
      <c r="U361" s="187"/>
      <c r="V361" s="187"/>
      <c r="W361" s="187"/>
      <c r="X361" s="187"/>
      <c r="Y361" s="188"/>
      <c r="Z361" s="188"/>
      <c r="AA361" s="188"/>
      <c r="AB361" s="188"/>
      <c r="AC361" s="235"/>
      <c r="AD361" s="235"/>
      <c r="AE361" s="235"/>
      <c r="AF361" s="235"/>
      <c r="AG361" s="235"/>
      <c r="AH361" s="235"/>
      <c r="AI361" s="187"/>
      <c r="AJ361" s="187"/>
      <c r="AK361" s="187"/>
      <c r="AL361" s="187"/>
      <c r="AM361" s="187"/>
      <c r="AN361" s="187"/>
      <c r="AO361" s="187"/>
      <c r="AP361" s="187"/>
      <c r="AQ361" s="187"/>
      <c r="AR361" s="187"/>
      <c r="AS361" s="187"/>
      <c r="AT361" s="236"/>
      <c r="AU361" s="236"/>
      <c r="AV361" s="236"/>
      <c r="AW361" s="236"/>
      <c r="AX361" s="236"/>
      <c r="AY361" s="236"/>
      <c r="AZ361" s="236"/>
      <c r="BA361" s="236"/>
      <c r="BB361" s="236"/>
      <c r="BC361" s="236"/>
      <c r="BD361" s="236"/>
    </row>
    <row r="362" spans="1:56" ht="12.75" customHeight="1">
      <c r="A362" s="186"/>
      <c r="B362" s="186"/>
      <c r="C362" s="186"/>
      <c r="D362" s="186"/>
      <c r="E362" s="186"/>
      <c r="F362" s="186"/>
      <c r="G362" s="186"/>
      <c r="H362" s="186"/>
      <c r="I362" s="186"/>
      <c r="J362" s="186"/>
      <c r="K362" s="186"/>
      <c r="L362" s="186"/>
      <c r="M362" s="186"/>
      <c r="N362" s="186"/>
      <c r="O362" s="186"/>
      <c r="P362" s="187"/>
      <c r="Q362" s="187"/>
      <c r="R362" s="187"/>
      <c r="S362" s="187"/>
      <c r="T362" s="187"/>
      <c r="U362" s="187"/>
      <c r="V362" s="187"/>
      <c r="W362" s="187"/>
      <c r="X362" s="187"/>
      <c r="Y362" s="188"/>
      <c r="Z362" s="188"/>
      <c r="AA362" s="188"/>
      <c r="AB362" s="188"/>
      <c r="AC362" s="235"/>
      <c r="AD362" s="235"/>
      <c r="AE362" s="235"/>
      <c r="AF362" s="235"/>
      <c r="AG362" s="235"/>
      <c r="AH362" s="235"/>
      <c r="AI362" s="187"/>
      <c r="AJ362" s="187"/>
      <c r="AK362" s="187"/>
      <c r="AL362" s="187"/>
      <c r="AM362" s="187"/>
      <c r="AN362" s="187"/>
      <c r="AO362" s="187"/>
      <c r="AP362" s="187"/>
      <c r="AQ362" s="187"/>
      <c r="AR362" s="187"/>
      <c r="AS362" s="187"/>
      <c r="AT362" s="236"/>
      <c r="AU362" s="236"/>
      <c r="AV362" s="236"/>
      <c r="AW362" s="236"/>
      <c r="AX362" s="236"/>
      <c r="AY362" s="236"/>
      <c r="AZ362" s="236"/>
      <c r="BA362" s="236"/>
      <c r="BB362" s="236"/>
      <c r="BC362" s="236"/>
      <c r="BD362" s="236"/>
    </row>
    <row r="363" spans="1:56" ht="12.75" customHeight="1">
      <c r="A363" s="186"/>
      <c r="B363" s="186"/>
      <c r="C363" s="186"/>
      <c r="D363" s="186"/>
      <c r="E363" s="186"/>
      <c r="F363" s="186"/>
      <c r="G363" s="186"/>
      <c r="H363" s="186"/>
      <c r="I363" s="186"/>
      <c r="J363" s="186"/>
      <c r="K363" s="186"/>
      <c r="L363" s="186"/>
      <c r="M363" s="186"/>
      <c r="N363" s="186"/>
      <c r="O363" s="186"/>
      <c r="P363" s="187"/>
      <c r="Q363" s="187"/>
      <c r="R363" s="187"/>
      <c r="S363" s="187"/>
      <c r="T363" s="187"/>
      <c r="U363" s="187"/>
      <c r="V363" s="187"/>
      <c r="W363" s="187"/>
      <c r="X363" s="187"/>
      <c r="Y363" s="188"/>
      <c r="Z363" s="188"/>
      <c r="AA363" s="188"/>
      <c r="AB363" s="188"/>
      <c r="AC363" s="235"/>
      <c r="AD363" s="235"/>
      <c r="AE363" s="235"/>
      <c r="AF363" s="235"/>
      <c r="AG363" s="235"/>
      <c r="AH363" s="235"/>
      <c r="AI363" s="187"/>
      <c r="AJ363" s="187"/>
      <c r="AK363" s="187"/>
      <c r="AL363" s="187"/>
      <c r="AM363" s="187"/>
      <c r="AN363" s="187"/>
      <c r="AO363" s="187"/>
      <c r="AP363" s="187"/>
      <c r="AQ363" s="187"/>
      <c r="AR363" s="187"/>
      <c r="AS363" s="187"/>
      <c r="AT363" s="236"/>
      <c r="AU363" s="236"/>
      <c r="AV363" s="236"/>
      <c r="AW363" s="236"/>
      <c r="AX363" s="236"/>
      <c r="AY363" s="236"/>
      <c r="AZ363" s="236"/>
      <c r="BA363" s="236"/>
      <c r="BB363" s="236"/>
      <c r="BC363" s="236"/>
      <c r="BD363" s="236"/>
    </row>
    <row r="364" spans="1:56" ht="12.75" customHeight="1">
      <c r="A364" s="186"/>
      <c r="B364" s="186"/>
      <c r="C364" s="186"/>
      <c r="D364" s="186"/>
      <c r="E364" s="186"/>
      <c r="F364" s="186"/>
      <c r="G364" s="186"/>
      <c r="H364" s="186"/>
      <c r="I364" s="186"/>
      <c r="J364" s="186"/>
      <c r="K364" s="186"/>
      <c r="L364" s="186"/>
      <c r="M364" s="186"/>
      <c r="N364" s="186"/>
      <c r="O364" s="186"/>
      <c r="P364" s="187"/>
      <c r="Q364" s="187"/>
      <c r="R364" s="187"/>
      <c r="S364" s="187"/>
      <c r="T364" s="187"/>
      <c r="U364" s="187"/>
      <c r="V364" s="187"/>
      <c r="W364" s="187"/>
      <c r="X364" s="187"/>
      <c r="Y364" s="188"/>
      <c r="Z364" s="188"/>
      <c r="AA364" s="188"/>
      <c r="AB364" s="188"/>
      <c r="AC364" s="235"/>
      <c r="AD364" s="235"/>
      <c r="AE364" s="235"/>
      <c r="AF364" s="235"/>
      <c r="AG364" s="235"/>
      <c r="AH364" s="235"/>
      <c r="AI364" s="187"/>
      <c r="AJ364" s="187"/>
      <c r="AK364" s="187"/>
      <c r="AL364" s="187"/>
      <c r="AM364" s="187"/>
      <c r="AN364" s="187"/>
      <c r="AO364" s="187"/>
      <c r="AP364" s="187"/>
      <c r="AQ364" s="187"/>
      <c r="AR364" s="187"/>
      <c r="AS364" s="187"/>
      <c r="AT364" s="236"/>
      <c r="AU364" s="236"/>
      <c r="AV364" s="236"/>
      <c r="AW364" s="236"/>
      <c r="AX364" s="236"/>
      <c r="AY364" s="236"/>
      <c r="AZ364" s="236"/>
      <c r="BA364" s="236"/>
      <c r="BB364" s="236"/>
      <c r="BC364" s="236"/>
      <c r="BD364" s="236"/>
    </row>
    <row r="365" spans="1:56" ht="12.75" customHeight="1">
      <c r="A365" s="186"/>
      <c r="B365" s="186"/>
      <c r="C365" s="186"/>
      <c r="D365" s="186"/>
      <c r="E365" s="186"/>
      <c r="F365" s="186"/>
      <c r="G365" s="186"/>
      <c r="H365" s="186"/>
      <c r="I365" s="186"/>
      <c r="J365" s="186"/>
      <c r="K365" s="186"/>
      <c r="L365" s="186"/>
      <c r="M365" s="186"/>
      <c r="N365" s="186"/>
      <c r="O365" s="186"/>
      <c r="P365" s="187"/>
      <c r="Q365" s="187"/>
      <c r="R365" s="187"/>
      <c r="S365" s="187"/>
      <c r="T365" s="187"/>
      <c r="U365" s="187"/>
      <c r="V365" s="187"/>
      <c r="W365" s="187"/>
      <c r="X365" s="187"/>
      <c r="Y365" s="188"/>
      <c r="Z365" s="188"/>
      <c r="AA365" s="188"/>
      <c r="AB365" s="188"/>
      <c r="AC365" s="235"/>
      <c r="AD365" s="235"/>
      <c r="AE365" s="235"/>
      <c r="AF365" s="235"/>
      <c r="AG365" s="235"/>
      <c r="AH365" s="235"/>
      <c r="AI365" s="187"/>
      <c r="AJ365" s="187"/>
      <c r="AK365" s="187"/>
      <c r="AL365" s="187"/>
      <c r="AM365" s="187"/>
      <c r="AN365" s="187"/>
      <c r="AO365" s="187"/>
      <c r="AP365" s="187"/>
      <c r="AQ365" s="187"/>
      <c r="AR365" s="187"/>
      <c r="AS365" s="187"/>
      <c r="AT365" s="236"/>
      <c r="AU365" s="236"/>
      <c r="AV365" s="236"/>
      <c r="AW365" s="236"/>
      <c r="AX365" s="236"/>
      <c r="AY365" s="236"/>
      <c r="AZ365" s="236"/>
      <c r="BA365" s="236"/>
      <c r="BB365" s="236"/>
      <c r="BC365" s="236"/>
      <c r="BD365" s="236"/>
    </row>
    <row r="366" spans="1:56" ht="12.75" customHeight="1">
      <c r="A366" s="186"/>
      <c r="B366" s="186"/>
      <c r="C366" s="186"/>
      <c r="D366" s="186"/>
      <c r="E366" s="186"/>
      <c r="F366" s="186"/>
      <c r="G366" s="186"/>
      <c r="H366" s="186"/>
      <c r="I366" s="186"/>
      <c r="J366" s="186"/>
      <c r="K366" s="186"/>
      <c r="L366" s="186"/>
      <c r="M366" s="186"/>
      <c r="N366" s="186"/>
      <c r="O366" s="186"/>
      <c r="P366" s="187"/>
      <c r="Q366" s="187"/>
      <c r="R366" s="187"/>
      <c r="S366" s="187"/>
      <c r="T366" s="187"/>
      <c r="U366" s="187"/>
      <c r="V366" s="187"/>
      <c r="W366" s="187"/>
      <c r="X366" s="187"/>
      <c r="Y366" s="188"/>
      <c r="Z366" s="188"/>
      <c r="AA366" s="188"/>
      <c r="AB366" s="188"/>
      <c r="AC366" s="235"/>
      <c r="AD366" s="235"/>
      <c r="AE366" s="235"/>
      <c r="AF366" s="235"/>
      <c r="AG366" s="235"/>
      <c r="AH366" s="235"/>
      <c r="AI366" s="187"/>
      <c r="AJ366" s="187"/>
      <c r="AK366" s="187"/>
      <c r="AL366" s="187"/>
      <c r="AM366" s="187"/>
      <c r="AN366" s="187"/>
      <c r="AO366" s="187"/>
      <c r="AP366" s="187"/>
      <c r="AQ366" s="187"/>
      <c r="AR366" s="187"/>
      <c r="AS366" s="187"/>
      <c r="AT366" s="236"/>
      <c r="AU366" s="236"/>
      <c r="AV366" s="236"/>
      <c r="AW366" s="236"/>
      <c r="AX366" s="236"/>
      <c r="AY366" s="236"/>
      <c r="AZ366" s="236"/>
      <c r="BA366" s="236"/>
      <c r="BB366" s="236"/>
      <c r="BC366" s="236"/>
      <c r="BD366" s="236"/>
    </row>
    <row r="367" spans="1:56" ht="12.75" customHeight="1">
      <c r="A367" s="186"/>
      <c r="B367" s="18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  <c r="O367" s="186"/>
      <c r="P367" s="187"/>
      <c r="Q367" s="187"/>
      <c r="R367" s="187"/>
      <c r="S367" s="187"/>
      <c r="T367" s="187"/>
      <c r="U367" s="187"/>
      <c r="V367" s="187"/>
      <c r="W367" s="187"/>
      <c r="X367" s="187"/>
      <c r="Y367" s="188"/>
      <c r="Z367" s="188"/>
      <c r="AA367" s="188"/>
      <c r="AB367" s="188"/>
      <c r="AC367" s="235"/>
      <c r="AD367" s="235"/>
      <c r="AE367" s="235"/>
      <c r="AF367" s="235"/>
      <c r="AG367" s="235"/>
      <c r="AH367" s="235"/>
      <c r="AI367" s="187"/>
      <c r="AJ367" s="187"/>
      <c r="AK367" s="187"/>
      <c r="AL367" s="187"/>
      <c r="AM367" s="187"/>
      <c r="AN367" s="187"/>
      <c r="AO367" s="187"/>
      <c r="AP367" s="187"/>
      <c r="AQ367" s="187"/>
      <c r="AR367" s="187"/>
      <c r="AS367" s="187"/>
      <c r="AT367" s="236"/>
      <c r="AU367" s="236"/>
      <c r="AV367" s="236"/>
      <c r="AW367" s="236"/>
      <c r="AX367" s="236"/>
      <c r="AY367" s="236"/>
      <c r="AZ367" s="236"/>
      <c r="BA367" s="236"/>
      <c r="BB367" s="236"/>
      <c r="BC367" s="236"/>
      <c r="BD367" s="236"/>
    </row>
    <row r="368" spans="1:56" ht="12.75" customHeight="1">
      <c r="A368" s="186"/>
      <c r="B368" s="186"/>
      <c r="C368" s="186"/>
      <c r="D368" s="186"/>
      <c r="E368" s="186"/>
      <c r="F368" s="186"/>
      <c r="G368" s="186"/>
      <c r="H368" s="186"/>
      <c r="I368" s="186"/>
      <c r="J368" s="186"/>
      <c r="K368" s="186"/>
      <c r="L368" s="186"/>
      <c r="M368" s="186"/>
      <c r="N368" s="186"/>
      <c r="O368" s="186"/>
      <c r="P368" s="187"/>
      <c r="Q368" s="187"/>
      <c r="R368" s="187"/>
      <c r="S368" s="187"/>
      <c r="T368" s="187"/>
      <c r="U368" s="187"/>
      <c r="V368" s="187"/>
      <c r="W368" s="187"/>
      <c r="X368" s="187"/>
      <c r="Y368" s="188"/>
      <c r="Z368" s="188"/>
      <c r="AA368" s="188"/>
      <c r="AB368" s="188"/>
      <c r="AC368" s="235"/>
      <c r="AD368" s="235"/>
      <c r="AE368" s="235"/>
      <c r="AF368" s="235"/>
      <c r="AG368" s="235"/>
      <c r="AH368" s="235"/>
      <c r="AI368" s="187"/>
      <c r="AJ368" s="187"/>
      <c r="AK368" s="187"/>
      <c r="AL368" s="187"/>
      <c r="AM368" s="187"/>
      <c r="AN368" s="187"/>
      <c r="AO368" s="187"/>
      <c r="AP368" s="187"/>
      <c r="AQ368" s="187"/>
      <c r="AR368" s="187"/>
      <c r="AS368" s="187"/>
      <c r="AT368" s="236"/>
      <c r="AU368" s="236"/>
      <c r="AV368" s="236"/>
      <c r="AW368" s="236"/>
      <c r="AX368" s="236"/>
      <c r="AY368" s="236"/>
      <c r="AZ368" s="236"/>
      <c r="BA368" s="236"/>
      <c r="BB368" s="236"/>
      <c r="BC368" s="236"/>
      <c r="BD368" s="236"/>
    </row>
    <row r="369" spans="1:56" ht="12.75" customHeight="1">
      <c r="A369" s="186"/>
      <c r="B369" s="186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  <c r="O369" s="186"/>
      <c r="P369" s="187"/>
      <c r="Q369" s="187"/>
      <c r="R369" s="187"/>
      <c r="S369" s="187"/>
      <c r="T369" s="187"/>
      <c r="U369" s="187"/>
      <c r="V369" s="187"/>
      <c r="W369" s="187"/>
      <c r="X369" s="187"/>
      <c r="Y369" s="188"/>
      <c r="Z369" s="188"/>
      <c r="AA369" s="188"/>
      <c r="AB369" s="188"/>
      <c r="AC369" s="235"/>
      <c r="AD369" s="235"/>
      <c r="AE369" s="235"/>
      <c r="AF369" s="235"/>
      <c r="AG369" s="235"/>
      <c r="AH369" s="235"/>
      <c r="AI369" s="187"/>
      <c r="AJ369" s="187"/>
      <c r="AK369" s="187"/>
      <c r="AL369" s="187"/>
      <c r="AM369" s="187"/>
      <c r="AN369" s="187"/>
      <c r="AO369" s="187"/>
      <c r="AP369" s="187"/>
      <c r="AQ369" s="187"/>
      <c r="AR369" s="187"/>
      <c r="AS369" s="187"/>
      <c r="AT369" s="236"/>
      <c r="AU369" s="236"/>
      <c r="AV369" s="236"/>
      <c r="AW369" s="236"/>
      <c r="AX369" s="236"/>
      <c r="AY369" s="236"/>
      <c r="AZ369" s="236"/>
      <c r="BA369" s="236"/>
      <c r="BB369" s="236"/>
      <c r="BC369" s="236"/>
      <c r="BD369" s="236"/>
    </row>
    <row r="370" spans="1:56" ht="12.75" customHeight="1">
      <c r="A370" s="186"/>
      <c r="B370" s="186"/>
      <c r="C370" s="186"/>
      <c r="D370" s="186"/>
      <c r="E370" s="186"/>
      <c r="F370" s="186"/>
      <c r="G370" s="186"/>
      <c r="H370" s="186"/>
      <c r="I370" s="186"/>
      <c r="J370" s="186"/>
      <c r="K370" s="186"/>
      <c r="L370" s="186"/>
      <c r="M370" s="186"/>
      <c r="N370" s="186"/>
      <c r="O370" s="186"/>
      <c r="P370" s="187"/>
      <c r="Q370" s="187"/>
      <c r="R370" s="187"/>
      <c r="S370" s="187"/>
      <c r="T370" s="187"/>
      <c r="U370" s="187"/>
      <c r="V370" s="187"/>
      <c r="W370" s="187"/>
      <c r="X370" s="187"/>
      <c r="Y370" s="188"/>
      <c r="Z370" s="188"/>
      <c r="AA370" s="188"/>
      <c r="AB370" s="188"/>
      <c r="AC370" s="235"/>
      <c r="AD370" s="235"/>
      <c r="AE370" s="235"/>
      <c r="AF370" s="235"/>
      <c r="AG370" s="235"/>
      <c r="AH370" s="235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7"/>
      <c r="AT370" s="236"/>
      <c r="AU370" s="236"/>
      <c r="AV370" s="236"/>
      <c r="AW370" s="236"/>
      <c r="AX370" s="236"/>
      <c r="AY370" s="236"/>
      <c r="AZ370" s="236"/>
      <c r="BA370" s="236"/>
      <c r="BB370" s="236"/>
      <c r="BC370" s="236"/>
      <c r="BD370" s="236"/>
    </row>
    <row r="371" spans="1:56" ht="12.75" customHeight="1">
      <c r="A371" s="186"/>
      <c r="B371" s="186"/>
      <c r="C371" s="186"/>
      <c r="D371" s="186"/>
      <c r="E371" s="186"/>
      <c r="F371" s="186"/>
      <c r="G371" s="186"/>
      <c r="H371" s="186"/>
      <c r="I371" s="186"/>
      <c r="J371" s="186"/>
      <c r="K371" s="186"/>
      <c r="L371" s="186"/>
      <c r="M371" s="186"/>
      <c r="N371" s="186"/>
      <c r="O371" s="186"/>
      <c r="P371" s="187"/>
      <c r="Q371" s="187"/>
      <c r="R371" s="187"/>
      <c r="S371" s="187"/>
      <c r="T371" s="187"/>
      <c r="U371" s="187"/>
      <c r="V371" s="187"/>
      <c r="W371" s="187"/>
      <c r="X371" s="187"/>
      <c r="Y371" s="188"/>
      <c r="Z371" s="188"/>
      <c r="AA371" s="188"/>
      <c r="AB371" s="188"/>
      <c r="AC371" s="235"/>
      <c r="AD371" s="235"/>
      <c r="AE371" s="235"/>
      <c r="AF371" s="235"/>
      <c r="AG371" s="235"/>
      <c r="AH371" s="235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87"/>
      <c r="AT371" s="236"/>
      <c r="AU371" s="236"/>
      <c r="AV371" s="236"/>
      <c r="AW371" s="236"/>
      <c r="AX371" s="236"/>
      <c r="AY371" s="236"/>
      <c r="AZ371" s="236"/>
      <c r="BA371" s="236"/>
      <c r="BB371" s="236"/>
      <c r="BC371" s="236"/>
      <c r="BD371" s="236"/>
    </row>
    <row r="372" spans="1:56" ht="12.75" customHeight="1">
      <c r="A372" s="186"/>
      <c r="B372" s="186"/>
      <c r="C372" s="186"/>
      <c r="D372" s="186"/>
      <c r="E372" s="186"/>
      <c r="F372" s="186"/>
      <c r="G372" s="186"/>
      <c r="H372" s="186"/>
      <c r="I372" s="186"/>
      <c r="J372" s="186"/>
      <c r="K372" s="186"/>
      <c r="L372" s="186"/>
      <c r="M372" s="186"/>
      <c r="N372" s="186"/>
      <c r="O372" s="186"/>
      <c r="P372" s="187"/>
      <c r="Q372" s="187"/>
      <c r="R372" s="187"/>
      <c r="S372" s="187"/>
      <c r="T372" s="187"/>
      <c r="U372" s="187"/>
      <c r="V372" s="187"/>
      <c r="W372" s="187"/>
      <c r="X372" s="187"/>
      <c r="Y372" s="188"/>
      <c r="Z372" s="188"/>
      <c r="AA372" s="188"/>
      <c r="AB372" s="188"/>
      <c r="AC372" s="235"/>
      <c r="AD372" s="235"/>
      <c r="AE372" s="235"/>
      <c r="AF372" s="235"/>
      <c r="AG372" s="235"/>
      <c r="AH372" s="235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7"/>
      <c r="AT372" s="236"/>
      <c r="AU372" s="236"/>
      <c r="AV372" s="236"/>
      <c r="AW372" s="236"/>
      <c r="AX372" s="236"/>
      <c r="AY372" s="236"/>
      <c r="AZ372" s="236"/>
      <c r="BA372" s="236"/>
      <c r="BB372" s="236"/>
      <c r="BC372" s="236"/>
      <c r="BD372" s="236"/>
    </row>
    <row r="373" spans="1:56" ht="12.75" customHeight="1">
      <c r="A373" s="186"/>
      <c r="B373" s="186"/>
      <c r="C373" s="186"/>
      <c r="D373" s="186"/>
      <c r="E373" s="186"/>
      <c r="F373" s="186"/>
      <c r="G373" s="186"/>
      <c r="H373" s="186"/>
      <c r="I373" s="186"/>
      <c r="J373" s="186"/>
      <c r="K373" s="186"/>
      <c r="L373" s="186"/>
      <c r="M373" s="186"/>
      <c r="N373" s="186"/>
      <c r="O373" s="186"/>
      <c r="P373" s="187"/>
      <c r="Q373" s="187"/>
      <c r="R373" s="187"/>
      <c r="S373" s="187"/>
      <c r="T373" s="187"/>
      <c r="U373" s="187"/>
      <c r="V373" s="187"/>
      <c r="W373" s="187"/>
      <c r="X373" s="187"/>
      <c r="Y373" s="188"/>
      <c r="Z373" s="188"/>
      <c r="AA373" s="188"/>
      <c r="AB373" s="188"/>
      <c r="AC373" s="235"/>
      <c r="AD373" s="235"/>
      <c r="AE373" s="235"/>
      <c r="AF373" s="235"/>
      <c r="AG373" s="235"/>
      <c r="AH373" s="235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7"/>
      <c r="AT373" s="236"/>
      <c r="AU373" s="236"/>
      <c r="AV373" s="236"/>
      <c r="AW373" s="236"/>
      <c r="AX373" s="236"/>
      <c r="AY373" s="236"/>
      <c r="AZ373" s="236"/>
      <c r="BA373" s="236"/>
      <c r="BB373" s="236"/>
      <c r="BC373" s="236"/>
      <c r="BD373" s="236"/>
    </row>
    <row r="374" spans="1:56" ht="12.75" customHeight="1">
      <c r="A374" s="186"/>
      <c r="B374" s="186"/>
      <c r="C374" s="186"/>
      <c r="D374" s="186"/>
      <c r="E374" s="186"/>
      <c r="F374" s="186"/>
      <c r="G374" s="186"/>
      <c r="H374" s="186"/>
      <c r="I374" s="186"/>
      <c r="J374" s="186"/>
      <c r="K374" s="186"/>
      <c r="L374" s="186"/>
      <c r="M374" s="186"/>
      <c r="N374" s="186"/>
      <c r="O374" s="186"/>
      <c r="P374" s="187"/>
      <c r="Q374" s="187"/>
      <c r="R374" s="187"/>
      <c r="S374" s="187"/>
      <c r="T374" s="187"/>
      <c r="U374" s="187"/>
      <c r="V374" s="187"/>
      <c r="W374" s="187"/>
      <c r="X374" s="187"/>
      <c r="Y374" s="188"/>
      <c r="Z374" s="188"/>
      <c r="AA374" s="188"/>
      <c r="AB374" s="188"/>
      <c r="AC374" s="235"/>
      <c r="AD374" s="235"/>
      <c r="AE374" s="235"/>
      <c r="AF374" s="235"/>
      <c r="AG374" s="235"/>
      <c r="AH374" s="235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7"/>
      <c r="AT374" s="236"/>
      <c r="AU374" s="236"/>
      <c r="AV374" s="236"/>
      <c r="AW374" s="236"/>
      <c r="AX374" s="236"/>
      <c r="AY374" s="236"/>
      <c r="AZ374" s="236"/>
      <c r="BA374" s="236"/>
      <c r="BB374" s="236"/>
      <c r="BC374" s="236"/>
      <c r="BD374" s="236"/>
    </row>
    <row r="375" spans="1:56" ht="12.75" customHeight="1">
      <c r="A375" s="186"/>
      <c r="B375" s="186"/>
      <c r="C375" s="186"/>
      <c r="D375" s="186"/>
      <c r="E375" s="186"/>
      <c r="F375" s="186"/>
      <c r="G375" s="186"/>
      <c r="H375" s="186"/>
      <c r="I375" s="186"/>
      <c r="J375" s="186"/>
      <c r="K375" s="186"/>
      <c r="L375" s="186"/>
      <c r="M375" s="186"/>
      <c r="N375" s="186"/>
      <c r="O375" s="186"/>
      <c r="P375" s="187"/>
      <c r="Q375" s="187"/>
      <c r="R375" s="187"/>
      <c r="S375" s="187"/>
      <c r="T375" s="187"/>
      <c r="U375" s="187"/>
      <c r="V375" s="187"/>
      <c r="W375" s="187"/>
      <c r="X375" s="187"/>
      <c r="Y375" s="188"/>
      <c r="Z375" s="188"/>
      <c r="AA375" s="188"/>
      <c r="AB375" s="188"/>
      <c r="AC375" s="235"/>
      <c r="AD375" s="235"/>
      <c r="AE375" s="235"/>
      <c r="AF375" s="235"/>
      <c r="AG375" s="235"/>
      <c r="AH375" s="235"/>
      <c r="AI375" s="187"/>
      <c r="AJ375" s="187"/>
      <c r="AK375" s="187"/>
      <c r="AL375" s="187"/>
      <c r="AM375" s="187"/>
      <c r="AN375" s="187"/>
      <c r="AO375" s="187"/>
      <c r="AP375" s="187"/>
      <c r="AQ375" s="187"/>
      <c r="AR375" s="187"/>
      <c r="AS375" s="187"/>
      <c r="AT375" s="236"/>
      <c r="AU375" s="236"/>
      <c r="AV375" s="236"/>
      <c r="AW375" s="236"/>
      <c r="AX375" s="236"/>
      <c r="AY375" s="236"/>
      <c r="AZ375" s="236"/>
      <c r="BA375" s="236"/>
      <c r="BB375" s="236"/>
      <c r="BC375" s="236"/>
      <c r="BD375" s="236"/>
    </row>
    <row r="376" spans="1:56" ht="12.75" customHeight="1">
      <c r="A376" s="186"/>
      <c r="B376" s="186"/>
      <c r="C376" s="186"/>
      <c r="D376" s="186"/>
      <c r="E376" s="186"/>
      <c r="F376" s="186"/>
      <c r="G376" s="186"/>
      <c r="H376" s="186"/>
      <c r="I376" s="186"/>
      <c r="J376" s="186"/>
      <c r="K376" s="186"/>
      <c r="L376" s="186"/>
      <c r="M376" s="186"/>
      <c r="N376" s="186"/>
      <c r="O376" s="186"/>
      <c r="P376" s="187"/>
      <c r="Q376" s="187"/>
      <c r="R376" s="187"/>
      <c r="S376" s="187"/>
      <c r="T376" s="187"/>
      <c r="U376" s="187"/>
      <c r="V376" s="187"/>
      <c r="W376" s="187"/>
      <c r="X376" s="187"/>
      <c r="Y376" s="188"/>
      <c r="Z376" s="188"/>
      <c r="AA376" s="188"/>
      <c r="AB376" s="188"/>
      <c r="AC376" s="235"/>
      <c r="AD376" s="235"/>
      <c r="AE376" s="235"/>
      <c r="AF376" s="235"/>
      <c r="AG376" s="235"/>
      <c r="AH376" s="235"/>
      <c r="AI376" s="187"/>
      <c r="AJ376" s="187"/>
      <c r="AK376" s="187"/>
      <c r="AL376" s="187"/>
      <c r="AM376" s="187"/>
      <c r="AN376" s="187"/>
      <c r="AO376" s="187"/>
      <c r="AP376" s="187"/>
      <c r="AQ376" s="187"/>
      <c r="AR376" s="187"/>
      <c r="AS376" s="187"/>
      <c r="AT376" s="236"/>
      <c r="AU376" s="236"/>
      <c r="AV376" s="236"/>
      <c r="AW376" s="236"/>
      <c r="AX376" s="236"/>
      <c r="AY376" s="236"/>
      <c r="AZ376" s="236"/>
      <c r="BA376" s="236"/>
      <c r="BB376" s="236"/>
      <c r="BC376" s="236"/>
      <c r="BD376" s="236"/>
    </row>
    <row r="377" spans="1:56" ht="12.75" customHeight="1">
      <c r="A377" s="186"/>
      <c r="B377" s="186"/>
      <c r="C377" s="186"/>
      <c r="D377" s="186"/>
      <c r="E377" s="186"/>
      <c r="F377" s="186"/>
      <c r="G377" s="186"/>
      <c r="H377" s="186"/>
      <c r="I377" s="186"/>
      <c r="J377" s="186"/>
      <c r="K377" s="186"/>
      <c r="L377" s="186"/>
      <c r="M377" s="186"/>
      <c r="N377" s="186"/>
      <c r="O377" s="186"/>
      <c r="P377" s="187"/>
      <c r="Q377" s="187"/>
      <c r="R377" s="187"/>
      <c r="S377" s="187"/>
      <c r="T377" s="187"/>
      <c r="U377" s="187"/>
      <c r="V377" s="187"/>
      <c r="W377" s="187"/>
      <c r="X377" s="187"/>
      <c r="Y377" s="188"/>
      <c r="Z377" s="188"/>
      <c r="AA377" s="188"/>
      <c r="AB377" s="188"/>
      <c r="AC377" s="235"/>
      <c r="AD377" s="235"/>
      <c r="AE377" s="235"/>
      <c r="AF377" s="235"/>
      <c r="AG377" s="235"/>
      <c r="AH377" s="235"/>
      <c r="AI377" s="187"/>
      <c r="AJ377" s="187"/>
      <c r="AK377" s="187"/>
      <c r="AL377" s="187"/>
      <c r="AM377" s="187"/>
      <c r="AN377" s="187"/>
      <c r="AO377" s="187"/>
      <c r="AP377" s="187"/>
      <c r="AQ377" s="187"/>
      <c r="AR377" s="187"/>
      <c r="AS377" s="187"/>
      <c r="AT377" s="236"/>
      <c r="AU377" s="236"/>
      <c r="AV377" s="236"/>
      <c r="AW377" s="236"/>
      <c r="AX377" s="236"/>
      <c r="AY377" s="236"/>
      <c r="AZ377" s="236"/>
      <c r="BA377" s="236"/>
      <c r="BB377" s="236"/>
      <c r="BC377" s="236"/>
      <c r="BD377" s="236"/>
    </row>
    <row r="378" spans="1:56" ht="12.75" customHeight="1">
      <c r="A378" s="186"/>
      <c r="B378" s="186"/>
      <c r="C378" s="186"/>
      <c r="D378" s="186"/>
      <c r="E378" s="186"/>
      <c r="F378" s="186"/>
      <c r="G378" s="186"/>
      <c r="H378" s="186"/>
      <c r="I378" s="186"/>
      <c r="J378" s="186"/>
      <c r="K378" s="186"/>
      <c r="L378" s="186"/>
      <c r="M378" s="186"/>
      <c r="N378" s="186"/>
      <c r="O378" s="186"/>
      <c r="P378" s="187"/>
      <c r="Q378" s="187"/>
      <c r="R378" s="187"/>
      <c r="S378" s="187"/>
      <c r="T378" s="187"/>
      <c r="U378" s="187"/>
      <c r="V378" s="187"/>
      <c r="W378" s="187"/>
      <c r="X378" s="187"/>
      <c r="Y378" s="188"/>
      <c r="Z378" s="188"/>
      <c r="AA378" s="188"/>
      <c r="AB378" s="188"/>
      <c r="AC378" s="235"/>
      <c r="AD378" s="235"/>
      <c r="AE378" s="235"/>
      <c r="AF378" s="235"/>
      <c r="AG378" s="235"/>
      <c r="AH378" s="235"/>
      <c r="AI378" s="187"/>
      <c r="AJ378" s="187"/>
      <c r="AK378" s="187"/>
      <c r="AL378" s="187"/>
      <c r="AM378" s="187"/>
      <c r="AN378" s="187"/>
      <c r="AO378" s="187"/>
      <c r="AP378" s="187"/>
      <c r="AQ378" s="187"/>
      <c r="AR378" s="187"/>
      <c r="AS378" s="187"/>
      <c r="AT378" s="236"/>
      <c r="AU378" s="236"/>
      <c r="AV378" s="236"/>
      <c r="AW378" s="236"/>
      <c r="AX378" s="236"/>
      <c r="AY378" s="236"/>
      <c r="AZ378" s="236"/>
      <c r="BA378" s="236"/>
      <c r="BB378" s="236"/>
      <c r="BC378" s="236"/>
      <c r="BD378" s="236"/>
    </row>
    <row r="379" spans="1:56" ht="12.75" customHeight="1">
      <c r="A379" s="186"/>
      <c r="B379" s="186"/>
      <c r="C379" s="186"/>
      <c r="D379" s="186"/>
      <c r="E379" s="186"/>
      <c r="F379" s="186"/>
      <c r="G379" s="186"/>
      <c r="H379" s="186"/>
      <c r="I379" s="186"/>
      <c r="J379" s="186"/>
      <c r="K379" s="186"/>
      <c r="L379" s="186"/>
      <c r="M379" s="186"/>
      <c r="N379" s="186"/>
      <c r="O379" s="186"/>
      <c r="P379" s="187"/>
      <c r="Q379" s="187"/>
      <c r="R379" s="187"/>
      <c r="S379" s="187"/>
      <c r="T379" s="187"/>
      <c r="U379" s="187"/>
      <c r="V379" s="187"/>
      <c r="W379" s="187"/>
      <c r="X379" s="187"/>
      <c r="Y379" s="188"/>
      <c r="Z379" s="188"/>
      <c r="AA379" s="188"/>
      <c r="AB379" s="188"/>
      <c r="AC379" s="235"/>
      <c r="AD379" s="235"/>
      <c r="AE379" s="235"/>
      <c r="AF379" s="235"/>
      <c r="AG379" s="235"/>
      <c r="AH379" s="235"/>
      <c r="AI379" s="187"/>
      <c r="AJ379" s="187"/>
      <c r="AK379" s="187"/>
      <c r="AL379" s="187"/>
      <c r="AM379" s="187"/>
      <c r="AN379" s="187"/>
      <c r="AO379" s="187"/>
      <c r="AP379" s="187"/>
      <c r="AQ379" s="187"/>
      <c r="AR379" s="187"/>
      <c r="AS379" s="187"/>
      <c r="AT379" s="236"/>
      <c r="AU379" s="236"/>
      <c r="AV379" s="236"/>
      <c r="AW379" s="236"/>
      <c r="AX379" s="236"/>
      <c r="AY379" s="236"/>
      <c r="AZ379" s="236"/>
      <c r="BA379" s="236"/>
      <c r="BB379" s="236"/>
      <c r="BC379" s="236"/>
      <c r="BD379" s="236"/>
    </row>
    <row r="380" spans="1:56" ht="12.75" customHeight="1">
      <c r="A380" s="186"/>
      <c r="B380" s="186"/>
      <c r="C380" s="186"/>
      <c r="D380" s="186"/>
      <c r="E380" s="186"/>
      <c r="F380" s="186"/>
      <c r="G380" s="186"/>
      <c r="H380" s="186"/>
      <c r="I380" s="186"/>
      <c r="J380" s="186"/>
      <c r="K380" s="186"/>
      <c r="L380" s="186"/>
      <c r="M380" s="186"/>
      <c r="N380" s="186"/>
      <c r="O380" s="186"/>
      <c r="P380" s="187"/>
      <c r="Q380" s="187"/>
      <c r="R380" s="187"/>
      <c r="S380" s="187"/>
      <c r="T380" s="187"/>
      <c r="U380" s="187"/>
      <c r="V380" s="187"/>
      <c r="W380" s="187"/>
      <c r="X380" s="187"/>
      <c r="Y380" s="188"/>
      <c r="Z380" s="188"/>
      <c r="AA380" s="188"/>
      <c r="AB380" s="188"/>
      <c r="AC380" s="235"/>
      <c r="AD380" s="235"/>
      <c r="AE380" s="235"/>
      <c r="AF380" s="235"/>
      <c r="AG380" s="235"/>
      <c r="AH380" s="235"/>
      <c r="AI380" s="187"/>
      <c r="AJ380" s="187"/>
      <c r="AK380" s="187"/>
      <c r="AL380" s="187"/>
      <c r="AM380" s="187"/>
      <c r="AN380" s="187"/>
      <c r="AO380" s="187"/>
      <c r="AP380" s="187"/>
      <c r="AQ380" s="187"/>
      <c r="AR380" s="187"/>
      <c r="AS380" s="187"/>
      <c r="AT380" s="236"/>
      <c r="AU380" s="236"/>
      <c r="AV380" s="236"/>
      <c r="AW380" s="236"/>
      <c r="AX380" s="236"/>
      <c r="AY380" s="236"/>
      <c r="AZ380" s="236"/>
      <c r="BA380" s="236"/>
      <c r="BB380" s="236"/>
      <c r="BC380" s="236"/>
      <c r="BD380" s="236"/>
    </row>
    <row r="381" spans="1:56" ht="12.75" customHeight="1">
      <c r="A381" s="186"/>
      <c r="B381" s="186"/>
      <c r="C381" s="186"/>
      <c r="D381" s="186"/>
      <c r="E381" s="186"/>
      <c r="F381" s="186"/>
      <c r="G381" s="186"/>
      <c r="H381" s="186"/>
      <c r="I381" s="186"/>
      <c r="J381" s="186"/>
      <c r="K381" s="186"/>
      <c r="L381" s="186"/>
      <c r="M381" s="186"/>
      <c r="N381" s="186"/>
      <c r="O381" s="186"/>
      <c r="P381" s="187"/>
      <c r="Q381" s="187"/>
      <c r="R381" s="187"/>
      <c r="S381" s="187"/>
      <c r="T381" s="187"/>
      <c r="U381" s="187"/>
      <c r="V381" s="187"/>
      <c r="W381" s="187"/>
      <c r="X381" s="187"/>
      <c r="Y381" s="188"/>
      <c r="Z381" s="188"/>
      <c r="AA381" s="188"/>
      <c r="AB381" s="188"/>
      <c r="AC381" s="235"/>
      <c r="AD381" s="235"/>
      <c r="AE381" s="235"/>
      <c r="AF381" s="235"/>
      <c r="AG381" s="235"/>
      <c r="AH381" s="235"/>
      <c r="AI381" s="187"/>
      <c r="AJ381" s="187"/>
      <c r="AK381" s="187"/>
      <c r="AL381" s="187"/>
      <c r="AM381" s="187"/>
      <c r="AN381" s="187"/>
      <c r="AO381" s="187"/>
      <c r="AP381" s="187"/>
      <c r="AQ381" s="187"/>
      <c r="AR381" s="187"/>
      <c r="AS381" s="187"/>
      <c r="AT381" s="236"/>
      <c r="AU381" s="236"/>
      <c r="AV381" s="236"/>
      <c r="AW381" s="236"/>
      <c r="AX381" s="236"/>
      <c r="AY381" s="236"/>
      <c r="AZ381" s="236"/>
      <c r="BA381" s="236"/>
      <c r="BB381" s="236"/>
      <c r="BC381" s="236"/>
      <c r="BD381" s="236"/>
    </row>
    <row r="382" spans="1:56" ht="12.75" customHeight="1">
      <c r="A382" s="186"/>
      <c r="B382" s="186"/>
      <c r="C382" s="186"/>
      <c r="D382" s="186"/>
      <c r="E382" s="186"/>
      <c r="F382" s="186"/>
      <c r="G382" s="186"/>
      <c r="H382" s="186"/>
      <c r="I382" s="186"/>
      <c r="J382" s="186"/>
      <c r="K382" s="186"/>
      <c r="L382" s="186"/>
      <c r="M382" s="186"/>
      <c r="N382" s="186"/>
      <c r="O382" s="186"/>
      <c r="P382" s="187"/>
      <c r="Q382" s="187"/>
      <c r="R382" s="187"/>
      <c r="S382" s="187"/>
      <c r="T382" s="187"/>
      <c r="U382" s="187"/>
      <c r="V382" s="187"/>
      <c r="W382" s="187"/>
      <c r="X382" s="187"/>
      <c r="Y382" s="188"/>
      <c r="Z382" s="188"/>
      <c r="AA382" s="188"/>
      <c r="AB382" s="188"/>
      <c r="AC382" s="235"/>
      <c r="AD382" s="235"/>
      <c r="AE382" s="235"/>
      <c r="AF382" s="235"/>
      <c r="AG382" s="235"/>
      <c r="AH382" s="235"/>
      <c r="AI382" s="187"/>
      <c r="AJ382" s="187"/>
      <c r="AK382" s="187"/>
      <c r="AL382" s="187"/>
      <c r="AM382" s="187"/>
      <c r="AN382" s="187"/>
      <c r="AO382" s="187"/>
      <c r="AP382" s="187"/>
      <c r="AQ382" s="187"/>
      <c r="AR382" s="187"/>
      <c r="AS382" s="187"/>
      <c r="AT382" s="236"/>
      <c r="AU382" s="236"/>
      <c r="AV382" s="236"/>
      <c r="AW382" s="236"/>
      <c r="AX382" s="236"/>
      <c r="AY382" s="236"/>
      <c r="AZ382" s="236"/>
      <c r="BA382" s="236"/>
      <c r="BB382" s="236"/>
      <c r="BC382" s="236"/>
      <c r="BD382" s="236"/>
    </row>
    <row r="383" spans="1:56" ht="12.75" customHeight="1">
      <c r="A383" s="186"/>
      <c r="B383" s="186"/>
      <c r="C383" s="186"/>
      <c r="D383" s="186"/>
      <c r="E383" s="186"/>
      <c r="F383" s="186"/>
      <c r="G383" s="186"/>
      <c r="H383" s="186"/>
      <c r="I383" s="186"/>
      <c r="J383" s="186"/>
      <c r="K383" s="186"/>
      <c r="L383" s="186"/>
      <c r="M383" s="186"/>
      <c r="N383" s="186"/>
      <c r="O383" s="186"/>
      <c r="P383" s="187"/>
      <c r="Q383" s="187"/>
      <c r="R383" s="187"/>
      <c r="S383" s="187"/>
      <c r="T383" s="187"/>
      <c r="U383" s="187"/>
      <c r="V383" s="187"/>
      <c r="W383" s="187"/>
      <c r="X383" s="187"/>
      <c r="Y383" s="188"/>
      <c r="Z383" s="188"/>
      <c r="AA383" s="188"/>
      <c r="AB383" s="188"/>
      <c r="AC383" s="235"/>
      <c r="AD383" s="235"/>
      <c r="AE383" s="235"/>
      <c r="AF383" s="235"/>
      <c r="AG383" s="235"/>
      <c r="AH383" s="235"/>
      <c r="AI383" s="187"/>
      <c r="AJ383" s="187"/>
      <c r="AK383" s="187"/>
      <c r="AL383" s="187"/>
      <c r="AM383" s="187"/>
      <c r="AN383" s="187"/>
      <c r="AO383" s="187"/>
      <c r="AP383" s="187"/>
      <c r="AQ383" s="187"/>
      <c r="AR383" s="187"/>
      <c r="AS383" s="187"/>
      <c r="AT383" s="236"/>
      <c r="AU383" s="236"/>
      <c r="AV383" s="236"/>
      <c r="AW383" s="236"/>
      <c r="AX383" s="236"/>
      <c r="AY383" s="236"/>
      <c r="AZ383" s="236"/>
      <c r="BA383" s="236"/>
      <c r="BB383" s="236"/>
      <c r="BC383" s="236"/>
      <c r="BD383" s="236"/>
    </row>
    <row r="384" spans="1:56" ht="12.75" customHeight="1">
      <c r="A384" s="186"/>
      <c r="B384" s="186"/>
      <c r="C384" s="186"/>
      <c r="D384" s="186"/>
      <c r="E384" s="186"/>
      <c r="F384" s="186"/>
      <c r="G384" s="186"/>
      <c r="H384" s="186"/>
      <c r="I384" s="186"/>
      <c r="J384" s="186"/>
      <c r="K384" s="186"/>
      <c r="L384" s="186"/>
      <c r="M384" s="186"/>
      <c r="N384" s="186"/>
      <c r="O384" s="186"/>
      <c r="P384" s="187"/>
      <c r="Q384" s="187"/>
      <c r="R384" s="187"/>
      <c r="S384" s="187"/>
      <c r="T384" s="187"/>
      <c r="U384" s="187"/>
      <c r="V384" s="187"/>
      <c r="W384" s="187"/>
      <c r="X384" s="187"/>
      <c r="Y384" s="188"/>
      <c r="Z384" s="188"/>
      <c r="AA384" s="188"/>
      <c r="AB384" s="188"/>
      <c r="AC384" s="235"/>
      <c r="AD384" s="235"/>
      <c r="AE384" s="235"/>
      <c r="AF384" s="235"/>
      <c r="AG384" s="235"/>
      <c r="AH384" s="235"/>
      <c r="AI384" s="187"/>
      <c r="AJ384" s="187"/>
      <c r="AK384" s="187"/>
      <c r="AL384" s="187"/>
      <c r="AM384" s="187"/>
      <c r="AN384" s="187"/>
      <c r="AO384" s="187"/>
      <c r="AP384" s="187"/>
      <c r="AQ384" s="187"/>
      <c r="AR384" s="187"/>
      <c r="AS384" s="187"/>
      <c r="AT384" s="236"/>
      <c r="AU384" s="236"/>
      <c r="AV384" s="236"/>
      <c r="AW384" s="236"/>
      <c r="AX384" s="236"/>
      <c r="AY384" s="236"/>
      <c r="AZ384" s="236"/>
      <c r="BA384" s="236"/>
      <c r="BB384" s="236"/>
      <c r="BC384" s="236"/>
      <c r="BD384" s="236"/>
    </row>
    <row r="385" spans="1:56" ht="12.75" customHeight="1">
      <c r="A385" s="186"/>
      <c r="B385" s="186"/>
      <c r="C385" s="186"/>
      <c r="D385" s="186"/>
      <c r="E385" s="186"/>
      <c r="F385" s="186"/>
      <c r="G385" s="186"/>
      <c r="H385" s="186"/>
      <c r="I385" s="186"/>
      <c r="J385" s="186"/>
      <c r="K385" s="186"/>
      <c r="L385" s="186"/>
      <c r="M385" s="186"/>
      <c r="N385" s="186"/>
      <c r="O385" s="186"/>
      <c r="P385" s="187"/>
      <c r="Q385" s="187"/>
      <c r="R385" s="187"/>
      <c r="S385" s="187"/>
      <c r="T385" s="187"/>
      <c r="U385" s="187"/>
      <c r="V385" s="187"/>
      <c r="W385" s="187"/>
      <c r="X385" s="187"/>
      <c r="Y385" s="188"/>
      <c r="Z385" s="188"/>
      <c r="AA385" s="188"/>
      <c r="AB385" s="188"/>
      <c r="AC385" s="235"/>
      <c r="AD385" s="235"/>
      <c r="AE385" s="235"/>
      <c r="AF385" s="235"/>
      <c r="AG385" s="235"/>
      <c r="AH385" s="235"/>
      <c r="AI385" s="187"/>
      <c r="AJ385" s="187"/>
      <c r="AK385" s="187"/>
      <c r="AL385" s="187"/>
      <c r="AM385" s="187"/>
      <c r="AN385" s="187"/>
      <c r="AO385" s="187"/>
      <c r="AP385" s="187"/>
      <c r="AQ385" s="187"/>
      <c r="AR385" s="187"/>
      <c r="AS385" s="187"/>
      <c r="AT385" s="236"/>
      <c r="AU385" s="236"/>
      <c r="AV385" s="236"/>
      <c r="AW385" s="236"/>
      <c r="AX385" s="236"/>
      <c r="AY385" s="236"/>
      <c r="AZ385" s="236"/>
      <c r="BA385" s="236"/>
      <c r="BB385" s="236"/>
      <c r="BC385" s="236"/>
      <c r="BD385" s="236"/>
    </row>
    <row r="386" spans="1:56" ht="12.75" customHeight="1">
      <c r="A386" s="186"/>
      <c r="B386" s="186"/>
      <c r="C386" s="186"/>
      <c r="D386" s="186"/>
      <c r="E386" s="186"/>
      <c r="F386" s="186"/>
      <c r="G386" s="186"/>
      <c r="H386" s="186"/>
      <c r="I386" s="186"/>
      <c r="J386" s="186"/>
      <c r="K386" s="186"/>
      <c r="L386" s="186"/>
      <c r="M386" s="186"/>
      <c r="N386" s="186"/>
      <c r="O386" s="186"/>
      <c r="P386" s="187"/>
      <c r="Q386" s="187"/>
      <c r="R386" s="187"/>
      <c r="S386" s="187"/>
      <c r="T386" s="187"/>
      <c r="U386" s="187"/>
      <c r="V386" s="187"/>
      <c r="W386" s="187"/>
      <c r="X386" s="187"/>
      <c r="Y386" s="188"/>
      <c r="Z386" s="188"/>
      <c r="AA386" s="188"/>
      <c r="AB386" s="188"/>
      <c r="AC386" s="235"/>
      <c r="AD386" s="235"/>
      <c r="AE386" s="235"/>
      <c r="AF386" s="235"/>
      <c r="AG386" s="235"/>
      <c r="AH386" s="235"/>
      <c r="AI386" s="187"/>
      <c r="AJ386" s="187"/>
      <c r="AK386" s="187"/>
      <c r="AL386" s="187"/>
      <c r="AM386" s="187"/>
      <c r="AN386" s="187"/>
      <c r="AO386" s="187"/>
      <c r="AP386" s="187"/>
      <c r="AQ386" s="187"/>
      <c r="AR386" s="187"/>
      <c r="AS386" s="187"/>
      <c r="AT386" s="236"/>
      <c r="AU386" s="236"/>
      <c r="AV386" s="236"/>
      <c r="AW386" s="236"/>
      <c r="AX386" s="236"/>
      <c r="AY386" s="236"/>
      <c r="AZ386" s="236"/>
      <c r="BA386" s="236"/>
      <c r="BB386" s="236"/>
      <c r="BC386" s="236"/>
      <c r="BD386" s="236"/>
    </row>
    <row r="387" spans="1:56" ht="12.75" customHeight="1">
      <c r="A387" s="186"/>
      <c r="B387" s="186"/>
      <c r="C387" s="186"/>
      <c r="D387" s="186"/>
      <c r="E387" s="186"/>
      <c r="F387" s="186"/>
      <c r="G387" s="186"/>
      <c r="H387" s="186"/>
      <c r="I387" s="186"/>
      <c r="J387" s="186"/>
      <c r="K387" s="186"/>
      <c r="L387" s="186"/>
      <c r="M387" s="186"/>
      <c r="N387" s="186"/>
      <c r="O387" s="186"/>
      <c r="P387" s="187"/>
      <c r="Q387" s="187"/>
      <c r="R387" s="187"/>
      <c r="S387" s="187"/>
      <c r="T387" s="187"/>
      <c r="U387" s="187"/>
      <c r="V387" s="187"/>
      <c r="W387" s="187"/>
      <c r="X387" s="187"/>
      <c r="Y387" s="188"/>
      <c r="Z387" s="188"/>
      <c r="AA387" s="188"/>
      <c r="AB387" s="188"/>
      <c r="AC387" s="235"/>
      <c r="AD387" s="235"/>
      <c r="AE387" s="235"/>
      <c r="AF387" s="235"/>
      <c r="AG387" s="235"/>
      <c r="AH387" s="235"/>
      <c r="AI387" s="187"/>
      <c r="AJ387" s="187"/>
      <c r="AK387" s="187"/>
      <c r="AL387" s="187"/>
      <c r="AM387" s="187"/>
      <c r="AN387" s="187"/>
      <c r="AO387" s="187"/>
      <c r="AP387" s="187"/>
      <c r="AQ387" s="187"/>
      <c r="AR387" s="187"/>
      <c r="AS387" s="187"/>
      <c r="AT387" s="236"/>
      <c r="AU387" s="236"/>
      <c r="AV387" s="236"/>
      <c r="AW387" s="236"/>
      <c r="AX387" s="236"/>
      <c r="AY387" s="236"/>
      <c r="AZ387" s="236"/>
      <c r="BA387" s="236"/>
      <c r="BB387" s="236"/>
      <c r="BC387" s="236"/>
      <c r="BD387" s="236"/>
    </row>
    <row r="388" spans="1:56" ht="12.75" customHeight="1">
      <c r="A388" s="186"/>
      <c r="B388" s="186"/>
      <c r="C388" s="186"/>
      <c r="D388" s="186"/>
      <c r="E388" s="186"/>
      <c r="F388" s="186"/>
      <c r="G388" s="186"/>
      <c r="H388" s="186"/>
      <c r="I388" s="186"/>
      <c r="J388" s="186"/>
      <c r="K388" s="186"/>
      <c r="L388" s="186"/>
      <c r="M388" s="186"/>
      <c r="N388" s="186"/>
      <c r="O388" s="186"/>
      <c r="P388" s="187"/>
      <c r="Q388" s="187"/>
      <c r="R388" s="187"/>
      <c r="S388" s="187"/>
      <c r="T388" s="187"/>
      <c r="U388" s="187"/>
      <c r="V388" s="187"/>
      <c r="W388" s="187"/>
      <c r="X388" s="187"/>
      <c r="Y388" s="188"/>
      <c r="Z388" s="188"/>
      <c r="AA388" s="188"/>
      <c r="AB388" s="188"/>
      <c r="AC388" s="235"/>
      <c r="AD388" s="235"/>
      <c r="AE388" s="235"/>
      <c r="AF388" s="235"/>
      <c r="AG388" s="235"/>
      <c r="AH388" s="235"/>
      <c r="AI388" s="187"/>
      <c r="AJ388" s="187"/>
      <c r="AK388" s="187"/>
      <c r="AL388" s="187"/>
      <c r="AM388" s="187"/>
      <c r="AN388" s="187"/>
      <c r="AO388" s="187"/>
      <c r="AP388" s="187"/>
      <c r="AQ388" s="187"/>
      <c r="AR388" s="187"/>
      <c r="AS388" s="187"/>
      <c r="AT388" s="236"/>
      <c r="AU388" s="236"/>
      <c r="AV388" s="236"/>
      <c r="AW388" s="236"/>
      <c r="AX388" s="236"/>
      <c r="AY388" s="236"/>
      <c r="AZ388" s="236"/>
      <c r="BA388" s="236"/>
      <c r="BB388" s="236"/>
      <c r="BC388" s="236"/>
      <c r="BD388" s="236"/>
    </row>
    <row r="389" spans="1:56" ht="12.75" customHeight="1">
      <c r="A389" s="186"/>
      <c r="B389" s="186"/>
      <c r="C389" s="186"/>
      <c r="D389" s="186"/>
      <c r="E389" s="186"/>
      <c r="F389" s="186"/>
      <c r="G389" s="186"/>
      <c r="H389" s="186"/>
      <c r="I389" s="186"/>
      <c r="J389" s="186"/>
      <c r="K389" s="186"/>
      <c r="L389" s="186"/>
      <c r="M389" s="186"/>
      <c r="N389" s="186"/>
      <c r="O389" s="186"/>
      <c r="P389" s="187"/>
      <c r="Q389" s="187"/>
      <c r="R389" s="187"/>
      <c r="S389" s="187"/>
      <c r="T389" s="187"/>
      <c r="U389" s="187"/>
      <c r="V389" s="187"/>
      <c r="W389" s="187"/>
      <c r="X389" s="187"/>
      <c r="Y389" s="188"/>
      <c r="Z389" s="188"/>
      <c r="AA389" s="188"/>
      <c r="AB389" s="188"/>
      <c r="AC389" s="235"/>
      <c r="AD389" s="235"/>
      <c r="AE389" s="235"/>
      <c r="AF389" s="235"/>
      <c r="AG389" s="235"/>
      <c r="AH389" s="235"/>
      <c r="AI389" s="187"/>
      <c r="AJ389" s="187"/>
      <c r="AK389" s="187"/>
      <c r="AL389" s="187"/>
      <c r="AM389" s="187"/>
      <c r="AN389" s="187"/>
      <c r="AO389" s="187"/>
      <c r="AP389" s="187"/>
      <c r="AQ389" s="187"/>
      <c r="AR389" s="187"/>
      <c r="AS389" s="187"/>
      <c r="AT389" s="236"/>
      <c r="AU389" s="236"/>
      <c r="AV389" s="236"/>
      <c r="AW389" s="236"/>
      <c r="AX389" s="236"/>
      <c r="AY389" s="236"/>
      <c r="AZ389" s="236"/>
      <c r="BA389" s="236"/>
      <c r="BB389" s="236"/>
      <c r="BC389" s="236"/>
      <c r="BD389" s="236"/>
    </row>
    <row r="390" spans="1:56" ht="12.75" customHeight="1">
      <c r="A390" s="186"/>
      <c r="B390" s="186"/>
      <c r="C390" s="186"/>
      <c r="D390" s="186"/>
      <c r="E390" s="186"/>
      <c r="F390" s="186"/>
      <c r="G390" s="186"/>
      <c r="H390" s="186"/>
      <c r="I390" s="186"/>
      <c r="J390" s="186"/>
      <c r="K390" s="186"/>
      <c r="L390" s="186"/>
      <c r="M390" s="186"/>
      <c r="N390" s="186"/>
      <c r="O390" s="186"/>
      <c r="P390" s="187"/>
      <c r="Q390" s="187"/>
      <c r="R390" s="187"/>
      <c r="S390" s="187"/>
      <c r="T390" s="187"/>
      <c r="U390" s="187"/>
      <c r="V390" s="187"/>
      <c r="W390" s="187"/>
      <c r="X390" s="187"/>
      <c r="Y390" s="188"/>
      <c r="Z390" s="188"/>
      <c r="AA390" s="188"/>
      <c r="AB390" s="188"/>
      <c r="AC390" s="235"/>
      <c r="AD390" s="235"/>
      <c r="AE390" s="235"/>
      <c r="AF390" s="235"/>
      <c r="AG390" s="235"/>
      <c r="AH390" s="235"/>
      <c r="AI390" s="187"/>
      <c r="AJ390" s="187"/>
      <c r="AK390" s="187"/>
      <c r="AL390" s="187"/>
      <c r="AM390" s="187"/>
      <c r="AN390" s="187"/>
      <c r="AO390" s="187"/>
      <c r="AP390" s="187"/>
      <c r="AQ390" s="187"/>
      <c r="AR390" s="187"/>
      <c r="AS390" s="187"/>
      <c r="AT390" s="236"/>
      <c r="AU390" s="236"/>
      <c r="AV390" s="236"/>
      <c r="AW390" s="236"/>
      <c r="AX390" s="236"/>
      <c r="AY390" s="236"/>
      <c r="AZ390" s="236"/>
      <c r="BA390" s="236"/>
      <c r="BB390" s="236"/>
      <c r="BC390" s="236"/>
      <c r="BD390" s="236"/>
    </row>
    <row r="391" spans="1:56" ht="12.75" customHeight="1">
      <c r="A391" s="186"/>
      <c r="B391" s="186"/>
      <c r="C391" s="186"/>
      <c r="D391" s="186"/>
      <c r="E391" s="186"/>
      <c r="F391" s="186"/>
      <c r="G391" s="186"/>
      <c r="H391" s="186"/>
      <c r="I391" s="186"/>
      <c r="J391" s="186"/>
      <c r="K391" s="186"/>
      <c r="L391" s="186"/>
      <c r="M391" s="186"/>
      <c r="N391" s="186"/>
      <c r="O391" s="186"/>
      <c r="P391" s="187"/>
      <c r="Q391" s="187"/>
      <c r="R391" s="187"/>
      <c r="S391" s="187"/>
      <c r="T391" s="187"/>
      <c r="U391" s="187"/>
      <c r="V391" s="187"/>
      <c r="W391" s="187"/>
      <c r="X391" s="187"/>
      <c r="Y391" s="188"/>
      <c r="Z391" s="188"/>
      <c r="AA391" s="188"/>
      <c r="AB391" s="188"/>
      <c r="AC391" s="235"/>
      <c r="AD391" s="235"/>
      <c r="AE391" s="235"/>
      <c r="AF391" s="235"/>
      <c r="AG391" s="235"/>
      <c r="AH391" s="235"/>
      <c r="AI391" s="187"/>
      <c r="AJ391" s="187"/>
      <c r="AK391" s="187"/>
      <c r="AL391" s="187"/>
      <c r="AM391" s="187"/>
      <c r="AN391" s="187"/>
      <c r="AO391" s="187"/>
      <c r="AP391" s="187"/>
      <c r="AQ391" s="187"/>
      <c r="AR391" s="187"/>
      <c r="AS391" s="187"/>
      <c r="AT391" s="236"/>
      <c r="AU391" s="236"/>
      <c r="AV391" s="236"/>
      <c r="AW391" s="236"/>
      <c r="AX391" s="236"/>
      <c r="AY391" s="236"/>
      <c r="AZ391" s="236"/>
      <c r="BA391" s="236"/>
      <c r="BB391" s="236"/>
      <c r="BC391" s="236"/>
      <c r="BD391" s="236"/>
    </row>
    <row r="392" spans="1:56" ht="12.75" customHeight="1">
      <c r="A392" s="186"/>
      <c r="B392" s="186"/>
      <c r="C392" s="186"/>
      <c r="D392" s="186"/>
      <c r="E392" s="186"/>
      <c r="F392" s="186"/>
      <c r="G392" s="186"/>
      <c r="H392" s="186"/>
      <c r="I392" s="186"/>
      <c r="J392" s="186"/>
      <c r="K392" s="186"/>
      <c r="L392" s="186"/>
      <c r="M392" s="186"/>
      <c r="N392" s="186"/>
      <c r="O392" s="186"/>
      <c r="P392" s="187"/>
      <c r="Q392" s="187"/>
      <c r="R392" s="187"/>
      <c r="S392" s="187"/>
      <c r="T392" s="187"/>
      <c r="U392" s="187"/>
      <c r="V392" s="187"/>
      <c r="W392" s="187"/>
      <c r="X392" s="187"/>
      <c r="Y392" s="188"/>
      <c r="Z392" s="188"/>
      <c r="AA392" s="188"/>
      <c r="AB392" s="188"/>
      <c r="AC392" s="235"/>
      <c r="AD392" s="235"/>
      <c r="AE392" s="235"/>
      <c r="AF392" s="235"/>
      <c r="AG392" s="235"/>
      <c r="AH392" s="235"/>
      <c r="AI392" s="187"/>
      <c r="AJ392" s="187"/>
      <c r="AK392" s="187"/>
      <c r="AL392" s="187"/>
      <c r="AM392" s="187"/>
      <c r="AN392" s="187"/>
      <c r="AO392" s="187"/>
      <c r="AP392" s="187"/>
      <c r="AQ392" s="187"/>
      <c r="AR392" s="187"/>
      <c r="AS392" s="187"/>
      <c r="AT392" s="236"/>
      <c r="AU392" s="236"/>
      <c r="AV392" s="236"/>
      <c r="AW392" s="236"/>
      <c r="AX392" s="236"/>
      <c r="AY392" s="236"/>
      <c r="AZ392" s="236"/>
      <c r="BA392" s="236"/>
      <c r="BB392" s="236"/>
      <c r="BC392" s="236"/>
      <c r="BD392" s="236"/>
    </row>
    <row r="393" spans="1:56" ht="12.75" customHeight="1">
      <c r="A393" s="186"/>
      <c r="B393" s="186"/>
      <c r="C393" s="186"/>
      <c r="D393" s="186"/>
      <c r="E393" s="186"/>
      <c r="F393" s="186"/>
      <c r="G393" s="186"/>
      <c r="H393" s="186"/>
      <c r="I393" s="186"/>
      <c r="J393" s="186"/>
      <c r="K393" s="186"/>
      <c r="L393" s="186"/>
      <c r="M393" s="186"/>
      <c r="N393" s="186"/>
      <c r="O393" s="186"/>
      <c r="P393" s="187"/>
      <c r="Q393" s="187"/>
      <c r="R393" s="187"/>
      <c r="S393" s="187"/>
      <c r="T393" s="187"/>
      <c r="U393" s="187"/>
      <c r="V393" s="187"/>
      <c r="W393" s="187"/>
      <c r="X393" s="187"/>
      <c r="Y393" s="188"/>
      <c r="Z393" s="188"/>
      <c r="AA393" s="188"/>
      <c r="AB393" s="188"/>
      <c r="AC393" s="235"/>
      <c r="AD393" s="235"/>
      <c r="AE393" s="235"/>
      <c r="AF393" s="235"/>
      <c r="AG393" s="235"/>
      <c r="AH393" s="235"/>
      <c r="AI393" s="187"/>
      <c r="AJ393" s="187"/>
      <c r="AK393" s="187"/>
      <c r="AL393" s="187"/>
      <c r="AM393" s="187"/>
      <c r="AN393" s="187"/>
      <c r="AO393" s="187"/>
      <c r="AP393" s="187"/>
      <c r="AQ393" s="187"/>
      <c r="AR393" s="187"/>
      <c r="AS393" s="187"/>
      <c r="AT393" s="236"/>
      <c r="AU393" s="236"/>
      <c r="AV393" s="236"/>
      <c r="AW393" s="236"/>
      <c r="AX393" s="236"/>
      <c r="AY393" s="236"/>
      <c r="AZ393" s="236"/>
      <c r="BA393" s="236"/>
      <c r="BB393" s="236"/>
      <c r="BC393" s="236"/>
      <c r="BD393" s="236"/>
    </row>
    <row r="394" spans="1:56" ht="12.75" customHeight="1">
      <c r="A394" s="186"/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  <c r="P394" s="187"/>
      <c r="Q394" s="187"/>
      <c r="R394" s="187"/>
      <c r="S394" s="187"/>
      <c r="T394" s="187"/>
      <c r="U394" s="187"/>
      <c r="V394" s="187"/>
      <c r="W394" s="187"/>
      <c r="X394" s="187"/>
      <c r="Y394" s="188"/>
      <c r="Z394" s="188"/>
      <c r="AA394" s="188"/>
      <c r="AB394" s="188"/>
      <c r="AC394" s="235"/>
      <c r="AD394" s="235"/>
      <c r="AE394" s="235"/>
      <c r="AF394" s="235"/>
      <c r="AG394" s="235"/>
      <c r="AH394" s="235"/>
      <c r="AI394" s="187"/>
      <c r="AJ394" s="187"/>
      <c r="AK394" s="187"/>
      <c r="AL394" s="187"/>
      <c r="AM394" s="187"/>
      <c r="AN394" s="187"/>
      <c r="AO394" s="187"/>
      <c r="AP394" s="187"/>
      <c r="AQ394" s="187"/>
      <c r="AR394" s="187"/>
      <c r="AS394" s="187"/>
      <c r="AT394" s="236"/>
      <c r="AU394" s="236"/>
      <c r="AV394" s="236"/>
      <c r="AW394" s="236"/>
      <c r="AX394" s="236"/>
      <c r="AY394" s="236"/>
      <c r="AZ394" s="236"/>
      <c r="BA394" s="236"/>
      <c r="BB394" s="236"/>
      <c r="BC394" s="236"/>
      <c r="BD394" s="236"/>
    </row>
    <row r="395" spans="1:56" ht="12.75" customHeight="1">
      <c r="A395" s="186"/>
      <c r="B395" s="186"/>
      <c r="C395" s="186"/>
      <c r="D395" s="186"/>
      <c r="E395" s="186"/>
      <c r="F395" s="186"/>
      <c r="G395" s="186"/>
      <c r="H395" s="186"/>
      <c r="I395" s="186"/>
      <c r="J395" s="186"/>
      <c r="K395" s="186"/>
      <c r="L395" s="186"/>
      <c r="M395" s="186"/>
      <c r="N395" s="186"/>
      <c r="O395" s="186"/>
      <c r="P395" s="187"/>
      <c r="Q395" s="187"/>
      <c r="R395" s="187"/>
      <c r="S395" s="187"/>
      <c r="T395" s="187"/>
      <c r="U395" s="187"/>
      <c r="V395" s="187"/>
      <c r="W395" s="187"/>
      <c r="X395" s="187"/>
      <c r="Y395" s="188"/>
      <c r="Z395" s="188"/>
      <c r="AA395" s="188"/>
      <c r="AB395" s="188"/>
      <c r="AC395" s="235"/>
      <c r="AD395" s="235"/>
      <c r="AE395" s="235"/>
      <c r="AF395" s="235"/>
      <c r="AG395" s="235"/>
      <c r="AH395" s="235"/>
      <c r="AI395" s="187"/>
      <c r="AJ395" s="187"/>
      <c r="AK395" s="187"/>
      <c r="AL395" s="187"/>
      <c r="AM395" s="187"/>
      <c r="AN395" s="187"/>
      <c r="AO395" s="187"/>
      <c r="AP395" s="187"/>
      <c r="AQ395" s="187"/>
      <c r="AR395" s="187"/>
      <c r="AS395" s="187"/>
      <c r="AT395" s="236"/>
      <c r="AU395" s="236"/>
      <c r="AV395" s="236"/>
      <c r="AW395" s="236"/>
      <c r="AX395" s="236"/>
      <c r="AY395" s="236"/>
      <c r="AZ395" s="236"/>
      <c r="BA395" s="236"/>
      <c r="BB395" s="236"/>
      <c r="BC395" s="236"/>
      <c r="BD395" s="236"/>
    </row>
    <row r="396" spans="1:56" ht="12.75" customHeight="1">
      <c r="A396" s="186"/>
      <c r="B396" s="186"/>
      <c r="C396" s="186"/>
      <c r="D396" s="186"/>
      <c r="E396" s="186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  <c r="P396" s="187"/>
      <c r="Q396" s="187"/>
      <c r="R396" s="187"/>
      <c r="S396" s="187"/>
      <c r="T396" s="187"/>
      <c r="U396" s="187"/>
      <c r="V396" s="187"/>
      <c r="W396" s="187"/>
      <c r="X396" s="187"/>
      <c r="Y396" s="188"/>
      <c r="Z396" s="188"/>
      <c r="AA396" s="188"/>
      <c r="AB396" s="188"/>
      <c r="AC396" s="235"/>
      <c r="AD396" s="235"/>
      <c r="AE396" s="235"/>
      <c r="AF396" s="235"/>
      <c r="AG396" s="235"/>
      <c r="AH396" s="235"/>
      <c r="AI396" s="187"/>
      <c r="AJ396" s="187"/>
      <c r="AK396" s="187"/>
      <c r="AL396" s="187"/>
      <c r="AM396" s="187"/>
      <c r="AN396" s="187"/>
      <c r="AO396" s="187"/>
      <c r="AP396" s="187"/>
      <c r="AQ396" s="187"/>
      <c r="AR396" s="187"/>
      <c r="AS396" s="187"/>
      <c r="AT396" s="236"/>
      <c r="AU396" s="236"/>
      <c r="AV396" s="236"/>
      <c r="AW396" s="236"/>
      <c r="AX396" s="236"/>
      <c r="AY396" s="236"/>
      <c r="AZ396" s="236"/>
      <c r="BA396" s="236"/>
      <c r="BB396" s="236"/>
      <c r="BC396" s="236"/>
      <c r="BD396" s="236"/>
    </row>
    <row r="397" spans="1:56" ht="12.75" customHeight="1">
      <c r="A397" s="186"/>
      <c r="B397" s="186"/>
      <c r="C397" s="186"/>
      <c r="D397" s="186"/>
      <c r="E397" s="186"/>
      <c r="F397" s="186"/>
      <c r="G397" s="186"/>
      <c r="H397" s="186"/>
      <c r="I397" s="186"/>
      <c r="J397" s="186"/>
      <c r="K397" s="186"/>
      <c r="L397" s="186"/>
      <c r="M397" s="186"/>
      <c r="N397" s="186"/>
      <c r="O397" s="186"/>
      <c r="P397" s="187"/>
      <c r="Q397" s="187"/>
      <c r="R397" s="187"/>
      <c r="S397" s="187"/>
      <c r="T397" s="187"/>
      <c r="U397" s="187"/>
      <c r="V397" s="187"/>
      <c r="W397" s="187"/>
      <c r="X397" s="187"/>
      <c r="Y397" s="188"/>
      <c r="Z397" s="188"/>
      <c r="AA397" s="188"/>
      <c r="AB397" s="188"/>
      <c r="AC397" s="235"/>
      <c r="AD397" s="235"/>
      <c r="AE397" s="235"/>
      <c r="AF397" s="235"/>
      <c r="AG397" s="235"/>
      <c r="AH397" s="235"/>
      <c r="AI397" s="187"/>
      <c r="AJ397" s="187"/>
      <c r="AK397" s="187"/>
      <c r="AL397" s="187"/>
      <c r="AM397" s="187"/>
      <c r="AN397" s="187"/>
      <c r="AO397" s="187"/>
      <c r="AP397" s="187"/>
      <c r="AQ397" s="187"/>
      <c r="AR397" s="187"/>
      <c r="AS397" s="187"/>
      <c r="AT397" s="236"/>
      <c r="AU397" s="236"/>
      <c r="AV397" s="236"/>
      <c r="AW397" s="236"/>
      <c r="AX397" s="236"/>
      <c r="AY397" s="236"/>
      <c r="AZ397" s="236"/>
      <c r="BA397" s="236"/>
      <c r="BB397" s="236"/>
      <c r="BC397" s="236"/>
      <c r="BD397" s="236"/>
    </row>
    <row r="398" spans="1:56" ht="12.75" customHeight="1">
      <c r="A398" s="186"/>
      <c r="B398" s="186"/>
      <c r="C398" s="186"/>
      <c r="D398" s="186"/>
      <c r="E398" s="186"/>
      <c r="F398" s="186"/>
      <c r="G398" s="186"/>
      <c r="H398" s="186"/>
      <c r="I398" s="186"/>
      <c r="J398" s="186"/>
      <c r="K398" s="186"/>
      <c r="L398" s="186"/>
      <c r="M398" s="186"/>
      <c r="N398" s="186"/>
      <c r="O398" s="186"/>
      <c r="P398" s="187"/>
      <c r="Q398" s="187"/>
      <c r="R398" s="187"/>
      <c r="S398" s="187"/>
      <c r="T398" s="187"/>
      <c r="U398" s="187"/>
      <c r="V398" s="187"/>
      <c r="W398" s="187"/>
      <c r="X398" s="187"/>
      <c r="Y398" s="188"/>
      <c r="Z398" s="188"/>
      <c r="AA398" s="188"/>
      <c r="AB398" s="188"/>
      <c r="AC398" s="235"/>
      <c r="AD398" s="235"/>
      <c r="AE398" s="235"/>
      <c r="AF398" s="235"/>
      <c r="AG398" s="235"/>
      <c r="AH398" s="235"/>
      <c r="AI398" s="187"/>
      <c r="AJ398" s="187"/>
      <c r="AK398" s="187"/>
      <c r="AL398" s="187"/>
      <c r="AM398" s="187"/>
      <c r="AN398" s="187"/>
      <c r="AO398" s="187"/>
      <c r="AP398" s="187"/>
      <c r="AQ398" s="187"/>
      <c r="AR398" s="187"/>
      <c r="AS398" s="187"/>
      <c r="AT398" s="236"/>
      <c r="AU398" s="236"/>
      <c r="AV398" s="236"/>
      <c r="AW398" s="236"/>
      <c r="AX398" s="236"/>
      <c r="AY398" s="236"/>
      <c r="AZ398" s="236"/>
      <c r="BA398" s="236"/>
      <c r="BB398" s="236"/>
      <c r="BC398" s="236"/>
      <c r="BD398" s="236"/>
    </row>
    <row r="399" spans="1:56" ht="12.75" customHeight="1">
      <c r="A399" s="186"/>
      <c r="B399" s="186"/>
      <c r="C399" s="186"/>
      <c r="D399" s="186"/>
      <c r="E399" s="186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187"/>
      <c r="Q399" s="187"/>
      <c r="R399" s="187"/>
      <c r="S399" s="187"/>
      <c r="T399" s="187"/>
      <c r="U399" s="187"/>
      <c r="V399" s="187"/>
      <c r="W399" s="187"/>
      <c r="X399" s="187"/>
      <c r="Y399" s="188"/>
      <c r="Z399" s="188"/>
      <c r="AA399" s="188"/>
      <c r="AB399" s="188"/>
      <c r="AC399" s="235"/>
      <c r="AD399" s="235"/>
      <c r="AE399" s="235"/>
      <c r="AF399" s="235"/>
      <c r="AG399" s="235"/>
      <c r="AH399" s="235"/>
      <c r="AI399" s="187"/>
      <c r="AJ399" s="187"/>
      <c r="AK399" s="187"/>
      <c r="AL399" s="187"/>
      <c r="AM399" s="187"/>
      <c r="AN399" s="187"/>
      <c r="AO399" s="187"/>
      <c r="AP399" s="187"/>
      <c r="AQ399" s="187"/>
      <c r="AR399" s="187"/>
      <c r="AS399" s="187"/>
      <c r="AT399" s="236"/>
      <c r="AU399" s="236"/>
      <c r="AV399" s="236"/>
      <c r="AW399" s="236"/>
      <c r="AX399" s="236"/>
      <c r="AY399" s="236"/>
      <c r="AZ399" s="236"/>
      <c r="BA399" s="236"/>
      <c r="BB399" s="236"/>
      <c r="BC399" s="236"/>
      <c r="BD399" s="236"/>
    </row>
    <row r="400" spans="1:56" ht="12.75" customHeight="1">
      <c r="A400" s="186"/>
      <c r="B400" s="186"/>
      <c r="C400" s="186"/>
      <c r="D400" s="186"/>
      <c r="E400" s="186"/>
      <c r="F400" s="186"/>
      <c r="G400" s="186"/>
      <c r="H400" s="186"/>
      <c r="I400" s="186"/>
      <c r="J400" s="186"/>
      <c r="K400" s="186"/>
      <c r="L400" s="186"/>
      <c r="M400" s="186"/>
      <c r="N400" s="186"/>
      <c r="O400" s="186"/>
      <c r="P400" s="187"/>
      <c r="Q400" s="187"/>
      <c r="R400" s="187"/>
      <c r="S400" s="187"/>
      <c r="T400" s="187"/>
      <c r="U400" s="187"/>
      <c r="V400" s="187"/>
      <c r="W400" s="187"/>
      <c r="X400" s="187"/>
      <c r="Y400" s="188"/>
      <c r="Z400" s="188"/>
      <c r="AA400" s="188"/>
      <c r="AB400" s="188"/>
      <c r="AC400" s="235"/>
      <c r="AD400" s="235"/>
      <c r="AE400" s="235"/>
      <c r="AF400" s="235"/>
      <c r="AG400" s="235"/>
      <c r="AH400" s="235"/>
      <c r="AI400" s="187"/>
      <c r="AJ400" s="187"/>
      <c r="AK400" s="187"/>
      <c r="AL400" s="187"/>
      <c r="AM400" s="187"/>
      <c r="AN400" s="187"/>
      <c r="AO400" s="187"/>
      <c r="AP400" s="187"/>
      <c r="AQ400" s="187"/>
      <c r="AR400" s="187"/>
      <c r="AS400" s="187"/>
      <c r="AT400" s="236"/>
      <c r="AU400" s="236"/>
      <c r="AV400" s="236"/>
      <c r="AW400" s="236"/>
      <c r="AX400" s="236"/>
      <c r="AY400" s="236"/>
      <c r="AZ400" s="236"/>
      <c r="BA400" s="236"/>
      <c r="BB400" s="236"/>
      <c r="BC400" s="236"/>
      <c r="BD400" s="236"/>
    </row>
    <row r="401" spans="1:56" ht="12.75" customHeight="1">
      <c r="A401" s="186"/>
      <c r="B401" s="186"/>
      <c r="C401" s="186"/>
      <c r="D401" s="186"/>
      <c r="E401" s="186"/>
      <c r="F401" s="186"/>
      <c r="G401" s="186"/>
      <c r="H401" s="186"/>
      <c r="I401" s="186"/>
      <c r="J401" s="186"/>
      <c r="K401" s="186"/>
      <c r="L401" s="186"/>
      <c r="M401" s="186"/>
      <c r="N401" s="186"/>
      <c r="O401" s="186"/>
      <c r="P401" s="187"/>
      <c r="Q401" s="187"/>
      <c r="R401" s="187"/>
      <c r="S401" s="187"/>
      <c r="T401" s="187"/>
      <c r="U401" s="187"/>
      <c r="V401" s="187"/>
      <c r="W401" s="187"/>
      <c r="X401" s="187"/>
      <c r="Y401" s="188"/>
      <c r="Z401" s="188"/>
      <c r="AA401" s="188"/>
      <c r="AB401" s="188"/>
      <c r="AC401" s="235"/>
      <c r="AD401" s="235"/>
      <c r="AE401" s="235"/>
      <c r="AF401" s="235"/>
      <c r="AG401" s="235"/>
      <c r="AH401" s="235"/>
      <c r="AI401" s="187"/>
      <c r="AJ401" s="187"/>
      <c r="AK401" s="187"/>
      <c r="AL401" s="187"/>
      <c r="AM401" s="187"/>
      <c r="AN401" s="187"/>
      <c r="AO401" s="187"/>
      <c r="AP401" s="187"/>
      <c r="AQ401" s="187"/>
      <c r="AR401" s="187"/>
      <c r="AS401" s="187"/>
      <c r="AT401" s="236"/>
      <c r="AU401" s="236"/>
      <c r="AV401" s="236"/>
      <c r="AW401" s="236"/>
      <c r="AX401" s="236"/>
      <c r="AY401" s="236"/>
      <c r="AZ401" s="236"/>
      <c r="BA401" s="236"/>
      <c r="BB401" s="236"/>
      <c r="BC401" s="236"/>
      <c r="BD401" s="236"/>
    </row>
    <row r="402" spans="1:56" ht="12.75" customHeight="1">
      <c r="A402" s="186"/>
      <c r="B402" s="186"/>
      <c r="C402" s="186"/>
      <c r="D402" s="186"/>
      <c r="E402" s="186"/>
      <c r="F402" s="186"/>
      <c r="G402" s="186"/>
      <c r="H402" s="186"/>
      <c r="I402" s="186"/>
      <c r="J402" s="186"/>
      <c r="K402" s="186"/>
      <c r="L402" s="186"/>
      <c r="M402" s="186"/>
      <c r="N402" s="186"/>
      <c r="O402" s="186"/>
      <c r="P402" s="187"/>
      <c r="Q402" s="187"/>
      <c r="R402" s="187"/>
      <c r="S402" s="187"/>
      <c r="T402" s="187"/>
      <c r="U402" s="187"/>
      <c r="V402" s="187"/>
      <c r="W402" s="187"/>
      <c r="X402" s="187"/>
      <c r="Y402" s="188"/>
      <c r="Z402" s="188"/>
      <c r="AA402" s="188"/>
      <c r="AB402" s="188"/>
      <c r="AC402" s="235"/>
      <c r="AD402" s="235"/>
      <c r="AE402" s="235"/>
      <c r="AF402" s="235"/>
      <c r="AG402" s="235"/>
      <c r="AH402" s="235"/>
      <c r="AI402" s="187"/>
      <c r="AJ402" s="187"/>
      <c r="AK402" s="187"/>
      <c r="AL402" s="187"/>
      <c r="AM402" s="187"/>
      <c r="AN402" s="187"/>
      <c r="AO402" s="187"/>
      <c r="AP402" s="187"/>
      <c r="AQ402" s="187"/>
      <c r="AR402" s="187"/>
      <c r="AS402" s="187"/>
      <c r="AT402" s="236"/>
      <c r="AU402" s="236"/>
      <c r="AV402" s="236"/>
      <c r="AW402" s="236"/>
      <c r="AX402" s="236"/>
      <c r="AY402" s="236"/>
      <c r="AZ402" s="236"/>
      <c r="BA402" s="236"/>
      <c r="BB402" s="236"/>
      <c r="BC402" s="236"/>
      <c r="BD402" s="236"/>
    </row>
    <row r="403" spans="1:56" ht="12.75" customHeight="1">
      <c r="A403" s="186"/>
      <c r="B403" s="186"/>
      <c r="C403" s="186"/>
      <c r="D403" s="186"/>
      <c r="E403" s="186"/>
      <c r="F403" s="186"/>
      <c r="G403" s="186"/>
      <c r="H403" s="186"/>
      <c r="I403" s="186"/>
      <c r="J403" s="186"/>
      <c r="K403" s="186"/>
      <c r="L403" s="186"/>
      <c r="M403" s="186"/>
      <c r="N403" s="186"/>
      <c r="O403" s="186"/>
      <c r="P403" s="187"/>
      <c r="Q403" s="187"/>
      <c r="R403" s="187"/>
      <c r="S403" s="187"/>
      <c r="T403" s="187"/>
      <c r="U403" s="187"/>
      <c r="V403" s="187"/>
      <c r="W403" s="187"/>
      <c r="X403" s="187"/>
      <c r="Y403" s="188"/>
      <c r="Z403" s="188"/>
      <c r="AA403" s="188"/>
      <c r="AB403" s="188"/>
      <c r="AC403" s="235"/>
      <c r="AD403" s="235"/>
      <c r="AE403" s="235"/>
      <c r="AF403" s="235"/>
      <c r="AG403" s="235"/>
      <c r="AH403" s="235"/>
      <c r="AI403" s="187"/>
      <c r="AJ403" s="187"/>
      <c r="AK403" s="187"/>
      <c r="AL403" s="187"/>
      <c r="AM403" s="187"/>
      <c r="AN403" s="187"/>
      <c r="AO403" s="187"/>
      <c r="AP403" s="187"/>
      <c r="AQ403" s="187"/>
      <c r="AR403" s="187"/>
      <c r="AS403" s="187"/>
      <c r="AT403" s="236"/>
      <c r="AU403" s="236"/>
      <c r="AV403" s="236"/>
      <c r="AW403" s="236"/>
      <c r="AX403" s="236"/>
      <c r="AY403" s="236"/>
      <c r="AZ403" s="236"/>
      <c r="BA403" s="236"/>
      <c r="BB403" s="236"/>
      <c r="BC403" s="236"/>
      <c r="BD403" s="236"/>
    </row>
    <row r="404" spans="1:56" ht="12.75" customHeight="1">
      <c r="A404" s="186"/>
      <c r="B404" s="186"/>
      <c r="C404" s="186"/>
      <c r="D404" s="186"/>
      <c r="E404" s="186"/>
      <c r="F404" s="186"/>
      <c r="G404" s="186"/>
      <c r="H404" s="186"/>
      <c r="I404" s="186"/>
      <c r="J404" s="186"/>
      <c r="K404" s="186"/>
      <c r="L404" s="186"/>
      <c r="M404" s="186"/>
      <c r="N404" s="186"/>
      <c r="O404" s="186"/>
      <c r="P404" s="187"/>
      <c r="Q404" s="187"/>
      <c r="R404" s="187"/>
      <c r="S404" s="187"/>
      <c r="T404" s="187"/>
      <c r="U404" s="187"/>
      <c r="V404" s="187"/>
      <c r="W404" s="187"/>
      <c r="X404" s="187"/>
      <c r="Y404" s="188"/>
      <c r="Z404" s="188"/>
      <c r="AA404" s="188"/>
      <c r="AB404" s="188"/>
      <c r="AC404" s="235"/>
      <c r="AD404" s="235"/>
      <c r="AE404" s="235"/>
      <c r="AF404" s="235"/>
      <c r="AG404" s="235"/>
      <c r="AH404" s="235"/>
      <c r="AI404" s="187"/>
      <c r="AJ404" s="187"/>
      <c r="AK404" s="187"/>
      <c r="AL404" s="187"/>
      <c r="AM404" s="187"/>
      <c r="AN404" s="187"/>
      <c r="AO404" s="187"/>
      <c r="AP404" s="187"/>
      <c r="AQ404" s="187"/>
      <c r="AR404" s="187"/>
      <c r="AS404" s="187"/>
      <c r="AT404" s="236"/>
      <c r="AU404" s="236"/>
      <c r="AV404" s="236"/>
      <c r="AW404" s="236"/>
      <c r="AX404" s="236"/>
      <c r="AY404" s="236"/>
      <c r="AZ404" s="236"/>
      <c r="BA404" s="236"/>
      <c r="BB404" s="236"/>
      <c r="BC404" s="236"/>
      <c r="BD404" s="236"/>
    </row>
    <row r="405" spans="1:56" ht="12.75" customHeight="1">
      <c r="A405" s="186"/>
      <c r="B405" s="186"/>
      <c r="C405" s="186"/>
      <c r="D405" s="186"/>
      <c r="E405" s="186"/>
      <c r="F405" s="186"/>
      <c r="G405" s="186"/>
      <c r="H405" s="186"/>
      <c r="I405" s="186"/>
      <c r="J405" s="186"/>
      <c r="K405" s="186"/>
      <c r="L405" s="186"/>
      <c r="M405" s="186"/>
      <c r="N405" s="186"/>
      <c r="O405" s="186"/>
      <c r="P405" s="187"/>
      <c r="Q405" s="187"/>
      <c r="R405" s="187"/>
      <c r="S405" s="187"/>
      <c r="T405" s="187"/>
      <c r="U405" s="187"/>
      <c r="V405" s="187"/>
      <c r="W405" s="187"/>
      <c r="X405" s="187"/>
      <c r="Y405" s="188"/>
      <c r="Z405" s="188"/>
      <c r="AA405" s="188"/>
      <c r="AB405" s="188"/>
      <c r="AC405" s="235"/>
      <c r="AD405" s="235"/>
      <c r="AE405" s="235"/>
      <c r="AF405" s="235"/>
      <c r="AG405" s="235"/>
      <c r="AH405" s="235"/>
      <c r="AI405" s="187"/>
      <c r="AJ405" s="187"/>
      <c r="AK405" s="187"/>
      <c r="AL405" s="187"/>
      <c r="AM405" s="187"/>
      <c r="AN405" s="187"/>
      <c r="AO405" s="187"/>
      <c r="AP405" s="187"/>
      <c r="AQ405" s="187"/>
      <c r="AR405" s="187"/>
      <c r="AS405" s="187"/>
      <c r="AT405" s="236"/>
      <c r="AU405" s="236"/>
      <c r="AV405" s="236"/>
      <c r="AW405" s="236"/>
      <c r="AX405" s="236"/>
      <c r="AY405" s="236"/>
      <c r="AZ405" s="236"/>
      <c r="BA405" s="236"/>
      <c r="BB405" s="236"/>
      <c r="BC405" s="236"/>
      <c r="BD405" s="236"/>
    </row>
    <row r="406" spans="1:56" ht="12.75" customHeight="1">
      <c r="A406" s="186"/>
      <c r="B406" s="186"/>
      <c r="C406" s="186"/>
      <c r="D406" s="186"/>
      <c r="E406" s="186"/>
      <c r="F406" s="186"/>
      <c r="G406" s="186"/>
      <c r="H406" s="186"/>
      <c r="I406" s="186"/>
      <c r="J406" s="186"/>
      <c r="K406" s="186"/>
      <c r="L406" s="186"/>
      <c r="M406" s="186"/>
      <c r="N406" s="186"/>
      <c r="O406" s="186"/>
      <c r="P406" s="187"/>
      <c r="Q406" s="187"/>
      <c r="R406" s="187"/>
      <c r="S406" s="187"/>
      <c r="T406" s="187"/>
      <c r="U406" s="187"/>
      <c r="V406" s="187"/>
      <c r="W406" s="187"/>
      <c r="X406" s="187"/>
      <c r="Y406" s="188"/>
      <c r="Z406" s="188"/>
      <c r="AA406" s="188"/>
      <c r="AB406" s="188"/>
      <c r="AC406" s="235"/>
      <c r="AD406" s="235"/>
      <c r="AE406" s="235"/>
      <c r="AF406" s="235"/>
      <c r="AG406" s="235"/>
      <c r="AH406" s="235"/>
      <c r="AI406" s="187"/>
      <c r="AJ406" s="187"/>
      <c r="AK406" s="187"/>
      <c r="AL406" s="187"/>
      <c r="AM406" s="187"/>
      <c r="AN406" s="187"/>
      <c r="AO406" s="187"/>
      <c r="AP406" s="187"/>
      <c r="AQ406" s="187"/>
      <c r="AR406" s="187"/>
      <c r="AS406" s="187"/>
      <c r="AT406" s="236"/>
      <c r="AU406" s="236"/>
      <c r="AV406" s="236"/>
      <c r="AW406" s="236"/>
      <c r="AX406" s="236"/>
      <c r="AY406" s="236"/>
      <c r="AZ406" s="236"/>
      <c r="BA406" s="236"/>
      <c r="BB406" s="236"/>
      <c r="BC406" s="236"/>
      <c r="BD406" s="236"/>
    </row>
    <row r="407" spans="1:56" ht="12.75" customHeight="1">
      <c r="A407" s="186"/>
      <c r="B407" s="186"/>
      <c r="C407" s="186"/>
      <c r="D407" s="186"/>
      <c r="E407" s="186"/>
      <c r="F407" s="186"/>
      <c r="G407" s="186"/>
      <c r="H407" s="186"/>
      <c r="I407" s="186"/>
      <c r="J407" s="186"/>
      <c r="K407" s="186"/>
      <c r="L407" s="186"/>
      <c r="M407" s="186"/>
      <c r="N407" s="186"/>
      <c r="O407" s="186"/>
      <c r="P407" s="187"/>
      <c r="Q407" s="187"/>
      <c r="R407" s="187"/>
      <c r="S407" s="187"/>
      <c r="T407" s="187"/>
      <c r="U407" s="187"/>
      <c r="V407" s="187"/>
      <c r="W407" s="187"/>
      <c r="X407" s="187"/>
      <c r="Y407" s="188"/>
      <c r="Z407" s="188"/>
      <c r="AA407" s="188"/>
      <c r="AB407" s="188"/>
      <c r="AC407" s="235"/>
      <c r="AD407" s="235"/>
      <c r="AE407" s="235"/>
      <c r="AF407" s="235"/>
      <c r="AG407" s="235"/>
      <c r="AH407" s="235"/>
      <c r="AI407" s="187"/>
      <c r="AJ407" s="187"/>
      <c r="AK407" s="187"/>
      <c r="AL407" s="187"/>
      <c r="AM407" s="187"/>
      <c r="AN407" s="187"/>
      <c r="AO407" s="187"/>
      <c r="AP407" s="187"/>
      <c r="AQ407" s="187"/>
      <c r="AR407" s="187"/>
      <c r="AS407" s="187"/>
      <c r="AT407" s="236"/>
      <c r="AU407" s="236"/>
      <c r="AV407" s="236"/>
      <c r="AW407" s="236"/>
      <c r="AX407" s="236"/>
      <c r="AY407" s="236"/>
      <c r="AZ407" s="236"/>
      <c r="BA407" s="236"/>
      <c r="BB407" s="236"/>
      <c r="BC407" s="236"/>
      <c r="BD407" s="236"/>
    </row>
    <row r="408" spans="1:56" ht="12.75" customHeight="1">
      <c r="A408" s="186"/>
      <c r="B408" s="186"/>
      <c r="C408" s="186"/>
      <c r="D408" s="186"/>
      <c r="E408" s="186"/>
      <c r="F408" s="186"/>
      <c r="G408" s="186"/>
      <c r="H408" s="186"/>
      <c r="I408" s="186"/>
      <c r="J408" s="186"/>
      <c r="K408" s="186"/>
      <c r="L408" s="186"/>
      <c r="M408" s="186"/>
      <c r="N408" s="186"/>
      <c r="O408" s="186"/>
      <c r="P408" s="187"/>
      <c r="Q408" s="187"/>
      <c r="R408" s="187"/>
      <c r="S408" s="187"/>
      <c r="T408" s="187"/>
      <c r="U408" s="187"/>
      <c r="V408" s="187"/>
      <c r="W408" s="187"/>
      <c r="X408" s="187"/>
      <c r="Y408" s="188"/>
      <c r="Z408" s="188"/>
      <c r="AA408" s="188"/>
      <c r="AB408" s="188"/>
      <c r="AC408" s="235"/>
      <c r="AD408" s="235"/>
      <c r="AE408" s="235"/>
      <c r="AF408" s="235"/>
      <c r="AG408" s="235"/>
      <c r="AH408" s="235"/>
      <c r="AI408" s="187"/>
      <c r="AJ408" s="187"/>
      <c r="AK408" s="187"/>
      <c r="AL408" s="187"/>
      <c r="AM408" s="187"/>
      <c r="AN408" s="187"/>
      <c r="AO408" s="187"/>
      <c r="AP408" s="187"/>
      <c r="AQ408" s="187"/>
      <c r="AR408" s="187"/>
      <c r="AS408" s="187"/>
      <c r="AT408" s="236"/>
      <c r="AU408" s="236"/>
      <c r="AV408" s="236"/>
      <c r="AW408" s="236"/>
      <c r="AX408" s="236"/>
      <c r="AY408" s="236"/>
      <c r="AZ408" s="236"/>
      <c r="BA408" s="236"/>
      <c r="BB408" s="236"/>
      <c r="BC408" s="236"/>
      <c r="BD408" s="236"/>
    </row>
    <row r="409" spans="1:56" ht="12.75" customHeight="1">
      <c r="A409" s="186"/>
      <c r="B409" s="186"/>
      <c r="C409" s="186"/>
      <c r="D409" s="186"/>
      <c r="E409" s="186"/>
      <c r="F409" s="186"/>
      <c r="G409" s="186"/>
      <c r="H409" s="186"/>
      <c r="I409" s="186"/>
      <c r="J409" s="186"/>
      <c r="K409" s="186"/>
      <c r="L409" s="186"/>
      <c r="M409" s="186"/>
      <c r="N409" s="186"/>
      <c r="O409" s="186"/>
      <c r="P409" s="187"/>
      <c r="Q409" s="187"/>
      <c r="R409" s="187"/>
      <c r="S409" s="187"/>
      <c r="T409" s="187"/>
      <c r="U409" s="187"/>
      <c r="V409" s="187"/>
      <c r="W409" s="187"/>
      <c r="X409" s="187"/>
      <c r="Y409" s="188"/>
      <c r="Z409" s="188"/>
      <c r="AA409" s="188"/>
      <c r="AB409" s="188"/>
      <c r="AC409" s="235"/>
      <c r="AD409" s="235"/>
      <c r="AE409" s="235"/>
      <c r="AF409" s="235"/>
      <c r="AG409" s="235"/>
      <c r="AH409" s="235"/>
      <c r="AI409" s="187"/>
      <c r="AJ409" s="187"/>
      <c r="AK409" s="187"/>
      <c r="AL409" s="187"/>
      <c r="AM409" s="187"/>
      <c r="AN409" s="187"/>
      <c r="AO409" s="187"/>
      <c r="AP409" s="187"/>
      <c r="AQ409" s="187"/>
      <c r="AR409" s="187"/>
      <c r="AS409" s="187"/>
      <c r="AT409" s="236"/>
      <c r="AU409" s="236"/>
      <c r="AV409" s="236"/>
      <c r="AW409" s="236"/>
      <c r="AX409" s="236"/>
      <c r="AY409" s="236"/>
      <c r="AZ409" s="236"/>
      <c r="BA409" s="236"/>
      <c r="BB409" s="236"/>
      <c r="BC409" s="236"/>
      <c r="BD409" s="236"/>
    </row>
    <row r="410" spans="1:56" ht="12.75" customHeight="1">
      <c r="A410" s="186"/>
      <c r="B410" s="186"/>
      <c r="C410" s="186"/>
      <c r="D410" s="186"/>
      <c r="E410" s="186"/>
      <c r="F410" s="186"/>
      <c r="G410" s="186"/>
      <c r="H410" s="186"/>
      <c r="I410" s="186"/>
      <c r="J410" s="186"/>
      <c r="K410" s="186"/>
      <c r="L410" s="186"/>
      <c r="M410" s="186"/>
      <c r="N410" s="186"/>
      <c r="O410" s="186"/>
      <c r="P410" s="187"/>
      <c r="Q410" s="187"/>
      <c r="R410" s="187"/>
      <c r="S410" s="187"/>
      <c r="T410" s="187"/>
      <c r="U410" s="187"/>
      <c r="V410" s="187"/>
      <c r="W410" s="187"/>
      <c r="X410" s="187"/>
      <c r="Y410" s="188"/>
      <c r="Z410" s="188"/>
      <c r="AA410" s="188"/>
      <c r="AB410" s="188"/>
      <c r="AC410" s="235"/>
      <c r="AD410" s="235"/>
      <c r="AE410" s="235"/>
      <c r="AF410" s="235"/>
      <c r="AG410" s="235"/>
      <c r="AH410" s="235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87"/>
      <c r="AT410" s="236"/>
      <c r="AU410" s="236"/>
      <c r="AV410" s="236"/>
      <c r="AW410" s="236"/>
      <c r="AX410" s="236"/>
      <c r="AY410" s="236"/>
      <c r="AZ410" s="236"/>
      <c r="BA410" s="236"/>
      <c r="BB410" s="236"/>
      <c r="BC410" s="236"/>
      <c r="BD410" s="236"/>
    </row>
    <row r="411" spans="1:56" ht="12.75" customHeight="1">
      <c r="A411" s="186"/>
      <c r="B411" s="18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7"/>
      <c r="Q411" s="187"/>
      <c r="R411" s="187"/>
      <c r="S411" s="187"/>
      <c r="T411" s="187"/>
      <c r="U411" s="187"/>
      <c r="V411" s="187"/>
      <c r="W411" s="187"/>
      <c r="X411" s="187"/>
      <c r="Y411" s="188"/>
      <c r="Z411" s="188"/>
      <c r="AA411" s="188"/>
      <c r="AB411" s="188"/>
      <c r="AC411" s="235"/>
      <c r="AD411" s="235"/>
      <c r="AE411" s="235"/>
      <c r="AF411" s="235"/>
      <c r="AG411" s="235"/>
      <c r="AH411" s="235"/>
      <c r="AI411" s="187"/>
      <c r="AJ411" s="187"/>
      <c r="AK411" s="187"/>
      <c r="AL411" s="187"/>
      <c r="AM411" s="187"/>
      <c r="AN411" s="187"/>
      <c r="AO411" s="187"/>
      <c r="AP411" s="187"/>
      <c r="AQ411" s="187"/>
      <c r="AR411" s="187"/>
      <c r="AS411" s="187"/>
      <c r="AT411" s="236"/>
      <c r="AU411" s="236"/>
      <c r="AV411" s="236"/>
      <c r="AW411" s="236"/>
      <c r="AX411" s="236"/>
      <c r="AY411" s="236"/>
      <c r="AZ411" s="236"/>
      <c r="BA411" s="236"/>
      <c r="BB411" s="236"/>
      <c r="BC411" s="236"/>
      <c r="BD411" s="236"/>
    </row>
    <row r="412" spans="1:56" ht="12.75" customHeight="1">
      <c r="A412" s="186"/>
      <c r="B412" s="186"/>
      <c r="C412" s="186"/>
      <c r="D412" s="186"/>
      <c r="E412" s="186"/>
      <c r="F412" s="186"/>
      <c r="G412" s="186"/>
      <c r="H412" s="186"/>
      <c r="I412" s="186"/>
      <c r="J412" s="186"/>
      <c r="K412" s="186"/>
      <c r="L412" s="186"/>
      <c r="M412" s="186"/>
      <c r="N412" s="186"/>
      <c r="O412" s="186"/>
      <c r="P412" s="187"/>
      <c r="Q412" s="187"/>
      <c r="R412" s="187"/>
      <c r="S412" s="187"/>
      <c r="T412" s="187"/>
      <c r="U412" s="187"/>
      <c r="V412" s="187"/>
      <c r="W412" s="187"/>
      <c r="X412" s="187"/>
      <c r="Y412" s="188"/>
      <c r="Z412" s="188"/>
      <c r="AA412" s="188"/>
      <c r="AB412" s="188"/>
      <c r="AC412" s="235"/>
      <c r="AD412" s="235"/>
      <c r="AE412" s="235"/>
      <c r="AF412" s="235"/>
      <c r="AG412" s="235"/>
      <c r="AH412" s="235"/>
      <c r="AI412" s="187"/>
      <c r="AJ412" s="187"/>
      <c r="AK412" s="187"/>
      <c r="AL412" s="187"/>
      <c r="AM412" s="187"/>
      <c r="AN412" s="187"/>
      <c r="AO412" s="187"/>
      <c r="AP412" s="187"/>
      <c r="AQ412" s="187"/>
      <c r="AR412" s="187"/>
      <c r="AS412" s="187"/>
      <c r="AT412" s="236"/>
      <c r="AU412" s="236"/>
      <c r="AV412" s="236"/>
      <c r="AW412" s="236"/>
      <c r="AX412" s="236"/>
      <c r="AY412" s="236"/>
      <c r="AZ412" s="236"/>
      <c r="BA412" s="236"/>
      <c r="BB412" s="236"/>
      <c r="BC412" s="236"/>
      <c r="BD412" s="236"/>
    </row>
    <row r="413" spans="1:56" ht="12.75" customHeight="1">
      <c r="A413" s="186"/>
      <c r="B413" s="186"/>
      <c r="C413" s="186"/>
      <c r="D413" s="186"/>
      <c r="E413" s="186"/>
      <c r="F413" s="186"/>
      <c r="G413" s="186"/>
      <c r="H413" s="186"/>
      <c r="I413" s="186"/>
      <c r="J413" s="186"/>
      <c r="K413" s="186"/>
      <c r="L413" s="186"/>
      <c r="M413" s="186"/>
      <c r="N413" s="186"/>
      <c r="O413" s="186"/>
      <c r="P413" s="187"/>
      <c r="Q413" s="187"/>
      <c r="R413" s="187"/>
      <c r="S413" s="187"/>
      <c r="T413" s="187"/>
      <c r="U413" s="187"/>
      <c r="V413" s="187"/>
      <c r="W413" s="187"/>
      <c r="X413" s="187"/>
      <c r="Y413" s="188"/>
      <c r="Z413" s="188"/>
      <c r="AA413" s="188"/>
      <c r="AB413" s="188"/>
      <c r="AC413" s="235"/>
      <c r="AD413" s="235"/>
      <c r="AE413" s="235"/>
      <c r="AF413" s="235"/>
      <c r="AG413" s="235"/>
      <c r="AH413" s="235"/>
      <c r="AI413" s="187"/>
      <c r="AJ413" s="187"/>
      <c r="AK413" s="187"/>
      <c r="AL413" s="187"/>
      <c r="AM413" s="187"/>
      <c r="AN413" s="187"/>
      <c r="AO413" s="187"/>
      <c r="AP413" s="187"/>
      <c r="AQ413" s="187"/>
      <c r="AR413" s="187"/>
      <c r="AS413" s="187"/>
      <c r="AT413" s="236"/>
      <c r="AU413" s="236"/>
      <c r="AV413" s="236"/>
      <c r="AW413" s="236"/>
      <c r="AX413" s="236"/>
      <c r="AY413" s="236"/>
      <c r="AZ413" s="236"/>
      <c r="BA413" s="236"/>
      <c r="BB413" s="236"/>
      <c r="BC413" s="236"/>
      <c r="BD413" s="236"/>
    </row>
    <row r="414" spans="1:56" ht="12.75" customHeight="1">
      <c r="A414" s="186"/>
      <c r="B414" s="186"/>
      <c r="C414" s="186"/>
      <c r="D414" s="186"/>
      <c r="E414" s="186"/>
      <c r="F414" s="186"/>
      <c r="G414" s="186"/>
      <c r="H414" s="186"/>
      <c r="I414" s="186"/>
      <c r="J414" s="186"/>
      <c r="K414" s="186"/>
      <c r="L414" s="186"/>
      <c r="M414" s="186"/>
      <c r="N414" s="186"/>
      <c r="O414" s="186"/>
      <c r="P414" s="187"/>
      <c r="Q414" s="187"/>
      <c r="R414" s="187"/>
      <c r="S414" s="187"/>
      <c r="T414" s="187"/>
      <c r="U414" s="187"/>
      <c r="V414" s="187"/>
      <c r="W414" s="187"/>
      <c r="X414" s="187"/>
      <c r="Y414" s="188"/>
      <c r="Z414" s="188"/>
      <c r="AA414" s="188"/>
      <c r="AB414" s="188"/>
      <c r="AC414" s="235"/>
      <c r="AD414" s="235"/>
      <c r="AE414" s="235"/>
      <c r="AF414" s="235"/>
      <c r="AG414" s="235"/>
      <c r="AH414" s="235"/>
      <c r="AI414" s="187"/>
      <c r="AJ414" s="187"/>
      <c r="AK414" s="187"/>
      <c r="AL414" s="187"/>
      <c r="AM414" s="187"/>
      <c r="AN414" s="187"/>
      <c r="AO414" s="187"/>
      <c r="AP414" s="187"/>
      <c r="AQ414" s="187"/>
      <c r="AR414" s="187"/>
      <c r="AS414" s="187"/>
      <c r="AT414" s="236"/>
      <c r="AU414" s="236"/>
      <c r="AV414" s="236"/>
      <c r="AW414" s="236"/>
      <c r="AX414" s="236"/>
      <c r="AY414" s="236"/>
      <c r="AZ414" s="236"/>
      <c r="BA414" s="236"/>
      <c r="BB414" s="236"/>
      <c r="BC414" s="236"/>
      <c r="BD414" s="236"/>
    </row>
    <row r="415" spans="1:56" ht="12.75" customHeight="1">
      <c r="A415" s="186"/>
      <c r="B415" s="186"/>
      <c r="C415" s="186"/>
      <c r="D415" s="186"/>
      <c r="E415" s="186"/>
      <c r="F415" s="186"/>
      <c r="G415" s="186"/>
      <c r="H415" s="186"/>
      <c r="I415" s="186"/>
      <c r="J415" s="186"/>
      <c r="K415" s="186"/>
      <c r="L415" s="186"/>
      <c r="M415" s="186"/>
      <c r="N415" s="186"/>
      <c r="O415" s="186"/>
      <c r="P415" s="187"/>
      <c r="Q415" s="187"/>
      <c r="R415" s="187"/>
      <c r="S415" s="187"/>
      <c r="T415" s="187"/>
      <c r="U415" s="187"/>
      <c r="V415" s="187"/>
      <c r="W415" s="187"/>
      <c r="X415" s="187"/>
      <c r="Y415" s="188"/>
      <c r="Z415" s="188"/>
      <c r="AA415" s="188"/>
      <c r="AB415" s="188"/>
      <c r="AC415" s="235"/>
      <c r="AD415" s="235"/>
      <c r="AE415" s="235"/>
      <c r="AF415" s="235"/>
      <c r="AG415" s="235"/>
      <c r="AH415" s="235"/>
      <c r="AI415" s="187"/>
      <c r="AJ415" s="187"/>
      <c r="AK415" s="187"/>
      <c r="AL415" s="187"/>
      <c r="AM415" s="187"/>
      <c r="AN415" s="187"/>
      <c r="AO415" s="187"/>
      <c r="AP415" s="187"/>
      <c r="AQ415" s="187"/>
      <c r="AR415" s="187"/>
      <c r="AS415" s="187"/>
      <c r="AT415" s="236"/>
      <c r="AU415" s="236"/>
      <c r="AV415" s="236"/>
      <c r="AW415" s="236"/>
      <c r="AX415" s="236"/>
      <c r="AY415" s="236"/>
      <c r="AZ415" s="236"/>
      <c r="BA415" s="236"/>
      <c r="BB415" s="236"/>
      <c r="BC415" s="236"/>
      <c r="BD415" s="236"/>
    </row>
    <row r="416" spans="1:56" ht="12.75" customHeight="1">
      <c r="A416" s="186"/>
      <c r="B416" s="186"/>
      <c r="C416" s="186"/>
      <c r="D416" s="186"/>
      <c r="E416" s="186"/>
      <c r="F416" s="186"/>
      <c r="G416" s="186"/>
      <c r="H416" s="186"/>
      <c r="I416" s="186"/>
      <c r="J416" s="186"/>
      <c r="K416" s="186"/>
      <c r="L416" s="186"/>
      <c r="M416" s="186"/>
      <c r="N416" s="186"/>
      <c r="O416" s="186"/>
      <c r="P416" s="187"/>
      <c r="Q416" s="187"/>
      <c r="R416" s="187"/>
      <c r="S416" s="187"/>
      <c r="T416" s="187"/>
      <c r="U416" s="187"/>
      <c r="V416" s="187"/>
      <c r="W416" s="187"/>
      <c r="X416" s="187"/>
      <c r="Y416" s="188"/>
      <c r="Z416" s="188"/>
      <c r="AA416" s="188"/>
      <c r="AB416" s="188"/>
      <c r="AC416" s="235"/>
      <c r="AD416" s="235"/>
      <c r="AE416" s="235"/>
      <c r="AF416" s="235"/>
      <c r="AG416" s="235"/>
      <c r="AH416" s="235"/>
      <c r="AI416" s="187"/>
      <c r="AJ416" s="187"/>
      <c r="AK416" s="187"/>
      <c r="AL416" s="187"/>
      <c r="AM416" s="187"/>
      <c r="AN416" s="187"/>
      <c r="AO416" s="187"/>
      <c r="AP416" s="187"/>
      <c r="AQ416" s="187"/>
      <c r="AR416" s="187"/>
      <c r="AS416" s="187"/>
      <c r="AT416" s="236"/>
      <c r="AU416" s="236"/>
      <c r="AV416" s="236"/>
      <c r="AW416" s="236"/>
      <c r="AX416" s="236"/>
      <c r="AY416" s="236"/>
      <c r="AZ416" s="236"/>
      <c r="BA416" s="236"/>
      <c r="BB416" s="236"/>
      <c r="BC416" s="236"/>
      <c r="BD416" s="236"/>
    </row>
    <row r="417" spans="1:56" ht="12.75" customHeight="1">
      <c r="A417" s="186"/>
      <c r="B417" s="186"/>
      <c r="C417" s="186"/>
      <c r="D417" s="186"/>
      <c r="E417" s="186"/>
      <c r="F417" s="186"/>
      <c r="G417" s="186"/>
      <c r="H417" s="186"/>
      <c r="I417" s="186"/>
      <c r="J417" s="186"/>
      <c r="K417" s="186"/>
      <c r="L417" s="186"/>
      <c r="M417" s="186"/>
      <c r="N417" s="186"/>
      <c r="O417" s="186"/>
      <c r="P417" s="187"/>
      <c r="Q417" s="187"/>
      <c r="R417" s="187"/>
      <c r="S417" s="187"/>
      <c r="T417" s="187"/>
      <c r="U417" s="187"/>
      <c r="V417" s="187"/>
      <c r="W417" s="187"/>
      <c r="X417" s="187"/>
      <c r="Y417" s="188"/>
      <c r="Z417" s="188"/>
      <c r="AA417" s="188"/>
      <c r="AB417" s="188"/>
      <c r="AC417" s="235"/>
      <c r="AD417" s="235"/>
      <c r="AE417" s="235"/>
      <c r="AF417" s="235"/>
      <c r="AG417" s="235"/>
      <c r="AH417" s="235"/>
      <c r="AI417" s="187"/>
      <c r="AJ417" s="187"/>
      <c r="AK417" s="187"/>
      <c r="AL417" s="187"/>
      <c r="AM417" s="187"/>
      <c r="AN417" s="187"/>
      <c r="AO417" s="187"/>
      <c r="AP417" s="187"/>
      <c r="AQ417" s="187"/>
      <c r="AR417" s="187"/>
      <c r="AS417" s="187"/>
      <c r="AT417" s="236"/>
      <c r="AU417" s="236"/>
      <c r="AV417" s="236"/>
      <c r="AW417" s="236"/>
      <c r="AX417" s="236"/>
      <c r="AY417" s="236"/>
      <c r="AZ417" s="236"/>
      <c r="BA417" s="236"/>
      <c r="BB417" s="236"/>
      <c r="BC417" s="236"/>
      <c r="BD417" s="236"/>
    </row>
    <row r="418" spans="1:56" ht="12.75" customHeight="1">
      <c r="A418" s="186"/>
      <c r="B418" s="186"/>
      <c r="C418" s="186"/>
      <c r="D418" s="186"/>
      <c r="E418" s="186"/>
      <c r="F418" s="186"/>
      <c r="G418" s="186"/>
      <c r="H418" s="186"/>
      <c r="I418" s="186"/>
      <c r="J418" s="186"/>
      <c r="K418" s="186"/>
      <c r="L418" s="186"/>
      <c r="M418" s="186"/>
      <c r="N418" s="186"/>
      <c r="O418" s="186"/>
      <c r="P418" s="187"/>
      <c r="Q418" s="187"/>
      <c r="R418" s="187"/>
      <c r="S418" s="187"/>
      <c r="T418" s="187"/>
      <c r="U418" s="187"/>
      <c r="V418" s="187"/>
      <c r="W418" s="187"/>
      <c r="X418" s="187"/>
      <c r="Y418" s="188"/>
      <c r="Z418" s="188"/>
      <c r="AA418" s="188"/>
      <c r="AB418" s="188"/>
      <c r="AC418" s="235"/>
      <c r="AD418" s="235"/>
      <c r="AE418" s="235"/>
      <c r="AF418" s="235"/>
      <c r="AG418" s="235"/>
      <c r="AH418" s="235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187"/>
      <c r="AT418" s="236"/>
      <c r="AU418" s="236"/>
      <c r="AV418" s="236"/>
      <c r="AW418" s="236"/>
      <c r="AX418" s="236"/>
      <c r="AY418" s="236"/>
      <c r="AZ418" s="236"/>
      <c r="BA418" s="236"/>
      <c r="BB418" s="236"/>
      <c r="BC418" s="236"/>
      <c r="BD418" s="236"/>
    </row>
    <row r="419" spans="1:56" ht="12.75" customHeight="1">
      <c r="A419" s="186"/>
      <c r="B419" s="18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  <c r="O419" s="186"/>
      <c r="P419" s="187"/>
      <c r="Q419" s="187"/>
      <c r="R419" s="187"/>
      <c r="S419" s="187"/>
      <c r="T419" s="187"/>
      <c r="U419" s="187"/>
      <c r="V419" s="187"/>
      <c r="W419" s="187"/>
      <c r="X419" s="187"/>
      <c r="Y419" s="188"/>
      <c r="Z419" s="188"/>
      <c r="AA419" s="188"/>
      <c r="AB419" s="188"/>
      <c r="AC419" s="235"/>
      <c r="AD419" s="235"/>
      <c r="AE419" s="235"/>
      <c r="AF419" s="235"/>
      <c r="AG419" s="235"/>
      <c r="AH419" s="235"/>
      <c r="AI419" s="187"/>
      <c r="AJ419" s="187"/>
      <c r="AK419" s="187"/>
      <c r="AL419" s="187"/>
      <c r="AM419" s="187"/>
      <c r="AN419" s="187"/>
      <c r="AO419" s="187"/>
      <c r="AP419" s="187"/>
      <c r="AQ419" s="187"/>
      <c r="AR419" s="187"/>
      <c r="AS419" s="187"/>
      <c r="AT419" s="236"/>
      <c r="AU419" s="236"/>
      <c r="AV419" s="236"/>
      <c r="AW419" s="236"/>
      <c r="AX419" s="236"/>
      <c r="AY419" s="236"/>
      <c r="AZ419" s="236"/>
      <c r="BA419" s="236"/>
      <c r="BB419" s="236"/>
      <c r="BC419" s="236"/>
      <c r="BD419" s="236"/>
    </row>
    <row r="420" spans="1:56" ht="12.75" customHeight="1">
      <c r="A420" s="186"/>
      <c r="B420" s="186"/>
      <c r="C420" s="186"/>
      <c r="D420" s="186"/>
      <c r="E420" s="186"/>
      <c r="F420" s="186"/>
      <c r="G420" s="186"/>
      <c r="H420" s="186"/>
      <c r="I420" s="186"/>
      <c r="J420" s="186"/>
      <c r="K420" s="186"/>
      <c r="L420" s="186"/>
      <c r="M420" s="186"/>
      <c r="N420" s="186"/>
      <c r="O420" s="186"/>
      <c r="P420" s="187"/>
      <c r="Q420" s="187"/>
      <c r="R420" s="187"/>
      <c r="S420" s="187"/>
      <c r="T420" s="187"/>
      <c r="U420" s="187"/>
      <c r="V420" s="187"/>
      <c r="W420" s="187"/>
      <c r="X420" s="187"/>
      <c r="Y420" s="188"/>
      <c r="Z420" s="188"/>
      <c r="AA420" s="188"/>
      <c r="AB420" s="188"/>
      <c r="AC420" s="235"/>
      <c r="AD420" s="235"/>
      <c r="AE420" s="235"/>
      <c r="AF420" s="235"/>
      <c r="AG420" s="235"/>
      <c r="AH420" s="235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187"/>
      <c r="AT420" s="236"/>
      <c r="AU420" s="236"/>
      <c r="AV420" s="236"/>
      <c r="AW420" s="236"/>
      <c r="AX420" s="236"/>
      <c r="AY420" s="236"/>
      <c r="AZ420" s="236"/>
      <c r="BA420" s="236"/>
      <c r="BB420" s="236"/>
      <c r="BC420" s="236"/>
      <c r="BD420" s="236"/>
    </row>
    <row r="421" spans="1:56" ht="12.75" customHeight="1">
      <c r="A421" s="186"/>
      <c r="B421" s="186"/>
      <c r="C421" s="186"/>
      <c r="D421" s="186"/>
      <c r="E421" s="186"/>
      <c r="F421" s="186"/>
      <c r="G421" s="186"/>
      <c r="H421" s="186"/>
      <c r="I421" s="186"/>
      <c r="J421" s="186"/>
      <c r="K421" s="186"/>
      <c r="L421" s="186"/>
      <c r="M421" s="186"/>
      <c r="N421" s="186"/>
      <c r="O421" s="186"/>
      <c r="P421" s="187"/>
      <c r="Q421" s="187"/>
      <c r="R421" s="187"/>
      <c r="S421" s="187"/>
      <c r="T421" s="187"/>
      <c r="U421" s="187"/>
      <c r="V421" s="187"/>
      <c r="W421" s="187"/>
      <c r="X421" s="187"/>
      <c r="Y421" s="188"/>
      <c r="Z421" s="188"/>
      <c r="AA421" s="188"/>
      <c r="AB421" s="188"/>
      <c r="AC421" s="235"/>
      <c r="AD421" s="235"/>
      <c r="AE421" s="235"/>
      <c r="AF421" s="235"/>
      <c r="AG421" s="235"/>
      <c r="AH421" s="235"/>
      <c r="AI421" s="187"/>
      <c r="AJ421" s="187"/>
      <c r="AK421" s="187"/>
      <c r="AL421" s="187"/>
      <c r="AM421" s="187"/>
      <c r="AN421" s="187"/>
      <c r="AO421" s="187"/>
      <c r="AP421" s="187"/>
      <c r="AQ421" s="187"/>
      <c r="AR421" s="187"/>
      <c r="AS421" s="187"/>
      <c r="AT421" s="236"/>
      <c r="AU421" s="236"/>
      <c r="AV421" s="236"/>
      <c r="AW421" s="236"/>
      <c r="AX421" s="236"/>
      <c r="AY421" s="236"/>
      <c r="AZ421" s="236"/>
      <c r="BA421" s="236"/>
      <c r="BB421" s="236"/>
      <c r="BC421" s="236"/>
      <c r="BD421" s="236"/>
    </row>
    <row r="422" spans="1:56" ht="12.75" customHeight="1">
      <c r="A422" s="186"/>
      <c r="B422" s="186"/>
      <c r="C422" s="186"/>
      <c r="D422" s="186"/>
      <c r="E422" s="186"/>
      <c r="F422" s="186"/>
      <c r="G422" s="186"/>
      <c r="H422" s="186"/>
      <c r="I422" s="186"/>
      <c r="J422" s="186"/>
      <c r="K422" s="186"/>
      <c r="L422" s="186"/>
      <c r="M422" s="186"/>
      <c r="N422" s="186"/>
      <c r="O422" s="186"/>
      <c r="P422" s="187"/>
      <c r="Q422" s="187"/>
      <c r="R422" s="187"/>
      <c r="S422" s="187"/>
      <c r="T422" s="187"/>
      <c r="U422" s="187"/>
      <c r="V422" s="187"/>
      <c r="W422" s="187"/>
      <c r="X422" s="187"/>
      <c r="Y422" s="188"/>
      <c r="Z422" s="188"/>
      <c r="AA422" s="188"/>
      <c r="AB422" s="188"/>
      <c r="AC422" s="235"/>
      <c r="AD422" s="235"/>
      <c r="AE422" s="235"/>
      <c r="AF422" s="235"/>
      <c r="AG422" s="235"/>
      <c r="AH422" s="235"/>
      <c r="AI422" s="187"/>
      <c r="AJ422" s="187"/>
      <c r="AK422" s="187"/>
      <c r="AL422" s="187"/>
      <c r="AM422" s="187"/>
      <c r="AN422" s="187"/>
      <c r="AO422" s="187"/>
      <c r="AP422" s="187"/>
      <c r="AQ422" s="187"/>
      <c r="AR422" s="187"/>
      <c r="AS422" s="187"/>
      <c r="AT422" s="236"/>
      <c r="AU422" s="236"/>
      <c r="AV422" s="236"/>
      <c r="AW422" s="236"/>
      <c r="AX422" s="236"/>
      <c r="AY422" s="236"/>
      <c r="AZ422" s="236"/>
      <c r="BA422" s="236"/>
      <c r="BB422" s="236"/>
      <c r="BC422" s="236"/>
      <c r="BD422" s="236"/>
    </row>
    <row r="423" spans="1:56" ht="12.75" customHeight="1">
      <c r="A423" s="186"/>
      <c r="B423" s="186"/>
      <c r="C423" s="186"/>
      <c r="D423" s="186"/>
      <c r="E423" s="186"/>
      <c r="F423" s="186"/>
      <c r="G423" s="186"/>
      <c r="H423" s="186"/>
      <c r="I423" s="186"/>
      <c r="J423" s="186"/>
      <c r="K423" s="186"/>
      <c r="L423" s="186"/>
      <c r="M423" s="186"/>
      <c r="N423" s="186"/>
      <c r="O423" s="186"/>
      <c r="P423" s="187"/>
      <c r="Q423" s="187"/>
      <c r="R423" s="187"/>
      <c r="S423" s="187"/>
      <c r="T423" s="187"/>
      <c r="U423" s="187"/>
      <c r="V423" s="187"/>
      <c r="W423" s="187"/>
      <c r="X423" s="187"/>
      <c r="Y423" s="188"/>
      <c r="Z423" s="188"/>
      <c r="AA423" s="188"/>
      <c r="AB423" s="188"/>
      <c r="AC423" s="235"/>
      <c r="AD423" s="235"/>
      <c r="AE423" s="235"/>
      <c r="AF423" s="235"/>
      <c r="AG423" s="235"/>
      <c r="AH423" s="235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  <c r="AS423" s="187"/>
      <c r="AT423" s="236"/>
      <c r="AU423" s="236"/>
      <c r="AV423" s="236"/>
      <c r="AW423" s="236"/>
      <c r="AX423" s="236"/>
      <c r="AY423" s="236"/>
      <c r="AZ423" s="236"/>
      <c r="BA423" s="236"/>
      <c r="BB423" s="236"/>
      <c r="BC423" s="236"/>
      <c r="BD423" s="236"/>
    </row>
    <row r="424" spans="1:56" ht="12.75" customHeight="1">
      <c r="A424" s="186"/>
      <c r="B424" s="186"/>
      <c r="C424" s="186"/>
      <c r="D424" s="186"/>
      <c r="E424" s="186"/>
      <c r="F424" s="186"/>
      <c r="G424" s="186"/>
      <c r="H424" s="186"/>
      <c r="I424" s="186"/>
      <c r="J424" s="186"/>
      <c r="K424" s="186"/>
      <c r="L424" s="186"/>
      <c r="M424" s="186"/>
      <c r="N424" s="186"/>
      <c r="O424" s="186"/>
      <c r="P424" s="187"/>
      <c r="Q424" s="187"/>
      <c r="R424" s="187"/>
      <c r="S424" s="187"/>
      <c r="T424" s="187"/>
      <c r="U424" s="187"/>
      <c r="V424" s="187"/>
      <c r="W424" s="187"/>
      <c r="X424" s="187"/>
      <c r="Y424" s="188"/>
      <c r="Z424" s="188"/>
      <c r="AA424" s="188"/>
      <c r="AB424" s="188"/>
      <c r="AC424" s="235"/>
      <c r="AD424" s="235"/>
      <c r="AE424" s="235"/>
      <c r="AF424" s="235"/>
      <c r="AG424" s="235"/>
      <c r="AH424" s="235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  <c r="AS424" s="187"/>
      <c r="AT424" s="236"/>
      <c r="AU424" s="236"/>
      <c r="AV424" s="236"/>
      <c r="AW424" s="236"/>
      <c r="AX424" s="236"/>
      <c r="AY424" s="236"/>
      <c r="AZ424" s="236"/>
      <c r="BA424" s="236"/>
      <c r="BB424" s="236"/>
      <c r="BC424" s="236"/>
      <c r="BD424" s="236"/>
    </row>
    <row r="425" spans="1:56" ht="12.75" customHeight="1">
      <c r="A425" s="186"/>
      <c r="B425" s="186"/>
      <c r="C425" s="186"/>
      <c r="D425" s="186"/>
      <c r="E425" s="186"/>
      <c r="F425" s="186"/>
      <c r="G425" s="186"/>
      <c r="H425" s="186"/>
      <c r="I425" s="186"/>
      <c r="J425" s="186"/>
      <c r="K425" s="186"/>
      <c r="L425" s="186"/>
      <c r="M425" s="186"/>
      <c r="N425" s="186"/>
      <c r="O425" s="186"/>
      <c r="P425" s="187"/>
      <c r="Q425" s="187"/>
      <c r="R425" s="187"/>
      <c r="S425" s="187"/>
      <c r="T425" s="187"/>
      <c r="U425" s="187"/>
      <c r="V425" s="187"/>
      <c r="W425" s="187"/>
      <c r="X425" s="187"/>
      <c r="Y425" s="188"/>
      <c r="Z425" s="188"/>
      <c r="AA425" s="188"/>
      <c r="AB425" s="188"/>
      <c r="AC425" s="235"/>
      <c r="AD425" s="235"/>
      <c r="AE425" s="235"/>
      <c r="AF425" s="235"/>
      <c r="AG425" s="235"/>
      <c r="AH425" s="235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  <c r="AS425" s="187"/>
      <c r="AT425" s="236"/>
      <c r="AU425" s="236"/>
      <c r="AV425" s="236"/>
      <c r="AW425" s="236"/>
      <c r="AX425" s="236"/>
      <c r="AY425" s="236"/>
      <c r="AZ425" s="236"/>
      <c r="BA425" s="236"/>
      <c r="BB425" s="236"/>
      <c r="BC425" s="236"/>
      <c r="BD425" s="236"/>
    </row>
    <row r="426" spans="1:56" ht="12.75" customHeight="1">
      <c r="A426" s="186"/>
      <c r="B426" s="186"/>
      <c r="C426" s="186"/>
      <c r="D426" s="186"/>
      <c r="E426" s="186"/>
      <c r="F426" s="186"/>
      <c r="G426" s="186"/>
      <c r="H426" s="186"/>
      <c r="I426" s="186"/>
      <c r="J426" s="186"/>
      <c r="K426" s="186"/>
      <c r="L426" s="186"/>
      <c r="M426" s="186"/>
      <c r="N426" s="186"/>
      <c r="O426" s="186"/>
      <c r="P426" s="187"/>
      <c r="Q426" s="187"/>
      <c r="R426" s="187"/>
      <c r="S426" s="187"/>
      <c r="T426" s="187"/>
      <c r="U426" s="187"/>
      <c r="V426" s="187"/>
      <c r="W426" s="187"/>
      <c r="X426" s="187"/>
      <c r="Y426" s="188"/>
      <c r="Z426" s="188"/>
      <c r="AA426" s="188"/>
      <c r="AB426" s="188"/>
      <c r="AC426" s="235"/>
      <c r="AD426" s="235"/>
      <c r="AE426" s="235"/>
      <c r="AF426" s="235"/>
      <c r="AG426" s="235"/>
      <c r="AH426" s="235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7"/>
      <c r="AT426" s="236"/>
      <c r="AU426" s="236"/>
      <c r="AV426" s="236"/>
      <c r="AW426" s="236"/>
      <c r="AX426" s="236"/>
      <c r="AY426" s="236"/>
      <c r="AZ426" s="236"/>
      <c r="BA426" s="236"/>
      <c r="BB426" s="236"/>
      <c r="BC426" s="236"/>
      <c r="BD426" s="236"/>
    </row>
    <row r="427" spans="1:56" ht="12.75" customHeight="1">
      <c r="A427" s="186"/>
      <c r="B427" s="186"/>
      <c r="C427" s="186"/>
      <c r="D427" s="186"/>
      <c r="E427" s="186"/>
      <c r="F427" s="186"/>
      <c r="G427" s="186"/>
      <c r="H427" s="186"/>
      <c r="I427" s="186"/>
      <c r="J427" s="186"/>
      <c r="K427" s="186"/>
      <c r="L427" s="186"/>
      <c r="M427" s="186"/>
      <c r="N427" s="186"/>
      <c r="O427" s="186"/>
      <c r="P427" s="187"/>
      <c r="Q427" s="187"/>
      <c r="R427" s="187"/>
      <c r="S427" s="187"/>
      <c r="T427" s="187"/>
      <c r="U427" s="187"/>
      <c r="V427" s="187"/>
      <c r="W427" s="187"/>
      <c r="X427" s="187"/>
      <c r="Y427" s="188"/>
      <c r="Z427" s="188"/>
      <c r="AA427" s="188"/>
      <c r="AB427" s="188"/>
      <c r="AC427" s="235"/>
      <c r="AD427" s="235"/>
      <c r="AE427" s="235"/>
      <c r="AF427" s="235"/>
      <c r="AG427" s="235"/>
      <c r="AH427" s="235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7"/>
      <c r="AT427" s="236"/>
      <c r="AU427" s="236"/>
      <c r="AV427" s="236"/>
      <c r="AW427" s="236"/>
      <c r="AX427" s="236"/>
      <c r="AY427" s="236"/>
      <c r="AZ427" s="236"/>
      <c r="BA427" s="236"/>
      <c r="BB427" s="236"/>
      <c r="BC427" s="236"/>
      <c r="BD427" s="236"/>
    </row>
    <row r="428" spans="1:56" ht="12.75" customHeight="1">
      <c r="A428" s="186"/>
      <c r="B428" s="186"/>
      <c r="C428" s="186"/>
      <c r="D428" s="186"/>
      <c r="E428" s="186"/>
      <c r="F428" s="186"/>
      <c r="G428" s="186"/>
      <c r="H428" s="186"/>
      <c r="I428" s="186"/>
      <c r="J428" s="186"/>
      <c r="K428" s="186"/>
      <c r="L428" s="186"/>
      <c r="M428" s="186"/>
      <c r="N428" s="186"/>
      <c r="O428" s="186"/>
      <c r="P428" s="187"/>
      <c r="Q428" s="187"/>
      <c r="R428" s="187"/>
      <c r="S428" s="187"/>
      <c r="T428" s="187"/>
      <c r="U428" s="187"/>
      <c r="V428" s="187"/>
      <c r="W428" s="187"/>
      <c r="X428" s="187"/>
      <c r="Y428" s="188"/>
      <c r="Z428" s="188"/>
      <c r="AA428" s="188"/>
      <c r="AB428" s="188"/>
      <c r="AC428" s="235"/>
      <c r="AD428" s="235"/>
      <c r="AE428" s="235"/>
      <c r="AF428" s="235"/>
      <c r="AG428" s="235"/>
      <c r="AH428" s="235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87"/>
      <c r="AT428" s="236"/>
      <c r="AU428" s="236"/>
      <c r="AV428" s="236"/>
      <c r="AW428" s="236"/>
      <c r="AX428" s="236"/>
      <c r="AY428" s="236"/>
      <c r="AZ428" s="236"/>
      <c r="BA428" s="236"/>
      <c r="BB428" s="236"/>
      <c r="BC428" s="236"/>
      <c r="BD428" s="236"/>
    </row>
    <row r="429" spans="1:56" ht="12.75" customHeight="1">
      <c r="A429" s="186"/>
      <c r="B429" s="186"/>
      <c r="C429" s="186"/>
      <c r="D429" s="186"/>
      <c r="E429" s="186"/>
      <c r="F429" s="186"/>
      <c r="G429" s="186"/>
      <c r="H429" s="186"/>
      <c r="I429" s="186"/>
      <c r="J429" s="186"/>
      <c r="K429" s="186"/>
      <c r="L429" s="186"/>
      <c r="M429" s="186"/>
      <c r="N429" s="186"/>
      <c r="O429" s="186"/>
      <c r="P429" s="187"/>
      <c r="Q429" s="187"/>
      <c r="R429" s="187"/>
      <c r="S429" s="187"/>
      <c r="T429" s="187"/>
      <c r="U429" s="187"/>
      <c r="V429" s="187"/>
      <c r="W429" s="187"/>
      <c r="X429" s="187"/>
      <c r="Y429" s="188"/>
      <c r="Z429" s="188"/>
      <c r="AA429" s="188"/>
      <c r="AB429" s="188"/>
      <c r="AC429" s="235"/>
      <c r="AD429" s="235"/>
      <c r="AE429" s="235"/>
      <c r="AF429" s="235"/>
      <c r="AG429" s="235"/>
      <c r="AH429" s="235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  <c r="AS429" s="187"/>
      <c r="AT429" s="236"/>
      <c r="AU429" s="236"/>
      <c r="AV429" s="236"/>
      <c r="AW429" s="236"/>
      <c r="AX429" s="236"/>
      <c r="AY429" s="236"/>
      <c r="AZ429" s="236"/>
      <c r="BA429" s="236"/>
      <c r="BB429" s="236"/>
      <c r="BC429" s="236"/>
      <c r="BD429" s="236"/>
    </row>
    <row r="430" spans="1:56" ht="12.75" customHeight="1">
      <c r="A430" s="186"/>
      <c r="B430" s="186"/>
      <c r="C430" s="186"/>
      <c r="D430" s="186"/>
      <c r="E430" s="186"/>
      <c r="F430" s="186"/>
      <c r="G430" s="186"/>
      <c r="H430" s="186"/>
      <c r="I430" s="186"/>
      <c r="J430" s="186"/>
      <c r="K430" s="186"/>
      <c r="L430" s="186"/>
      <c r="M430" s="186"/>
      <c r="N430" s="186"/>
      <c r="O430" s="186"/>
      <c r="P430" s="187"/>
      <c r="Q430" s="187"/>
      <c r="R430" s="187"/>
      <c r="S430" s="187"/>
      <c r="T430" s="187"/>
      <c r="U430" s="187"/>
      <c r="V430" s="187"/>
      <c r="W430" s="187"/>
      <c r="X430" s="187"/>
      <c r="Y430" s="188"/>
      <c r="Z430" s="188"/>
      <c r="AA430" s="188"/>
      <c r="AB430" s="188"/>
      <c r="AC430" s="235"/>
      <c r="AD430" s="235"/>
      <c r="AE430" s="235"/>
      <c r="AF430" s="235"/>
      <c r="AG430" s="235"/>
      <c r="AH430" s="235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  <c r="AS430" s="187"/>
      <c r="AT430" s="236"/>
      <c r="AU430" s="236"/>
      <c r="AV430" s="236"/>
      <c r="AW430" s="236"/>
      <c r="AX430" s="236"/>
      <c r="AY430" s="236"/>
      <c r="AZ430" s="236"/>
      <c r="BA430" s="236"/>
      <c r="BB430" s="236"/>
      <c r="BC430" s="236"/>
      <c r="BD430" s="236"/>
    </row>
    <row r="431" spans="1:56" ht="12.75" customHeight="1">
      <c r="A431" s="186"/>
      <c r="B431" s="186"/>
      <c r="C431" s="186"/>
      <c r="D431" s="186"/>
      <c r="E431" s="186"/>
      <c r="F431" s="186"/>
      <c r="G431" s="186"/>
      <c r="H431" s="186"/>
      <c r="I431" s="186"/>
      <c r="J431" s="186"/>
      <c r="K431" s="186"/>
      <c r="L431" s="186"/>
      <c r="M431" s="186"/>
      <c r="N431" s="186"/>
      <c r="O431" s="186"/>
      <c r="P431" s="187"/>
      <c r="Q431" s="187"/>
      <c r="R431" s="187"/>
      <c r="S431" s="187"/>
      <c r="T431" s="187"/>
      <c r="U431" s="187"/>
      <c r="V431" s="187"/>
      <c r="W431" s="187"/>
      <c r="X431" s="187"/>
      <c r="Y431" s="188"/>
      <c r="Z431" s="188"/>
      <c r="AA431" s="188"/>
      <c r="AB431" s="188"/>
      <c r="AC431" s="235"/>
      <c r="AD431" s="235"/>
      <c r="AE431" s="235"/>
      <c r="AF431" s="235"/>
      <c r="AG431" s="235"/>
      <c r="AH431" s="235"/>
      <c r="AI431" s="187"/>
      <c r="AJ431" s="187"/>
      <c r="AK431" s="187"/>
      <c r="AL431" s="187"/>
      <c r="AM431" s="187"/>
      <c r="AN431" s="187"/>
      <c r="AO431" s="187"/>
      <c r="AP431" s="187"/>
      <c r="AQ431" s="187"/>
      <c r="AR431" s="187"/>
      <c r="AS431" s="187"/>
      <c r="AT431" s="236"/>
      <c r="AU431" s="236"/>
      <c r="AV431" s="236"/>
      <c r="AW431" s="236"/>
      <c r="AX431" s="236"/>
      <c r="AY431" s="236"/>
      <c r="AZ431" s="236"/>
      <c r="BA431" s="236"/>
      <c r="BB431" s="236"/>
      <c r="BC431" s="236"/>
      <c r="BD431" s="236"/>
    </row>
    <row r="432" spans="1:56" ht="12.75" customHeight="1">
      <c r="A432" s="186"/>
      <c r="B432" s="186"/>
      <c r="C432" s="186"/>
      <c r="D432" s="186"/>
      <c r="E432" s="186"/>
      <c r="F432" s="186"/>
      <c r="G432" s="186"/>
      <c r="H432" s="186"/>
      <c r="I432" s="186"/>
      <c r="J432" s="186"/>
      <c r="K432" s="186"/>
      <c r="L432" s="186"/>
      <c r="M432" s="186"/>
      <c r="N432" s="186"/>
      <c r="O432" s="186"/>
      <c r="P432" s="187"/>
      <c r="Q432" s="187"/>
      <c r="R432" s="187"/>
      <c r="S432" s="187"/>
      <c r="T432" s="187"/>
      <c r="U432" s="187"/>
      <c r="V432" s="187"/>
      <c r="W432" s="187"/>
      <c r="X432" s="187"/>
      <c r="Y432" s="188"/>
      <c r="Z432" s="188"/>
      <c r="AA432" s="188"/>
      <c r="AB432" s="188"/>
      <c r="AC432" s="235"/>
      <c r="AD432" s="235"/>
      <c r="AE432" s="235"/>
      <c r="AF432" s="235"/>
      <c r="AG432" s="235"/>
      <c r="AH432" s="235"/>
      <c r="AI432" s="187"/>
      <c r="AJ432" s="187"/>
      <c r="AK432" s="187"/>
      <c r="AL432" s="187"/>
      <c r="AM432" s="187"/>
      <c r="AN432" s="187"/>
      <c r="AO432" s="187"/>
      <c r="AP432" s="187"/>
      <c r="AQ432" s="187"/>
      <c r="AR432" s="187"/>
      <c r="AS432" s="187"/>
      <c r="AT432" s="236"/>
      <c r="AU432" s="236"/>
      <c r="AV432" s="236"/>
      <c r="AW432" s="236"/>
      <c r="AX432" s="236"/>
      <c r="AY432" s="236"/>
      <c r="AZ432" s="236"/>
      <c r="BA432" s="236"/>
      <c r="BB432" s="236"/>
      <c r="BC432" s="236"/>
      <c r="BD432" s="236"/>
    </row>
    <row r="433" spans="1:56" ht="12.75" customHeight="1">
      <c r="A433" s="186"/>
      <c r="B433" s="186"/>
      <c r="C433" s="186"/>
      <c r="D433" s="186"/>
      <c r="E433" s="186"/>
      <c r="F433" s="186"/>
      <c r="G433" s="186"/>
      <c r="H433" s="186"/>
      <c r="I433" s="186"/>
      <c r="J433" s="186"/>
      <c r="K433" s="186"/>
      <c r="L433" s="186"/>
      <c r="M433" s="186"/>
      <c r="N433" s="186"/>
      <c r="O433" s="186"/>
      <c r="P433" s="187"/>
      <c r="Q433" s="187"/>
      <c r="R433" s="187"/>
      <c r="S433" s="187"/>
      <c r="T433" s="187"/>
      <c r="U433" s="187"/>
      <c r="V433" s="187"/>
      <c r="W433" s="187"/>
      <c r="X433" s="187"/>
      <c r="Y433" s="188"/>
      <c r="Z433" s="188"/>
      <c r="AA433" s="188"/>
      <c r="AB433" s="188"/>
      <c r="AC433" s="235"/>
      <c r="AD433" s="235"/>
      <c r="AE433" s="235"/>
      <c r="AF433" s="235"/>
      <c r="AG433" s="235"/>
      <c r="AH433" s="235"/>
      <c r="AI433" s="187"/>
      <c r="AJ433" s="187"/>
      <c r="AK433" s="187"/>
      <c r="AL433" s="187"/>
      <c r="AM433" s="187"/>
      <c r="AN433" s="187"/>
      <c r="AO433" s="187"/>
      <c r="AP433" s="187"/>
      <c r="AQ433" s="187"/>
      <c r="AR433" s="187"/>
      <c r="AS433" s="187"/>
      <c r="AT433" s="236"/>
      <c r="AU433" s="236"/>
      <c r="AV433" s="236"/>
      <c r="AW433" s="236"/>
      <c r="AX433" s="236"/>
      <c r="AY433" s="236"/>
      <c r="AZ433" s="236"/>
      <c r="BA433" s="236"/>
      <c r="BB433" s="236"/>
      <c r="BC433" s="236"/>
      <c r="BD433" s="236"/>
    </row>
    <row r="434" spans="1:56" ht="12.75" customHeight="1">
      <c r="A434" s="186"/>
      <c r="B434" s="186"/>
      <c r="C434" s="186"/>
      <c r="D434" s="186"/>
      <c r="E434" s="186"/>
      <c r="F434" s="186"/>
      <c r="G434" s="186"/>
      <c r="H434" s="186"/>
      <c r="I434" s="186"/>
      <c r="J434" s="186"/>
      <c r="K434" s="186"/>
      <c r="L434" s="186"/>
      <c r="M434" s="186"/>
      <c r="N434" s="186"/>
      <c r="O434" s="186"/>
      <c r="P434" s="187"/>
      <c r="Q434" s="187"/>
      <c r="R434" s="187"/>
      <c r="S434" s="187"/>
      <c r="T434" s="187"/>
      <c r="U434" s="187"/>
      <c r="V434" s="187"/>
      <c r="W434" s="187"/>
      <c r="X434" s="187"/>
      <c r="Y434" s="188"/>
      <c r="Z434" s="188"/>
      <c r="AA434" s="188"/>
      <c r="AB434" s="188"/>
      <c r="AC434" s="235"/>
      <c r="AD434" s="235"/>
      <c r="AE434" s="235"/>
      <c r="AF434" s="235"/>
      <c r="AG434" s="235"/>
      <c r="AH434" s="235"/>
      <c r="AI434" s="187"/>
      <c r="AJ434" s="187"/>
      <c r="AK434" s="187"/>
      <c r="AL434" s="187"/>
      <c r="AM434" s="187"/>
      <c r="AN434" s="187"/>
      <c r="AO434" s="187"/>
      <c r="AP434" s="187"/>
      <c r="AQ434" s="187"/>
      <c r="AR434" s="187"/>
      <c r="AS434" s="187"/>
      <c r="AT434" s="236"/>
      <c r="AU434" s="236"/>
      <c r="AV434" s="236"/>
      <c r="AW434" s="236"/>
      <c r="AX434" s="236"/>
      <c r="AY434" s="236"/>
      <c r="AZ434" s="236"/>
      <c r="BA434" s="236"/>
      <c r="BB434" s="236"/>
      <c r="BC434" s="236"/>
      <c r="BD434" s="236"/>
    </row>
    <row r="435" spans="1:56" ht="12.75" customHeight="1">
      <c r="A435" s="186"/>
      <c r="B435" s="186"/>
      <c r="C435" s="186"/>
      <c r="D435" s="186"/>
      <c r="E435" s="186"/>
      <c r="F435" s="186"/>
      <c r="G435" s="186"/>
      <c r="H435" s="186"/>
      <c r="I435" s="186"/>
      <c r="J435" s="186"/>
      <c r="K435" s="186"/>
      <c r="L435" s="186"/>
      <c r="M435" s="186"/>
      <c r="N435" s="186"/>
      <c r="O435" s="186"/>
      <c r="P435" s="187"/>
      <c r="Q435" s="187"/>
      <c r="R435" s="187"/>
      <c r="S435" s="187"/>
      <c r="T435" s="187"/>
      <c r="U435" s="187"/>
      <c r="V435" s="187"/>
      <c r="W435" s="187"/>
      <c r="X435" s="187"/>
      <c r="Y435" s="188"/>
      <c r="Z435" s="188"/>
      <c r="AA435" s="188"/>
      <c r="AB435" s="188"/>
      <c r="AC435" s="235"/>
      <c r="AD435" s="235"/>
      <c r="AE435" s="235"/>
      <c r="AF435" s="235"/>
      <c r="AG435" s="235"/>
      <c r="AH435" s="235"/>
      <c r="AI435" s="187"/>
      <c r="AJ435" s="187"/>
      <c r="AK435" s="187"/>
      <c r="AL435" s="187"/>
      <c r="AM435" s="187"/>
      <c r="AN435" s="187"/>
      <c r="AO435" s="187"/>
      <c r="AP435" s="187"/>
      <c r="AQ435" s="187"/>
      <c r="AR435" s="187"/>
      <c r="AS435" s="187"/>
      <c r="AT435" s="236"/>
      <c r="AU435" s="236"/>
      <c r="AV435" s="236"/>
      <c r="AW435" s="236"/>
      <c r="AX435" s="236"/>
      <c r="AY435" s="236"/>
      <c r="AZ435" s="236"/>
      <c r="BA435" s="236"/>
      <c r="BB435" s="236"/>
      <c r="BC435" s="236"/>
      <c r="BD435" s="236"/>
    </row>
    <row r="436" spans="1:56" ht="12.75" customHeight="1">
      <c r="A436" s="186"/>
      <c r="B436" s="186"/>
      <c r="C436" s="186"/>
      <c r="D436" s="186"/>
      <c r="E436" s="186"/>
      <c r="F436" s="186"/>
      <c r="G436" s="186"/>
      <c r="H436" s="186"/>
      <c r="I436" s="186"/>
      <c r="J436" s="186"/>
      <c r="K436" s="186"/>
      <c r="L436" s="186"/>
      <c r="M436" s="186"/>
      <c r="N436" s="186"/>
      <c r="O436" s="186"/>
      <c r="P436" s="187"/>
      <c r="Q436" s="187"/>
      <c r="R436" s="187"/>
      <c r="S436" s="187"/>
      <c r="T436" s="187"/>
      <c r="U436" s="187"/>
      <c r="V436" s="187"/>
      <c r="W436" s="187"/>
      <c r="X436" s="187"/>
      <c r="Y436" s="188"/>
      <c r="Z436" s="188"/>
      <c r="AA436" s="188"/>
      <c r="AB436" s="188"/>
      <c r="AC436" s="235"/>
      <c r="AD436" s="235"/>
      <c r="AE436" s="235"/>
      <c r="AF436" s="235"/>
      <c r="AG436" s="235"/>
      <c r="AH436" s="235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187"/>
      <c r="AT436" s="236"/>
      <c r="AU436" s="236"/>
      <c r="AV436" s="236"/>
      <c r="AW436" s="236"/>
      <c r="AX436" s="236"/>
      <c r="AY436" s="236"/>
      <c r="AZ436" s="236"/>
      <c r="BA436" s="236"/>
      <c r="BB436" s="236"/>
      <c r="BC436" s="236"/>
      <c r="BD436" s="236"/>
    </row>
    <row r="437" spans="1:56" ht="12.75" customHeight="1">
      <c r="A437" s="186"/>
      <c r="B437" s="186"/>
      <c r="C437" s="186"/>
      <c r="D437" s="186"/>
      <c r="E437" s="186"/>
      <c r="F437" s="186"/>
      <c r="G437" s="186"/>
      <c r="H437" s="186"/>
      <c r="I437" s="186"/>
      <c r="J437" s="186"/>
      <c r="K437" s="186"/>
      <c r="L437" s="186"/>
      <c r="M437" s="186"/>
      <c r="N437" s="186"/>
      <c r="O437" s="186"/>
      <c r="P437" s="187"/>
      <c r="Q437" s="187"/>
      <c r="R437" s="187"/>
      <c r="S437" s="187"/>
      <c r="T437" s="187"/>
      <c r="U437" s="187"/>
      <c r="V437" s="187"/>
      <c r="W437" s="187"/>
      <c r="X437" s="187"/>
      <c r="Y437" s="188"/>
      <c r="Z437" s="188"/>
      <c r="AA437" s="188"/>
      <c r="AB437" s="188"/>
      <c r="AC437" s="235"/>
      <c r="AD437" s="235"/>
      <c r="AE437" s="235"/>
      <c r="AF437" s="235"/>
      <c r="AG437" s="235"/>
      <c r="AH437" s="235"/>
      <c r="AI437" s="187"/>
      <c r="AJ437" s="187"/>
      <c r="AK437" s="187"/>
      <c r="AL437" s="187"/>
      <c r="AM437" s="187"/>
      <c r="AN437" s="187"/>
      <c r="AO437" s="187"/>
      <c r="AP437" s="187"/>
      <c r="AQ437" s="187"/>
      <c r="AR437" s="187"/>
      <c r="AS437" s="187"/>
      <c r="AT437" s="236"/>
      <c r="AU437" s="236"/>
      <c r="AV437" s="236"/>
      <c r="AW437" s="236"/>
      <c r="AX437" s="236"/>
      <c r="AY437" s="236"/>
      <c r="AZ437" s="236"/>
      <c r="BA437" s="236"/>
      <c r="BB437" s="236"/>
      <c r="BC437" s="236"/>
      <c r="BD437" s="236"/>
    </row>
    <row r="438" spans="1:56" ht="12.75" customHeight="1">
      <c r="A438" s="186"/>
      <c r="B438" s="186"/>
      <c r="C438" s="186"/>
      <c r="D438" s="186"/>
      <c r="E438" s="186"/>
      <c r="F438" s="186"/>
      <c r="G438" s="186"/>
      <c r="H438" s="186"/>
      <c r="I438" s="186"/>
      <c r="J438" s="186"/>
      <c r="K438" s="186"/>
      <c r="L438" s="186"/>
      <c r="M438" s="186"/>
      <c r="N438" s="186"/>
      <c r="O438" s="186"/>
      <c r="P438" s="187"/>
      <c r="Q438" s="187"/>
      <c r="R438" s="187"/>
      <c r="S438" s="187"/>
      <c r="T438" s="187"/>
      <c r="U438" s="187"/>
      <c r="V438" s="187"/>
      <c r="W438" s="187"/>
      <c r="X438" s="187"/>
      <c r="Y438" s="188"/>
      <c r="Z438" s="188"/>
      <c r="AA438" s="188"/>
      <c r="AB438" s="188"/>
      <c r="AC438" s="235"/>
      <c r="AD438" s="235"/>
      <c r="AE438" s="235"/>
      <c r="AF438" s="235"/>
      <c r="AG438" s="235"/>
      <c r="AH438" s="235"/>
      <c r="AI438" s="187"/>
      <c r="AJ438" s="187"/>
      <c r="AK438" s="187"/>
      <c r="AL438" s="187"/>
      <c r="AM438" s="187"/>
      <c r="AN438" s="187"/>
      <c r="AO438" s="187"/>
      <c r="AP438" s="187"/>
      <c r="AQ438" s="187"/>
      <c r="AR438" s="187"/>
      <c r="AS438" s="187"/>
      <c r="AT438" s="236"/>
      <c r="AU438" s="236"/>
      <c r="AV438" s="236"/>
      <c r="AW438" s="236"/>
      <c r="AX438" s="236"/>
      <c r="AY438" s="236"/>
      <c r="AZ438" s="236"/>
      <c r="BA438" s="236"/>
      <c r="BB438" s="236"/>
      <c r="BC438" s="236"/>
      <c r="BD438" s="236"/>
    </row>
    <row r="439" spans="1:56" ht="12.75" customHeight="1">
      <c r="A439" s="186"/>
      <c r="B439" s="186"/>
      <c r="C439" s="186"/>
      <c r="D439" s="186"/>
      <c r="E439" s="186"/>
      <c r="F439" s="186"/>
      <c r="G439" s="186"/>
      <c r="H439" s="186"/>
      <c r="I439" s="186"/>
      <c r="J439" s="186"/>
      <c r="K439" s="186"/>
      <c r="L439" s="186"/>
      <c r="M439" s="186"/>
      <c r="N439" s="186"/>
      <c r="O439" s="186"/>
      <c r="P439" s="187"/>
      <c r="Q439" s="187"/>
      <c r="R439" s="187"/>
      <c r="S439" s="187"/>
      <c r="T439" s="187"/>
      <c r="U439" s="187"/>
      <c r="V439" s="187"/>
      <c r="W439" s="187"/>
      <c r="X439" s="187"/>
      <c r="Y439" s="188"/>
      <c r="Z439" s="188"/>
      <c r="AA439" s="188"/>
      <c r="AB439" s="188"/>
      <c r="AC439" s="235"/>
      <c r="AD439" s="235"/>
      <c r="AE439" s="235"/>
      <c r="AF439" s="235"/>
      <c r="AG439" s="235"/>
      <c r="AH439" s="235"/>
      <c r="AI439" s="187"/>
      <c r="AJ439" s="187"/>
      <c r="AK439" s="187"/>
      <c r="AL439" s="187"/>
      <c r="AM439" s="187"/>
      <c r="AN439" s="187"/>
      <c r="AO439" s="187"/>
      <c r="AP439" s="187"/>
      <c r="AQ439" s="187"/>
      <c r="AR439" s="187"/>
      <c r="AS439" s="187"/>
      <c r="AT439" s="236"/>
      <c r="AU439" s="236"/>
      <c r="AV439" s="236"/>
      <c r="AW439" s="236"/>
      <c r="AX439" s="236"/>
      <c r="AY439" s="236"/>
      <c r="AZ439" s="236"/>
      <c r="BA439" s="236"/>
      <c r="BB439" s="236"/>
      <c r="BC439" s="236"/>
      <c r="BD439" s="236"/>
    </row>
    <row r="440" spans="1:56" ht="12.75" customHeight="1">
      <c r="A440" s="186"/>
      <c r="B440" s="186"/>
      <c r="C440" s="186"/>
      <c r="D440" s="186"/>
      <c r="E440" s="186"/>
      <c r="F440" s="186"/>
      <c r="G440" s="186"/>
      <c r="H440" s="186"/>
      <c r="I440" s="186"/>
      <c r="J440" s="186"/>
      <c r="K440" s="186"/>
      <c r="L440" s="186"/>
      <c r="M440" s="186"/>
      <c r="N440" s="186"/>
      <c r="O440" s="186"/>
      <c r="P440" s="187"/>
      <c r="Q440" s="187"/>
      <c r="R440" s="187"/>
      <c r="S440" s="187"/>
      <c r="T440" s="187"/>
      <c r="U440" s="187"/>
      <c r="V440" s="187"/>
      <c r="W440" s="187"/>
      <c r="X440" s="187"/>
      <c r="Y440" s="188"/>
      <c r="Z440" s="188"/>
      <c r="AA440" s="188"/>
      <c r="AB440" s="188"/>
      <c r="AC440" s="235"/>
      <c r="AD440" s="235"/>
      <c r="AE440" s="235"/>
      <c r="AF440" s="235"/>
      <c r="AG440" s="235"/>
      <c r="AH440" s="235"/>
      <c r="AI440" s="187"/>
      <c r="AJ440" s="187"/>
      <c r="AK440" s="187"/>
      <c r="AL440" s="187"/>
      <c r="AM440" s="187"/>
      <c r="AN440" s="187"/>
      <c r="AO440" s="187"/>
      <c r="AP440" s="187"/>
      <c r="AQ440" s="187"/>
      <c r="AR440" s="187"/>
      <c r="AS440" s="187"/>
      <c r="AT440" s="236"/>
      <c r="AU440" s="236"/>
      <c r="AV440" s="236"/>
      <c r="AW440" s="236"/>
      <c r="AX440" s="236"/>
      <c r="AY440" s="236"/>
      <c r="AZ440" s="236"/>
      <c r="BA440" s="236"/>
      <c r="BB440" s="236"/>
      <c r="BC440" s="236"/>
      <c r="BD440" s="236"/>
    </row>
    <row r="441" spans="1:56" ht="12.75" customHeight="1">
      <c r="A441" s="186"/>
      <c r="B441" s="186"/>
      <c r="C441" s="186"/>
      <c r="D441" s="186"/>
      <c r="E441" s="186"/>
      <c r="F441" s="186"/>
      <c r="G441" s="186"/>
      <c r="H441" s="186"/>
      <c r="I441" s="186"/>
      <c r="J441" s="186"/>
      <c r="K441" s="186"/>
      <c r="L441" s="186"/>
      <c r="M441" s="186"/>
      <c r="N441" s="186"/>
      <c r="O441" s="186"/>
      <c r="P441" s="187"/>
      <c r="Q441" s="187"/>
      <c r="R441" s="187"/>
      <c r="S441" s="187"/>
      <c r="T441" s="187"/>
      <c r="U441" s="187"/>
      <c r="V441" s="187"/>
      <c r="W441" s="187"/>
      <c r="X441" s="187"/>
      <c r="Y441" s="188"/>
      <c r="Z441" s="188"/>
      <c r="AA441" s="188"/>
      <c r="AB441" s="188"/>
      <c r="AC441" s="235"/>
      <c r="AD441" s="235"/>
      <c r="AE441" s="235"/>
      <c r="AF441" s="235"/>
      <c r="AG441" s="235"/>
      <c r="AH441" s="235"/>
      <c r="AI441" s="187"/>
      <c r="AJ441" s="187"/>
      <c r="AK441" s="187"/>
      <c r="AL441" s="187"/>
      <c r="AM441" s="187"/>
      <c r="AN441" s="187"/>
      <c r="AO441" s="187"/>
      <c r="AP441" s="187"/>
      <c r="AQ441" s="187"/>
      <c r="AR441" s="187"/>
      <c r="AS441" s="187"/>
      <c r="AT441" s="236"/>
      <c r="AU441" s="236"/>
      <c r="AV441" s="236"/>
      <c r="AW441" s="236"/>
      <c r="AX441" s="236"/>
      <c r="AY441" s="236"/>
      <c r="AZ441" s="236"/>
      <c r="BA441" s="236"/>
      <c r="BB441" s="236"/>
      <c r="BC441" s="236"/>
      <c r="BD441" s="236"/>
    </row>
    <row r="442" spans="1:56" ht="12.75" customHeight="1">
      <c r="A442" s="186"/>
      <c r="B442" s="186"/>
      <c r="C442" s="186"/>
      <c r="D442" s="186"/>
      <c r="E442" s="186"/>
      <c r="F442" s="186"/>
      <c r="G442" s="186"/>
      <c r="H442" s="186"/>
      <c r="I442" s="186"/>
      <c r="J442" s="186"/>
      <c r="K442" s="186"/>
      <c r="L442" s="186"/>
      <c r="M442" s="186"/>
      <c r="N442" s="186"/>
      <c r="O442" s="186"/>
      <c r="P442" s="187"/>
      <c r="Q442" s="187"/>
      <c r="R442" s="187"/>
      <c r="S442" s="187"/>
      <c r="T442" s="187"/>
      <c r="U442" s="187"/>
      <c r="V442" s="187"/>
      <c r="W442" s="187"/>
      <c r="X442" s="187"/>
      <c r="Y442" s="188"/>
      <c r="Z442" s="188"/>
      <c r="AA442" s="188"/>
      <c r="AB442" s="188"/>
      <c r="AC442" s="235"/>
      <c r="AD442" s="235"/>
      <c r="AE442" s="235"/>
      <c r="AF442" s="235"/>
      <c r="AG442" s="235"/>
      <c r="AH442" s="235"/>
      <c r="AI442" s="187"/>
      <c r="AJ442" s="187"/>
      <c r="AK442" s="187"/>
      <c r="AL442" s="187"/>
      <c r="AM442" s="187"/>
      <c r="AN442" s="187"/>
      <c r="AO442" s="187"/>
      <c r="AP442" s="187"/>
      <c r="AQ442" s="187"/>
      <c r="AR442" s="187"/>
      <c r="AS442" s="187"/>
      <c r="AT442" s="236"/>
      <c r="AU442" s="236"/>
      <c r="AV442" s="236"/>
      <c r="AW442" s="236"/>
      <c r="AX442" s="236"/>
      <c r="AY442" s="236"/>
      <c r="AZ442" s="236"/>
      <c r="BA442" s="236"/>
      <c r="BB442" s="236"/>
      <c r="BC442" s="236"/>
      <c r="BD442" s="236"/>
    </row>
    <row r="443" spans="1:56" ht="12.75" customHeight="1">
      <c r="A443" s="186"/>
      <c r="B443" s="186"/>
      <c r="C443" s="186"/>
      <c r="D443" s="186"/>
      <c r="E443" s="186"/>
      <c r="F443" s="186"/>
      <c r="G443" s="186"/>
      <c r="H443" s="186"/>
      <c r="I443" s="186"/>
      <c r="J443" s="186"/>
      <c r="K443" s="186"/>
      <c r="L443" s="186"/>
      <c r="M443" s="186"/>
      <c r="N443" s="186"/>
      <c r="O443" s="186"/>
      <c r="P443" s="187"/>
      <c r="Q443" s="187"/>
      <c r="R443" s="187"/>
      <c r="S443" s="187"/>
      <c r="T443" s="187"/>
      <c r="U443" s="187"/>
      <c r="V443" s="187"/>
      <c r="W443" s="187"/>
      <c r="X443" s="187"/>
      <c r="Y443" s="188"/>
      <c r="Z443" s="188"/>
      <c r="AA443" s="188"/>
      <c r="AB443" s="188"/>
      <c r="AC443" s="235"/>
      <c r="AD443" s="235"/>
      <c r="AE443" s="235"/>
      <c r="AF443" s="235"/>
      <c r="AG443" s="235"/>
      <c r="AH443" s="235"/>
      <c r="AI443" s="187"/>
      <c r="AJ443" s="187"/>
      <c r="AK443" s="187"/>
      <c r="AL443" s="187"/>
      <c r="AM443" s="187"/>
      <c r="AN443" s="187"/>
      <c r="AO443" s="187"/>
      <c r="AP443" s="187"/>
      <c r="AQ443" s="187"/>
      <c r="AR443" s="187"/>
      <c r="AS443" s="187"/>
      <c r="AT443" s="236"/>
      <c r="AU443" s="236"/>
      <c r="AV443" s="236"/>
      <c r="AW443" s="236"/>
      <c r="AX443" s="236"/>
      <c r="AY443" s="236"/>
      <c r="AZ443" s="236"/>
      <c r="BA443" s="236"/>
      <c r="BB443" s="236"/>
      <c r="BC443" s="236"/>
      <c r="BD443" s="236"/>
    </row>
    <row r="444" spans="1:56" ht="12.75" customHeight="1">
      <c r="A444" s="186"/>
      <c r="B444" s="186"/>
      <c r="C444" s="186"/>
      <c r="D444" s="186"/>
      <c r="E444" s="186"/>
      <c r="F444" s="186"/>
      <c r="G444" s="186"/>
      <c r="H444" s="186"/>
      <c r="I444" s="186"/>
      <c r="J444" s="186"/>
      <c r="K444" s="186"/>
      <c r="L444" s="186"/>
      <c r="M444" s="186"/>
      <c r="N444" s="186"/>
      <c r="O444" s="186"/>
      <c r="P444" s="187"/>
      <c r="Q444" s="187"/>
      <c r="R444" s="187"/>
      <c r="S444" s="187"/>
      <c r="T444" s="187"/>
      <c r="U444" s="187"/>
      <c r="V444" s="187"/>
      <c r="W444" s="187"/>
      <c r="X444" s="187"/>
      <c r="Y444" s="188"/>
      <c r="Z444" s="188"/>
      <c r="AA444" s="188"/>
      <c r="AB444" s="188"/>
      <c r="AC444" s="235"/>
      <c r="AD444" s="235"/>
      <c r="AE444" s="235"/>
      <c r="AF444" s="235"/>
      <c r="AG444" s="235"/>
      <c r="AH444" s="235"/>
      <c r="AI444" s="187"/>
      <c r="AJ444" s="187"/>
      <c r="AK444" s="187"/>
      <c r="AL444" s="187"/>
      <c r="AM444" s="187"/>
      <c r="AN444" s="187"/>
      <c r="AO444" s="187"/>
      <c r="AP444" s="187"/>
      <c r="AQ444" s="187"/>
      <c r="AR444" s="187"/>
      <c r="AS444" s="187"/>
      <c r="AT444" s="236"/>
      <c r="AU444" s="236"/>
      <c r="AV444" s="236"/>
      <c r="AW444" s="236"/>
      <c r="AX444" s="236"/>
      <c r="AY444" s="236"/>
      <c r="AZ444" s="236"/>
      <c r="BA444" s="236"/>
      <c r="BB444" s="236"/>
      <c r="BC444" s="236"/>
      <c r="BD444" s="236"/>
    </row>
    <row r="445" spans="1:56" ht="12.75" customHeight="1">
      <c r="A445" s="186"/>
      <c r="B445" s="186"/>
      <c r="C445" s="186"/>
      <c r="D445" s="186"/>
      <c r="E445" s="186"/>
      <c r="F445" s="186"/>
      <c r="G445" s="186"/>
      <c r="H445" s="186"/>
      <c r="I445" s="186"/>
      <c r="J445" s="186"/>
      <c r="K445" s="186"/>
      <c r="L445" s="186"/>
      <c r="M445" s="186"/>
      <c r="N445" s="186"/>
      <c r="O445" s="186"/>
      <c r="P445" s="187"/>
      <c r="Q445" s="187"/>
      <c r="R445" s="187"/>
      <c r="S445" s="187"/>
      <c r="T445" s="187"/>
      <c r="U445" s="187"/>
      <c r="V445" s="187"/>
      <c r="W445" s="187"/>
      <c r="X445" s="187"/>
      <c r="Y445" s="188"/>
      <c r="Z445" s="188"/>
      <c r="AA445" s="188"/>
      <c r="AB445" s="188"/>
      <c r="AC445" s="235"/>
      <c r="AD445" s="235"/>
      <c r="AE445" s="235"/>
      <c r="AF445" s="235"/>
      <c r="AG445" s="235"/>
      <c r="AH445" s="235"/>
      <c r="AI445" s="187"/>
      <c r="AJ445" s="187"/>
      <c r="AK445" s="187"/>
      <c r="AL445" s="187"/>
      <c r="AM445" s="187"/>
      <c r="AN445" s="187"/>
      <c r="AO445" s="187"/>
      <c r="AP445" s="187"/>
      <c r="AQ445" s="187"/>
      <c r="AR445" s="187"/>
      <c r="AS445" s="187"/>
      <c r="AT445" s="236"/>
      <c r="AU445" s="236"/>
      <c r="AV445" s="236"/>
      <c r="AW445" s="236"/>
      <c r="AX445" s="236"/>
      <c r="AY445" s="236"/>
      <c r="AZ445" s="236"/>
      <c r="BA445" s="236"/>
      <c r="BB445" s="236"/>
      <c r="BC445" s="236"/>
      <c r="BD445" s="236"/>
    </row>
    <row r="446" spans="1:56" ht="12.75" customHeight="1">
      <c r="A446" s="186"/>
      <c r="B446" s="186"/>
      <c r="C446" s="186"/>
      <c r="D446" s="186"/>
      <c r="E446" s="186"/>
      <c r="F446" s="186"/>
      <c r="G446" s="186"/>
      <c r="H446" s="186"/>
      <c r="I446" s="186"/>
      <c r="J446" s="186"/>
      <c r="K446" s="186"/>
      <c r="L446" s="186"/>
      <c r="M446" s="186"/>
      <c r="N446" s="186"/>
      <c r="O446" s="186"/>
      <c r="P446" s="187"/>
      <c r="Q446" s="187"/>
      <c r="R446" s="187"/>
      <c r="S446" s="187"/>
      <c r="T446" s="187"/>
      <c r="U446" s="187"/>
      <c r="V446" s="187"/>
      <c r="W446" s="187"/>
      <c r="X446" s="187"/>
      <c r="Y446" s="188"/>
      <c r="Z446" s="188"/>
      <c r="AA446" s="188"/>
      <c r="AB446" s="188"/>
      <c r="AC446" s="235"/>
      <c r="AD446" s="235"/>
      <c r="AE446" s="235"/>
      <c r="AF446" s="235"/>
      <c r="AG446" s="235"/>
      <c r="AH446" s="235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187"/>
      <c r="AT446" s="236"/>
      <c r="AU446" s="236"/>
      <c r="AV446" s="236"/>
      <c r="AW446" s="236"/>
      <c r="AX446" s="236"/>
      <c r="AY446" s="236"/>
      <c r="AZ446" s="236"/>
      <c r="BA446" s="236"/>
      <c r="BB446" s="236"/>
      <c r="BC446" s="236"/>
      <c r="BD446" s="236"/>
    </row>
    <row r="447" spans="1:56" ht="12.75" customHeight="1">
      <c r="A447" s="186"/>
      <c r="B447" s="186"/>
      <c r="C447" s="186"/>
      <c r="D447" s="186"/>
      <c r="E447" s="186"/>
      <c r="F447" s="186"/>
      <c r="G447" s="186"/>
      <c r="H447" s="186"/>
      <c r="I447" s="186"/>
      <c r="J447" s="186"/>
      <c r="K447" s="186"/>
      <c r="L447" s="186"/>
      <c r="M447" s="186"/>
      <c r="N447" s="186"/>
      <c r="O447" s="186"/>
      <c r="P447" s="187"/>
      <c r="Q447" s="187"/>
      <c r="R447" s="187"/>
      <c r="S447" s="187"/>
      <c r="T447" s="187"/>
      <c r="U447" s="187"/>
      <c r="V447" s="187"/>
      <c r="W447" s="187"/>
      <c r="X447" s="187"/>
      <c r="Y447" s="188"/>
      <c r="Z447" s="188"/>
      <c r="AA447" s="188"/>
      <c r="AB447" s="188"/>
      <c r="AC447" s="235"/>
      <c r="AD447" s="235"/>
      <c r="AE447" s="235"/>
      <c r="AF447" s="235"/>
      <c r="AG447" s="235"/>
      <c r="AH447" s="235"/>
      <c r="AI447" s="187"/>
      <c r="AJ447" s="187"/>
      <c r="AK447" s="187"/>
      <c r="AL447" s="187"/>
      <c r="AM447" s="187"/>
      <c r="AN447" s="187"/>
      <c r="AO447" s="187"/>
      <c r="AP447" s="187"/>
      <c r="AQ447" s="187"/>
      <c r="AR447" s="187"/>
      <c r="AS447" s="187"/>
      <c r="AT447" s="236"/>
      <c r="AU447" s="236"/>
      <c r="AV447" s="236"/>
      <c r="AW447" s="236"/>
      <c r="AX447" s="236"/>
      <c r="AY447" s="236"/>
      <c r="AZ447" s="236"/>
      <c r="BA447" s="236"/>
      <c r="BB447" s="236"/>
      <c r="BC447" s="236"/>
      <c r="BD447" s="236"/>
    </row>
    <row r="448" spans="1:56" ht="12.75" customHeight="1">
      <c r="A448" s="186"/>
      <c r="B448" s="186"/>
      <c r="C448" s="186"/>
      <c r="D448" s="186"/>
      <c r="E448" s="186"/>
      <c r="F448" s="186"/>
      <c r="G448" s="186"/>
      <c r="H448" s="186"/>
      <c r="I448" s="186"/>
      <c r="J448" s="186"/>
      <c r="K448" s="186"/>
      <c r="L448" s="186"/>
      <c r="M448" s="186"/>
      <c r="N448" s="186"/>
      <c r="O448" s="186"/>
      <c r="P448" s="187"/>
      <c r="Q448" s="187"/>
      <c r="R448" s="187"/>
      <c r="S448" s="187"/>
      <c r="T448" s="187"/>
      <c r="U448" s="187"/>
      <c r="V448" s="187"/>
      <c r="W448" s="187"/>
      <c r="X448" s="187"/>
      <c r="Y448" s="188"/>
      <c r="Z448" s="188"/>
      <c r="AA448" s="188"/>
      <c r="AB448" s="188"/>
      <c r="AC448" s="235"/>
      <c r="AD448" s="235"/>
      <c r="AE448" s="235"/>
      <c r="AF448" s="235"/>
      <c r="AG448" s="235"/>
      <c r="AH448" s="235"/>
      <c r="AI448" s="187"/>
      <c r="AJ448" s="187"/>
      <c r="AK448" s="187"/>
      <c r="AL448" s="187"/>
      <c r="AM448" s="187"/>
      <c r="AN448" s="187"/>
      <c r="AO448" s="187"/>
      <c r="AP448" s="187"/>
      <c r="AQ448" s="187"/>
      <c r="AR448" s="187"/>
      <c r="AS448" s="187"/>
      <c r="AT448" s="236"/>
      <c r="AU448" s="236"/>
      <c r="AV448" s="236"/>
      <c r="AW448" s="236"/>
      <c r="AX448" s="236"/>
      <c r="AY448" s="236"/>
      <c r="AZ448" s="236"/>
      <c r="BA448" s="236"/>
      <c r="BB448" s="236"/>
      <c r="BC448" s="236"/>
      <c r="BD448" s="236"/>
    </row>
    <row r="449" spans="1:56" ht="12.75" customHeight="1">
      <c r="A449" s="186"/>
      <c r="B449" s="186"/>
      <c r="C449" s="186"/>
      <c r="D449" s="186"/>
      <c r="E449" s="186"/>
      <c r="F449" s="186"/>
      <c r="G449" s="186"/>
      <c r="H449" s="186"/>
      <c r="I449" s="186"/>
      <c r="J449" s="186"/>
      <c r="K449" s="186"/>
      <c r="L449" s="186"/>
      <c r="M449" s="186"/>
      <c r="N449" s="186"/>
      <c r="O449" s="186"/>
      <c r="P449" s="187"/>
      <c r="Q449" s="187"/>
      <c r="R449" s="187"/>
      <c r="S449" s="187"/>
      <c r="T449" s="187"/>
      <c r="U449" s="187"/>
      <c r="V449" s="187"/>
      <c r="W449" s="187"/>
      <c r="X449" s="187"/>
      <c r="Y449" s="188"/>
      <c r="Z449" s="188"/>
      <c r="AA449" s="188"/>
      <c r="AB449" s="188"/>
      <c r="AC449" s="235"/>
      <c r="AD449" s="235"/>
      <c r="AE449" s="235"/>
      <c r="AF449" s="235"/>
      <c r="AG449" s="235"/>
      <c r="AH449" s="235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187"/>
      <c r="AT449" s="236"/>
      <c r="AU449" s="236"/>
      <c r="AV449" s="236"/>
      <c r="AW449" s="236"/>
      <c r="AX449" s="236"/>
      <c r="AY449" s="236"/>
      <c r="AZ449" s="236"/>
      <c r="BA449" s="236"/>
      <c r="BB449" s="236"/>
      <c r="BC449" s="236"/>
      <c r="BD449" s="236"/>
    </row>
    <row r="450" spans="1:56" ht="12.75" customHeight="1">
      <c r="A450" s="186"/>
      <c r="B450" s="186"/>
      <c r="C450" s="186"/>
      <c r="D450" s="186"/>
      <c r="E450" s="186"/>
      <c r="F450" s="186"/>
      <c r="G450" s="186"/>
      <c r="H450" s="186"/>
      <c r="I450" s="186"/>
      <c r="J450" s="186"/>
      <c r="K450" s="186"/>
      <c r="L450" s="186"/>
      <c r="M450" s="186"/>
      <c r="N450" s="186"/>
      <c r="O450" s="186"/>
      <c r="P450" s="187"/>
      <c r="Q450" s="187"/>
      <c r="R450" s="187"/>
      <c r="S450" s="187"/>
      <c r="T450" s="187"/>
      <c r="U450" s="187"/>
      <c r="V450" s="187"/>
      <c r="W450" s="187"/>
      <c r="X450" s="187"/>
      <c r="Y450" s="188"/>
      <c r="Z450" s="188"/>
      <c r="AA450" s="188"/>
      <c r="AB450" s="188"/>
      <c r="AC450" s="235"/>
      <c r="AD450" s="235"/>
      <c r="AE450" s="235"/>
      <c r="AF450" s="235"/>
      <c r="AG450" s="235"/>
      <c r="AH450" s="235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187"/>
      <c r="AT450" s="236"/>
      <c r="AU450" s="236"/>
      <c r="AV450" s="236"/>
      <c r="AW450" s="236"/>
      <c r="AX450" s="236"/>
      <c r="AY450" s="236"/>
      <c r="AZ450" s="236"/>
      <c r="BA450" s="236"/>
      <c r="BB450" s="236"/>
      <c r="BC450" s="236"/>
      <c r="BD450" s="236"/>
    </row>
    <row r="451" spans="1:56" ht="12.75" customHeight="1">
      <c r="A451" s="186"/>
      <c r="B451" s="186"/>
      <c r="C451" s="186"/>
      <c r="D451" s="186"/>
      <c r="E451" s="186"/>
      <c r="F451" s="186"/>
      <c r="G451" s="186"/>
      <c r="H451" s="186"/>
      <c r="I451" s="186"/>
      <c r="J451" s="186"/>
      <c r="K451" s="186"/>
      <c r="L451" s="186"/>
      <c r="M451" s="186"/>
      <c r="N451" s="186"/>
      <c r="O451" s="186"/>
      <c r="P451" s="187"/>
      <c r="Q451" s="187"/>
      <c r="R451" s="187"/>
      <c r="S451" s="187"/>
      <c r="T451" s="187"/>
      <c r="U451" s="187"/>
      <c r="V451" s="187"/>
      <c r="W451" s="187"/>
      <c r="X451" s="187"/>
      <c r="Y451" s="188"/>
      <c r="Z451" s="188"/>
      <c r="AA451" s="188"/>
      <c r="AB451" s="188"/>
      <c r="AC451" s="235"/>
      <c r="AD451" s="235"/>
      <c r="AE451" s="235"/>
      <c r="AF451" s="235"/>
      <c r="AG451" s="235"/>
      <c r="AH451" s="235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187"/>
      <c r="AT451" s="236"/>
      <c r="AU451" s="236"/>
      <c r="AV451" s="236"/>
      <c r="AW451" s="236"/>
      <c r="AX451" s="236"/>
      <c r="AY451" s="236"/>
      <c r="AZ451" s="236"/>
      <c r="BA451" s="236"/>
      <c r="BB451" s="236"/>
      <c r="BC451" s="236"/>
      <c r="BD451" s="236"/>
    </row>
    <row r="452" spans="1:56" ht="12.75" customHeight="1">
      <c r="A452" s="186"/>
      <c r="B452" s="186"/>
      <c r="C452" s="186"/>
      <c r="D452" s="186"/>
      <c r="E452" s="186"/>
      <c r="F452" s="186"/>
      <c r="G452" s="186"/>
      <c r="H452" s="186"/>
      <c r="I452" s="186"/>
      <c r="J452" s="186"/>
      <c r="K452" s="186"/>
      <c r="L452" s="186"/>
      <c r="M452" s="186"/>
      <c r="N452" s="186"/>
      <c r="O452" s="186"/>
      <c r="P452" s="187"/>
      <c r="Q452" s="187"/>
      <c r="R452" s="187"/>
      <c r="S452" s="187"/>
      <c r="T452" s="187"/>
      <c r="U452" s="187"/>
      <c r="V452" s="187"/>
      <c r="W452" s="187"/>
      <c r="X452" s="187"/>
      <c r="Y452" s="188"/>
      <c r="Z452" s="188"/>
      <c r="AA452" s="188"/>
      <c r="AB452" s="188"/>
      <c r="AC452" s="235"/>
      <c r="AD452" s="235"/>
      <c r="AE452" s="235"/>
      <c r="AF452" s="235"/>
      <c r="AG452" s="235"/>
      <c r="AH452" s="235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187"/>
      <c r="AT452" s="236"/>
      <c r="AU452" s="236"/>
      <c r="AV452" s="236"/>
      <c r="AW452" s="236"/>
      <c r="AX452" s="236"/>
      <c r="AY452" s="236"/>
      <c r="AZ452" s="236"/>
      <c r="BA452" s="236"/>
      <c r="BB452" s="236"/>
      <c r="BC452" s="236"/>
      <c r="BD452" s="236"/>
    </row>
    <row r="453" spans="1:56" ht="12.75" customHeight="1">
      <c r="A453" s="186"/>
      <c r="B453" s="186"/>
      <c r="C453" s="186"/>
      <c r="D453" s="186"/>
      <c r="E453" s="186"/>
      <c r="F453" s="186"/>
      <c r="G453" s="186"/>
      <c r="H453" s="186"/>
      <c r="I453" s="186"/>
      <c r="J453" s="186"/>
      <c r="K453" s="186"/>
      <c r="L453" s="186"/>
      <c r="M453" s="186"/>
      <c r="N453" s="186"/>
      <c r="O453" s="186"/>
      <c r="P453" s="187"/>
      <c r="Q453" s="187"/>
      <c r="R453" s="187"/>
      <c r="S453" s="187"/>
      <c r="T453" s="187"/>
      <c r="U453" s="187"/>
      <c r="V453" s="187"/>
      <c r="W453" s="187"/>
      <c r="X453" s="187"/>
      <c r="Y453" s="188"/>
      <c r="Z453" s="188"/>
      <c r="AA453" s="188"/>
      <c r="AB453" s="188"/>
      <c r="AC453" s="235"/>
      <c r="AD453" s="235"/>
      <c r="AE453" s="235"/>
      <c r="AF453" s="235"/>
      <c r="AG453" s="235"/>
      <c r="AH453" s="235"/>
      <c r="AI453" s="187"/>
      <c r="AJ453" s="187"/>
      <c r="AK453" s="187"/>
      <c r="AL453" s="187"/>
      <c r="AM453" s="187"/>
      <c r="AN453" s="187"/>
      <c r="AO453" s="187"/>
      <c r="AP453" s="187"/>
      <c r="AQ453" s="187"/>
      <c r="AR453" s="187"/>
      <c r="AS453" s="187"/>
      <c r="AT453" s="236"/>
      <c r="AU453" s="236"/>
      <c r="AV453" s="236"/>
      <c r="AW453" s="236"/>
      <c r="AX453" s="236"/>
      <c r="AY453" s="236"/>
      <c r="AZ453" s="236"/>
      <c r="BA453" s="236"/>
      <c r="BB453" s="236"/>
      <c r="BC453" s="236"/>
      <c r="BD453" s="236"/>
    </row>
    <row r="454" spans="1:56" ht="12.75" customHeight="1">
      <c r="A454" s="186"/>
      <c r="B454" s="186"/>
      <c r="C454" s="186"/>
      <c r="D454" s="186"/>
      <c r="E454" s="186"/>
      <c r="F454" s="186"/>
      <c r="G454" s="186"/>
      <c r="H454" s="186"/>
      <c r="I454" s="186"/>
      <c r="J454" s="186"/>
      <c r="K454" s="186"/>
      <c r="L454" s="186"/>
      <c r="M454" s="186"/>
      <c r="N454" s="186"/>
      <c r="O454" s="186"/>
      <c r="P454" s="187"/>
      <c r="Q454" s="187"/>
      <c r="R454" s="187"/>
      <c r="S454" s="187"/>
      <c r="T454" s="187"/>
      <c r="U454" s="187"/>
      <c r="V454" s="187"/>
      <c r="W454" s="187"/>
      <c r="X454" s="187"/>
      <c r="Y454" s="188"/>
      <c r="Z454" s="188"/>
      <c r="AA454" s="188"/>
      <c r="AB454" s="188"/>
      <c r="AC454" s="235"/>
      <c r="AD454" s="235"/>
      <c r="AE454" s="235"/>
      <c r="AF454" s="235"/>
      <c r="AG454" s="235"/>
      <c r="AH454" s="235"/>
      <c r="AI454" s="187"/>
      <c r="AJ454" s="187"/>
      <c r="AK454" s="187"/>
      <c r="AL454" s="187"/>
      <c r="AM454" s="187"/>
      <c r="AN454" s="187"/>
      <c r="AO454" s="187"/>
      <c r="AP454" s="187"/>
      <c r="AQ454" s="187"/>
      <c r="AR454" s="187"/>
      <c r="AS454" s="187"/>
      <c r="AT454" s="236"/>
      <c r="AU454" s="236"/>
      <c r="AV454" s="236"/>
      <c r="AW454" s="236"/>
      <c r="AX454" s="236"/>
      <c r="AY454" s="236"/>
      <c r="AZ454" s="236"/>
      <c r="BA454" s="236"/>
      <c r="BB454" s="236"/>
      <c r="BC454" s="236"/>
      <c r="BD454" s="236"/>
    </row>
    <row r="455" spans="1:56" ht="12.75" customHeight="1">
      <c r="A455" s="186"/>
      <c r="B455" s="186"/>
      <c r="C455" s="186"/>
      <c r="D455" s="186"/>
      <c r="E455" s="186"/>
      <c r="F455" s="186"/>
      <c r="G455" s="186"/>
      <c r="H455" s="186"/>
      <c r="I455" s="186"/>
      <c r="J455" s="186"/>
      <c r="K455" s="186"/>
      <c r="L455" s="186"/>
      <c r="M455" s="186"/>
      <c r="N455" s="186"/>
      <c r="O455" s="186"/>
      <c r="P455" s="187"/>
      <c r="Q455" s="187"/>
      <c r="R455" s="187"/>
      <c r="S455" s="187"/>
      <c r="T455" s="187"/>
      <c r="U455" s="187"/>
      <c r="V455" s="187"/>
      <c r="W455" s="187"/>
      <c r="X455" s="187"/>
      <c r="Y455" s="188"/>
      <c r="Z455" s="188"/>
      <c r="AA455" s="188"/>
      <c r="AB455" s="188"/>
      <c r="AC455" s="235"/>
      <c r="AD455" s="235"/>
      <c r="AE455" s="235"/>
      <c r="AF455" s="235"/>
      <c r="AG455" s="235"/>
      <c r="AH455" s="235"/>
      <c r="AI455" s="187"/>
      <c r="AJ455" s="187"/>
      <c r="AK455" s="187"/>
      <c r="AL455" s="187"/>
      <c r="AM455" s="187"/>
      <c r="AN455" s="187"/>
      <c r="AO455" s="187"/>
      <c r="AP455" s="187"/>
      <c r="AQ455" s="187"/>
      <c r="AR455" s="187"/>
      <c r="AS455" s="187"/>
      <c r="AT455" s="236"/>
      <c r="AU455" s="236"/>
      <c r="AV455" s="236"/>
      <c r="AW455" s="236"/>
      <c r="AX455" s="236"/>
      <c r="AY455" s="236"/>
      <c r="AZ455" s="236"/>
      <c r="BA455" s="236"/>
      <c r="BB455" s="236"/>
      <c r="BC455" s="236"/>
      <c r="BD455" s="236"/>
    </row>
    <row r="456" spans="1:56" ht="12.75" customHeight="1">
      <c r="A456" s="186"/>
      <c r="B456" s="186"/>
      <c r="C456" s="186"/>
      <c r="D456" s="186"/>
      <c r="E456" s="186"/>
      <c r="F456" s="186"/>
      <c r="G456" s="186"/>
      <c r="H456" s="186"/>
      <c r="I456" s="186"/>
      <c r="J456" s="186"/>
      <c r="K456" s="186"/>
      <c r="L456" s="186"/>
      <c r="M456" s="186"/>
      <c r="N456" s="186"/>
      <c r="O456" s="186"/>
      <c r="P456" s="187"/>
      <c r="Q456" s="187"/>
      <c r="R456" s="187"/>
      <c r="S456" s="187"/>
      <c r="T456" s="187"/>
      <c r="U456" s="187"/>
      <c r="V456" s="187"/>
      <c r="W456" s="187"/>
      <c r="X456" s="187"/>
      <c r="Y456" s="188"/>
      <c r="Z456" s="188"/>
      <c r="AA456" s="188"/>
      <c r="AB456" s="188"/>
      <c r="AC456" s="235"/>
      <c r="AD456" s="235"/>
      <c r="AE456" s="235"/>
      <c r="AF456" s="235"/>
      <c r="AG456" s="235"/>
      <c r="AH456" s="235"/>
      <c r="AI456" s="187"/>
      <c r="AJ456" s="187"/>
      <c r="AK456" s="187"/>
      <c r="AL456" s="187"/>
      <c r="AM456" s="187"/>
      <c r="AN456" s="187"/>
      <c r="AO456" s="187"/>
      <c r="AP456" s="187"/>
      <c r="AQ456" s="187"/>
      <c r="AR456" s="187"/>
      <c r="AS456" s="187"/>
      <c r="AT456" s="236"/>
      <c r="AU456" s="236"/>
      <c r="AV456" s="236"/>
      <c r="AW456" s="236"/>
      <c r="AX456" s="236"/>
      <c r="AY456" s="236"/>
      <c r="AZ456" s="236"/>
      <c r="BA456" s="236"/>
      <c r="BB456" s="236"/>
      <c r="BC456" s="236"/>
      <c r="BD456" s="236"/>
    </row>
    <row r="457" spans="1:56" ht="12.75" customHeight="1">
      <c r="A457" s="186"/>
      <c r="B457" s="186"/>
      <c r="C457" s="186"/>
      <c r="D457" s="186"/>
      <c r="E457" s="186"/>
      <c r="F457" s="186"/>
      <c r="G457" s="186"/>
      <c r="H457" s="186"/>
      <c r="I457" s="186"/>
      <c r="J457" s="186"/>
      <c r="K457" s="186"/>
      <c r="L457" s="186"/>
      <c r="M457" s="186"/>
      <c r="N457" s="186"/>
      <c r="O457" s="186"/>
      <c r="P457" s="187"/>
      <c r="Q457" s="187"/>
      <c r="R457" s="187"/>
      <c r="S457" s="187"/>
      <c r="T457" s="187"/>
      <c r="U457" s="187"/>
      <c r="V457" s="187"/>
      <c r="W457" s="187"/>
      <c r="X457" s="187"/>
      <c r="Y457" s="188"/>
      <c r="Z457" s="188"/>
      <c r="AA457" s="188"/>
      <c r="AB457" s="188"/>
      <c r="AC457" s="235"/>
      <c r="AD457" s="235"/>
      <c r="AE457" s="235"/>
      <c r="AF457" s="235"/>
      <c r="AG457" s="235"/>
      <c r="AH457" s="235"/>
      <c r="AI457" s="187"/>
      <c r="AJ457" s="187"/>
      <c r="AK457" s="187"/>
      <c r="AL457" s="187"/>
      <c r="AM457" s="187"/>
      <c r="AN457" s="187"/>
      <c r="AO457" s="187"/>
      <c r="AP457" s="187"/>
      <c r="AQ457" s="187"/>
      <c r="AR457" s="187"/>
      <c r="AS457" s="187"/>
      <c r="AT457" s="236"/>
      <c r="AU457" s="236"/>
      <c r="AV457" s="236"/>
      <c r="AW457" s="236"/>
      <c r="AX457" s="236"/>
      <c r="AY457" s="236"/>
      <c r="AZ457" s="236"/>
      <c r="BA457" s="236"/>
      <c r="BB457" s="236"/>
      <c r="BC457" s="236"/>
      <c r="BD457" s="236"/>
    </row>
    <row r="458" spans="1:56" ht="12.75" customHeight="1">
      <c r="A458" s="186"/>
      <c r="B458" s="186"/>
      <c r="C458" s="186"/>
      <c r="D458" s="186"/>
      <c r="E458" s="186"/>
      <c r="F458" s="186"/>
      <c r="G458" s="186"/>
      <c r="H458" s="186"/>
      <c r="I458" s="186"/>
      <c r="J458" s="186"/>
      <c r="K458" s="186"/>
      <c r="L458" s="186"/>
      <c r="M458" s="186"/>
      <c r="N458" s="186"/>
      <c r="O458" s="186"/>
      <c r="P458" s="187"/>
      <c r="Q458" s="187"/>
      <c r="R458" s="187"/>
      <c r="S458" s="187"/>
      <c r="T458" s="187"/>
      <c r="U458" s="187"/>
      <c r="V458" s="187"/>
      <c r="W458" s="187"/>
      <c r="X458" s="187"/>
      <c r="Y458" s="188"/>
      <c r="Z458" s="188"/>
      <c r="AA458" s="188"/>
      <c r="AB458" s="188"/>
      <c r="AC458" s="235"/>
      <c r="AD458" s="235"/>
      <c r="AE458" s="235"/>
      <c r="AF458" s="235"/>
      <c r="AG458" s="235"/>
      <c r="AH458" s="235"/>
      <c r="AI458" s="187"/>
      <c r="AJ458" s="187"/>
      <c r="AK458" s="187"/>
      <c r="AL458" s="187"/>
      <c r="AM458" s="187"/>
      <c r="AN458" s="187"/>
      <c r="AO458" s="187"/>
      <c r="AP458" s="187"/>
      <c r="AQ458" s="187"/>
      <c r="AR458" s="187"/>
      <c r="AS458" s="187"/>
      <c r="AT458" s="236"/>
      <c r="AU458" s="236"/>
      <c r="AV458" s="236"/>
      <c r="AW458" s="236"/>
      <c r="AX458" s="236"/>
      <c r="AY458" s="236"/>
      <c r="AZ458" s="236"/>
      <c r="BA458" s="236"/>
      <c r="BB458" s="236"/>
      <c r="BC458" s="236"/>
      <c r="BD458" s="236"/>
    </row>
    <row r="459" spans="1:56" ht="12.75" customHeight="1">
      <c r="A459" s="186"/>
      <c r="B459" s="186"/>
      <c r="C459" s="186"/>
      <c r="D459" s="186"/>
      <c r="E459" s="186"/>
      <c r="F459" s="186"/>
      <c r="G459" s="186"/>
      <c r="H459" s="186"/>
      <c r="I459" s="186"/>
      <c r="J459" s="186"/>
      <c r="K459" s="186"/>
      <c r="L459" s="186"/>
      <c r="M459" s="186"/>
      <c r="N459" s="186"/>
      <c r="O459" s="186"/>
      <c r="P459" s="187"/>
      <c r="Q459" s="187"/>
      <c r="R459" s="187"/>
      <c r="S459" s="187"/>
      <c r="T459" s="187"/>
      <c r="U459" s="187"/>
      <c r="V459" s="187"/>
      <c r="W459" s="187"/>
      <c r="X459" s="187"/>
      <c r="Y459" s="188"/>
      <c r="Z459" s="188"/>
      <c r="AA459" s="188"/>
      <c r="AB459" s="188"/>
      <c r="AC459" s="235"/>
      <c r="AD459" s="235"/>
      <c r="AE459" s="235"/>
      <c r="AF459" s="235"/>
      <c r="AG459" s="235"/>
      <c r="AH459" s="235"/>
      <c r="AI459" s="187"/>
      <c r="AJ459" s="187"/>
      <c r="AK459" s="187"/>
      <c r="AL459" s="187"/>
      <c r="AM459" s="187"/>
      <c r="AN459" s="187"/>
      <c r="AO459" s="187"/>
      <c r="AP459" s="187"/>
      <c r="AQ459" s="187"/>
      <c r="AR459" s="187"/>
      <c r="AS459" s="187"/>
      <c r="AT459" s="236"/>
      <c r="AU459" s="236"/>
      <c r="AV459" s="236"/>
      <c r="AW459" s="236"/>
      <c r="AX459" s="236"/>
      <c r="AY459" s="236"/>
      <c r="AZ459" s="236"/>
      <c r="BA459" s="236"/>
      <c r="BB459" s="236"/>
      <c r="BC459" s="236"/>
      <c r="BD459" s="236"/>
    </row>
    <row r="460" spans="1:56" ht="12.75" customHeight="1">
      <c r="A460" s="186"/>
      <c r="B460" s="18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  <c r="P460" s="187"/>
      <c r="Q460" s="187"/>
      <c r="R460" s="187"/>
      <c r="S460" s="187"/>
      <c r="T460" s="187"/>
      <c r="U460" s="187"/>
      <c r="V460" s="187"/>
      <c r="W460" s="187"/>
      <c r="X460" s="187"/>
      <c r="Y460" s="188"/>
      <c r="Z460" s="188"/>
      <c r="AA460" s="188"/>
      <c r="AB460" s="188"/>
      <c r="AC460" s="235"/>
      <c r="AD460" s="235"/>
      <c r="AE460" s="235"/>
      <c r="AF460" s="235"/>
      <c r="AG460" s="235"/>
      <c r="AH460" s="235"/>
      <c r="AI460" s="187"/>
      <c r="AJ460" s="187"/>
      <c r="AK460" s="187"/>
      <c r="AL460" s="187"/>
      <c r="AM460" s="187"/>
      <c r="AN460" s="187"/>
      <c r="AO460" s="187"/>
      <c r="AP460" s="187"/>
      <c r="AQ460" s="187"/>
      <c r="AR460" s="187"/>
      <c r="AS460" s="187"/>
      <c r="AT460" s="236"/>
      <c r="AU460" s="236"/>
      <c r="AV460" s="236"/>
      <c r="AW460" s="236"/>
      <c r="AX460" s="236"/>
      <c r="AY460" s="236"/>
      <c r="AZ460" s="236"/>
      <c r="BA460" s="236"/>
      <c r="BB460" s="236"/>
      <c r="BC460" s="236"/>
      <c r="BD460" s="236"/>
    </row>
    <row r="461" spans="1:56" ht="12.75" customHeight="1">
      <c r="A461" s="186"/>
      <c r="B461" s="186"/>
      <c r="C461" s="186"/>
      <c r="D461" s="186"/>
      <c r="E461" s="186"/>
      <c r="F461" s="186"/>
      <c r="G461" s="186"/>
      <c r="H461" s="186"/>
      <c r="I461" s="186"/>
      <c r="J461" s="186"/>
      <c r="K461" s="186"/>
      <c r="L461" s="186"/>
      <c r="M461" s="186"/>
      <c r="N461" s="186"/>
      <c r="O461" s="186"/>
      <c r="P461" s="187"/>
      <c r="Q461" s="187"/>
      <c r="R461" s="187"/>
      <c r="S461" s="187"/>
      <c r="T461" s="187"/>
      <c r="U461" s="187"/>
      <c r="V461" s="187"/>
      <c r="W461" s="187"/>
      <c r="X461" s="187"/>
      <c r="Y461" s="188"/>
      <c r="Z461" s="188"/>
      <c r="AA461" s="188"/>
      <c r="AB461" s="188"/>
      <c r="AC461" s="235"/>
      <c r="AD461" s="235"/>
      <c r="AE461" s="235"/>
      <c r="AF461" s="235"/>
      <c r="AG461" s="235"/>
      <c r="AH461" s="235"/>
      <c r="AI461" s="187"/>
      <c r="AJ461" s="187"/>
      <c r="AK461" s="187"/>
      <c r="AL461" s="187"/>
      <c r="AM461" s="187"/>
      <c r="AN461" s="187"/>
      <c r="AO461" s="187"/>
      <c r="AP461" s="187"/>
      <c r="AQ461" s="187"/>
      <c r="AR461" s="187"/>
      <c r="AS461" s="187"/>
      <c r="AT461" s="236"/>
      <c r="AU461" s="236"/>
      <c r="AV461" s="236"/>
      <c r="AW461" s="236"/>
      <c r="AX461" s="236"/>
      <c r="AY461" s="236"/>
      <c r="AZ461" s="236"/>
      <c r="BA461" s="236"/>
      <c r="BB461" s="236"/>
      <c r="BC461" s="236"/>
      <c r="BD461" s="236"/>
    </row>
    <row r="462" spans="1:56" ht="12.75" customHeight="1">
      <c r="A462" s="186"/>
      <c r="B462" s="186"/>
      <c r="C462" s="186"/>
      <c r="D462" s="186"/>
      <c r="E462" s="186"/>
      <c r="F462" s="186"/>
      <c r="G462" s="186"/>
      <c r="H462" s="186"/>
      <c r="I462" s="186"/>
      <c r="J462" s="186"/>
      <c r="K462" s="186"/>
      <c r="L462" s="186"/>
      <c r="M462" s="186"/>
      <c r="N462" s="186"/>
      <c r="O462" s="186"/>
      <c r="P462" s="187"/>
      <c r="Q462" s="187"/>
      <c r="R462" s="187"/>
      <c r="S462" s="187"/>
      <c r="T462" s="187"/>
      <c r="U462" s="187"/>
      <c r="V462" s="187"/>
      <c r="W462" s="187"/>
      <c r="X462" s="187"/>
      <c r="Y462" s="188"/>
      <c r="Z462" s="188"/>
      <c r="AA462" s="188"/>
      <c r="AB462" s="188"/>
      <c r="AC462" s="235"/>
      <c r="AD462" s="235"/>
      <c r="AE462" s="235"/>
      <c r="AF462" s="235"/>
      <c r="AG462" s="235"/>
      <c r="AH462" s="235"/>
      <c r="AI462" s="187"/>
      <c r="AJ462" s="187"/>
      <c r="AK462" s="187"/>
      <c r="AL462" s="187"/>
      <c r="AM462" s="187"/>
      <c r="AN462" s="187"/>
      <c r="AO462" s="187"/>
      <c r="AP462" s="187"/>
      <c r="AQ462" s="187"/>
      <c r="AR462" s="187"/>
      <c r="AS462" s="187"/>
      <c r="AT462" s="236"/>
      <c r="AU462" s="236"/>
      <c r="AV462" s="236"/>
      <c r="AW462" s="236"/>
      <c r="AX462" s="236"/>
      <c r="AY462" s="236"/>
      <c r="AZ462" s="236"/>
      <c r="BA462" s="236"/>
      <c r="BB462" s="236"/>
      <c r="BC462" s="236"/>
      <c r="BD462" s="236"/>
    </row>
    <row r="463" spans="1:56" ht="12.75" customHeight="1">
      <c r="A463" s="186"/>
      <c r="B463" s="186"/>
      <c r="C463" s="186"/>
      <c r="D463" s="186"/>
      <c r="E463" s="186"/>
      <c r="F463" s="186"/>
      <c r="G463" s="186"/>
      <c r="H463" s="186"/>
      <c r="I463" s="186"/>
      <c r="J463" s="186"/>
      <c r="K463" s="186"/>
      <c r="L463" s="186"/>
      <c r="M463" s="186"/>
      <c r="N463" s="186"/>
      <c r="O463" s="186"/>
      <c r="P463" s="187"/>
      <c r="Q463" s="187"/>
      <c r="R463" s="187"/>
      <c r="S463" s="187"/>
      <c r="T463" s="187"/>
      <c r="U463" s="187"/>
      <c r="V463" s="187"/>
      <c r="W463" s="187"/>
      <c r="X463" s="187"/>
      <c r="Y463" s="188"/>
      <c r="Z463" s="188"/>
      <c r="AA463" s="188"/>
      <c r="AB463" s="188"/>
      <c r="AC463" s="235"/>
      <c r="AD463" s="235"/>
      <c r="AE463" s="235"/>
      <c r="AF463" s="235"/>
      <c r="AG463" s="235"/>
      <c r="AH463" s="235"/>
      <c r="AI463" s="187"/>
      <c r="AJ463" s="187"/>
      <c r="AK463" s="187"/>
      <c r="AL463" s="187"/>
      <c r="AM463" s="187"/>
      <c r="AN463" s="187"/>
      <c r="AO463" s="187"/>
      <c r="AP463" s="187"/>
      <c r="AQ463" s="187"/>
      <c r="AR463" s="187"/>
      <c r="AS463" s="187"/>
      <c r="AT463" s="236"/>
      <c r="AU463" s="236"/>
      <c r="AV463" s="236"/>
      <c r="AW463" s="236"/>
      <c r="AX463" s="236"/>
      <c r="AY463" s="236"/>
      <c r="AZ463" s="236"/>
      <c r="BA463" s="236"/>
      <c r="BB463" s="236"/>
      <c r="BC463" s="236"/>
      <c r="BD463" s="236"/>
    </row>
    <row r="464" spans="1:56" ht="12.75" customHeight="1">
      <c r="A464" s="186"/>
      <c r="B464" s="186"/>
      <c r="C464" s="186"/>
      <c r="D464" s="186"/>
      <c r="E464" s="186"/>
      <c r="F464" s="186"/>
      <c r="G464" s="186"/>
      <c r="H464" s="186"/>
      <c r="I464" s="186"/>
      <c r="J464" s="186"/>
      <c r="K464" s="186"/>
      <c r="L464" s="186"/>
      <c r="M464" s="186"/>
      <c r="N464" s="186"/>
      <c r="O464" s="186"/>
      <c r="P464" s="187"/>
      <c r="Q464" s="187"/>
      <c r="R464" s="187"/>
      <c r="S464" s="187"/>
      <c r="T464" s="187"/>
      <c r="U464" s="187"/>
      <c r="V464" s="187"/>
      <c r="W464" s="187"/>
      <c r="X464" s="187"/>
      <c r="Y464" s="188"/>
      <c r="Z464" s="188"/>
      <c r="AA464" s="188"/>
      <c r="AB464" s="188"/>
      <c r="AC464" s="235"/>
      <c r="AD464" s="235"/>
      <c r="AE464" s="235"/>
      <c r="AF464" s="235"/>
      <c r="AG464" s="235"/>
      <c r="AH464" s="235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187"/>
      <c r="AT464" s="236"/>
      <c r="AU464" s="236"/>
      <c r="AV464" s="236"/>
      <c r="AW464" s="236"/>
      <c r="AX464" s="236"/>
      <c r="AY464" s="236"/>
      <c r="AZ464" s="236"/>
      <c r="BA464" s="236"/>
      <c r="BB464" s="236"/>
      <c r="BC464" s="236"/>
      <c r="BD464" s="236"/>
    </row>
    <row r="465" spans="1:56" ht="12.75" customHeight="1">
      <c r="A465" s="186"/>
      <c r="B465" s="186"/>
      <c r="C465" s="186"/>
      <c r="D465" s="186"/>
      <c r="E465" s="186"/>
      <c r="F465" s="186"/>
      <c r="G465" s="186"/>
      <c r="H465" s="186"/>
      <c r="I465" s="186"/>
      <c r="J465" s="186"/>
      <c r="K465" s="186"/>
      <c r="L465" s="186"/>
      <c r="M465" s="186"/>
      <c r="N465" s="186"/>
      <c r="O465" s="186"/>
      <c r="P465" s="187"/>
      <c r="Q465" s="187"/>
      <c r="R465" s="187"/>
      <c r="S465" s="187"/>
      <c r="T465" s="187"/>
      <c r="U465" s="187"/>
      <c r="V465" s="187"/>
      <c r="W465" s="187"/>
      <c r="X465" s="187"/>
      <c r="Y465" s="188"/>
      <c r="Z465" s="188"/>
      <c r="AA465" s="188"/>
      <c r="AB465" s="188"/>
      <c r="AC465" s="235"/>
      <c r="AD465" s="235"/>
      <c r="AE465" s="235"/>
      <c r="AF465" s="235"/>
      <c r="AG465" s="235"/>
      <c r="AH465" s="235"/>
      <c r="AI465" s="187"/>
      <c r="AJ465" s="187"/>
      <c r="AK465" s="187"/>
      <c r="AL465" s="187"/>
      <c r="AM465" s="187"/>
      <c r="AN465" s="187"/>
      <c r="AO465" s="187"/>
      <c r="AP465" s="187"/>
      <c r="AQ465" s="187"/>
      <c r="AR465" s="187"/>
      <c r="AS465" s="187"/>
      <c r="AT465" s="236"/>
      <c r="AU465" s="236"/>
      <c r="AV465" s="236"/>
      <c r="AW465" s="236"/>
      <c r="AX465" s="236"/>
      <c r="AY465" s="236"/>
      <c r="AZ465" s="236"/>
      <c r="BA465" s="236"/>
      <c r="BB465" s="236"/>
      <c r="BC465" s="236"/>
      <c r="BD465" s="236"/>
    </row>
    <row r="466" spans="1:56" ht="12.75" customHeight="1">
      <c r="A466" s="186"/>
      <c r="B466" s="186"/>
      <c r="C466" s="186"/>
      <c r="D466" s="186"/>
      <c r="E466" s="186"/>
      <c r="F466" s="186"/>
      <c r="G466" s="186"/>
      <c r="H466" s="186"/>
      <c r="I466" s="186"/>
      <c r="J466" s="186"/>
      <c r="K466" s="186"/>
      <c r="L466" s="186"/>
      <c r="M466" s="186"/>
      <c r="N466" s="186"/>
      <c r="O466" s="186"/>
      <c r="P466" s="187"/>
      <c r="Q466" s="187"/>
      <c r="R466" s="187"/>
      <c r="S466" s="187"/>
      <c r="T466" s="187"/>
      <c r="U466" s="187"/>
      <c r="V466" s="187"/>
      <c r="W466" s="187"/>
      <c r="X466" s="187"/>
      <c r="Y466" s="188"/>
      <c r="Z466" s="188"/>
      <c r="AA466" s="188"/>
      <c r="AB466" s="188"/>
      <c r="AC466" s="235"/>
      <c r="AD466" s="235"/>
      <c r="AE466" s="235"/>
      <c r="AF466" s="235"/>
      <c r="AG466" s="235"/>
      <c r="AH466" s="235"/>
      <c r="AI466" s="187"/>
      <c r="AJ466" s="187"/>
      <c r="AK466" s="187"/>
      <c r="AL466" s="187"/>
      <c r="AM466" s="187"/>
      <c r="AN466" s="187"/>
      <c r="AO466" s="187"/>
      <c r="AP466" s="187"/>
      <c r="AQ466" s="187"/>
      <c r="AR466" s="187"/>
      <c r="AS466" s="187"/>
      <c r="AT466" s="236"/>
      <c r="AU466" s="236"/>
      <c r="AV466" s="236"/>
      <c r="AW466" s="236"/>
      <c r="AX466" s="236"/>
      <c r="AY466" s="236"/>
      <c r="AZ466" s="236"/>
      <c r="BA466" s="236"/>
      <c r="BB466" s="236"/>
      <c r="BC466" s="236"/>
      <c r="BD466" s="236"/>
    </row>
    <row r="467" spans="1:56" ht="12.75" customHeight="1">
      <c r="A467" s="186"/>
      <c r="B467" s="186"/>
      <c r="C467" s="186"/>
      <c r="D467" s="186"/>
      <c r="E467" s="186"/>
      <c r="F467" s="186"/>
      <c r="G467" s="186"/>
      <c r="H467" s="186"/>
      <c r="I467" s="186"/>
      <c r="J467" s="186"/>
      <c r="K467" s="186"/>
      <c r="L467" s="186"/>
      <c r="M467" s="186"/>
      <c r="N467" s="186"/>
      <c r="O467" s="186"/>
      <c r="P467" s="187"/>
      <c r="Q467" s="187"/>
      <c r="R467" s="187"/>
      <c r="S467" s="187"/>
      <c r="T467" s="187"/>
      <c r="U467" s="187"/>
      <c r="V467" s="187"/>
      <c r="W467" s="187"/>
      <c r="X467" s="187"/>
      <c r="Y467" s="188"/>
      <c r="Z467" s="188"/>
      <c r="AA467" s="188"/>
      <c r="AB467" s="188"/>
      <c r="AC467" s="235"/>
      <c r="AD467" s="235"/>
      <c r="AE467" s="235"/>
      <c r="AF467" s="235"/>
      <c r="AG467" s="235"/>
      <c r="AH467" s="235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187"/>
      <c r="AT467" s="236"/>
      <c r="AU467" s="236"/>
      <c r="AV467" s="236"/>
      <c r="AW467" s="236"/>
      <c r="AX467" s="236"/>
      <c r="AY467" s="236"/>
      <c r="AZ467" s="236"/>
      <c r="BA467" s="236"/>
      <c r="BB467" s="236"/>
      <c r="BC467" s="236"/>
      <c r="BD467" s="236"/>
    </row>
    <row r="468" spans="1:56" ht="12.75" customHeight="1">
      <c r="A468" s="186"/>
      <c r="B468" s="186"/>
      <c r="C468" s="186"/>
      <c r="D468" s="186"/>
      <c r="E468" s="186"/>
      <c r="F468" s="186"/>
      <c r="G468" s="186"/>
      <c r="H468" s="186"/>
      <c r="I468" s="186"/>
      <c r="J468" s="186"/>
      <c r="K468" s="186"/>
      <c r="L468" s="186"/>
      <c r="M468" s="186"/>
      <c r="N468" s="186"/>
      <c r="O468" s="186"/>
      <c r="P468" s="187"/>
      <c r="Q468" s="187"/>
      <c r="R468" s="187"/>
      <c r="S468" s="187"/>
      <c r="T468" s="187"/>
      <c r="U468" s="187"/>
      <c r="V468" s="187"/>
      <c r="W468" s="187"/>
      <c r="X468" s="187"/>
      <c r="Y468" s="188"/>
      <c r="Z468" s="188"/>
      <c r="AA468" s="188"/>
      <c r="AB468" s="188"/>
      <c r="AC468" s="235"/>
      <c r="AD468" s="235"/>
      <c r="AE468" s="235"/>
      <c r="AF468" s="235"/>
      <c r="AG468" s="235"/>
      <c r="AH468" s="235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187"/>
      <c r="AT468" s="236"/>
      <c r="AU468" s="236"/>
      <c r="AV468" s="236"/>
      <c r="AW468" s="236"/>
      <c r="AX468" s="236"/>
      <c r="AY468" s="236"/>
      <c r="AZ468" s="236"/>
      <c r="BA468" s="236"/>
      <c r="BB468" s="236"/>
      <c r="BC468" s="236"/>
      <c r="BD468" s="236"/>
    </row>
    <row r="469" spans="1:56" ht="12.75" customHeight="1">
      <c r="A469" s="186"/>
      <c r="B469" s="186"/>
      <c r="C469" s="186"/>
      <c r="D469" s="186"/>
      <c r="E469" s="186"/>
      <c r="F469" s="186"/>
      <c r="G469" s="186"/>
      <c r="H469" s="186"/>
      <c r="I469" s="186"/>
      <c r="J469" s="186"/>
      <c r="K469" s="186"/>
      <c r="L469" s="186"/>
      <c r="M469" s="186"/>
      <c r="N469" s="186"/>
      <c r="O469" s="186"/>
      <c r="P469" s="187"/>
      <c r="Q469" s="187"/>
      <c r="R469" s="187"/>
      <c r="S469" s="187"/>
      <c r="T469" s="187"/>
      <c r="U469" s="187"/>
      <c r="V469" s="187"/>
      <c r="W469" s="187"/>
      <c r="X469" s="187"/>
      <c r="Y469" s="188"/>
      <c r="Z469" s="188"/>
      <c r="AA469" s="188"/>
      <c r="AB469" s="188"/>
      <c r="AC469" s="235"/>
      <c r="AD469" s="235"/>
      <c r="AE469" s="235"/>
      <c r="AF469" s="235"/>
      <c r="AG469" s="235"/>
      <c r="AH469" s="235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187"/>
      <c r="AT469" s="236"/>
      <c r="AU469" s="236"/>
      <c r="AV469" s="236"/>
      <c r="AW469" s="236"/>
      <c r="AX469" s="236"/>
      <c r="AY469" s="236"/>
      <c r="AZ469" s="236"/>
      <c r="BA469" s="236"/>
      <c r="BB469" s="236"/>
      <c r="BC469" s="236"/>
      <c r="BD469" s="236"/>
    </row>
    <row r="470" spans="1:56" ht="12.75" customHeight="1">
      <c r="A470" s="186"/>
      <c r="B470" s="186"/>
      <c r="C470" s="186"/>
      <c r="D470" s="186"/>
      <c r="E470" s="186"/>
      <c r="F470" s="186"/>
      <c r="G470" s="186"/>
      <c r="H470" s="186"/>
      <c r="I470" s="186"/>
      <c r="J470" s="186"/>
      <c r="K470" s="186"/>
      <c r="L470" s="186"/>
      <c r="M470" s="186"/>
      <c r="N470" s="186"/>
      <c r="O470" s="186"/>
      <c r="P470" s="187"/>
      <c r="Q470" s="187"/>
      <c r="R470" s="187"/>
      <c r="S470" s="187"/>
      <c r="T470" s="187"/>
      <c r="U470" s="187"/>
      <c r="V470" s="187"/>
      <c r="W470" s="187"/>
      <c r="X470" s="187"/>
      <c r="Y470" s="188"/>
      <c r="Z470" s="188"/>
      <c r="AA470" s="188"/>
      <c r="AB470" s="188"/>
      <c r="AC470" s="235"/>
      <c r="AD470" s="235"/>
      <c r="AE470" s="235"/>
      <c r="AF470" s="235"/>
      <c r="AG470" s="235"/>
      <c r="AH470" s="235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187"/>
      <c r="AT470" s="236"/>
      <c r="AU470" s="236"/>
      <c r="AV470" s="236"/>
      <c r="AW470" s="236"/>
      <c r="AX470" s="236"/>
      <c r="AY470" s="236"/>
      <c r="AZ470" s="236"/>
      <c r="BA470" s="236"/>
      <c r="BB470" s="236"/>
      <c r="BC470" s="236"/>
      <c r="BD470" s="236"/>
    </row>
    <row r="471" spans="1:56" ht="12.75" customHeight="1">
      <c r="A471" s="186"/>
      <c r="B471" s="18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  <c r="O471" s="186"/>
      <c r="P471" s="187"/>
      <c r="Q471" s="187"/>
      <c r="R471" s="187"/>
      <c r="S471" s="187"/>
      <c r="T471" s="187"/>
      <c r="U471" s="187"/>
      <c r="V471" s="187"/>
      <c r="W471" s="187"/>
      <c r="X471" s="187"/>
      <c r="Y471" s="188"/>
      <c r="Z471" s="188"/>
      <c r="AA471" s="188"/>
      <c r="AB471" s="188"/>
      <c r="AC471" s="235"/>
      <c r="AD471" s="235"/>
      <c r="AE471" s="235"/>
      <c r="AF471" s="235"/>
      <c r="AG471" s="235"/>
      <c r="AH471" s="235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187"/>
      <c r="AT471" s="236"/>
      <c r="AU471" s="236"/>
      <c r="AV471" s="236"/>
      <c r="AW471" s="236"/>
      <c r="AX471" s="236"/>
      <c r="AY471" s="236"/>
      <c r="AZ471" s="236"/>
      <c r="BA471" s="236"/>
      <c r="BB471" s="236"/>
      <c r="BC471" s="236"/>
      <c r="BD471" s="236"/>
    </row>
    <row r="472" spans="1:56" ht="12.75" customHeight="1">
      <c r="A472" s="186"/>
      <c r="B472" s="186"/>
      <c r="C472" s="186"/>
      <c r="D472" s="186"/>
      <c r="E472" s="186"/>
      <c r="F472" s="186"/>
      <c r="G472" s="186"/>
      <c r="H472" s="186"/>
      <c r="I472" s="186"/>
      <c r="J472" s="186"/>
      <c r="K472" s="186"/>
      <c r="L472" s="186"/>
      <c r="M472" s="186"/>
      <c r="N472" s="186"/>
      <c r="O472" s="186"/>
      <c r="P472" s="187"/>
      <c r="Q472" s="187"/>
      <c r="R472" s="187"/>
      <c r="S472" s="187"/>
      <c r="T472" s="187"/>
      <c r="U472" s="187"/>
      <c r="V472" s="187"/>
      <c r="W472" s="187"/>
      <c r="X472" s="187"/>
      <c r="Y472" s="188"/>
      <c r="Z472" s="188"/>
      <c r="AA472" s="188"/>
      <c r="AB472" s="188"/>
      <c r="AC472" s="235"/>
      <c r="AD472" s="235"/>
      <c r="AE472" s="235"/>
      <c r="AF472" s="235"/>
      <c r="AG472" s="235"/>
      <c r="AH472" s="235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187"/>
      <c r="AT472" s="236"/>
      <c r="AU472" s="236"/>
      <c r="AV472" s="236"/>
      <c r="AW472" s="236"/>
      <c r="AX472" s="236"/>
      <c r="AY472" s="236"/>
      <c r="AZ472" s="236"/>
      <c r="BA472" s="236"/>
      <c r="BB472" s="236"/>
      <c r="BC472" s="236"/>
      <c r="BD472" s="236"/>
    </row>
    <row r="473" spans="1:56" ht="12.75" customHeight="1">
      <c r="A473" s="186"/>
      <c r="B473" s="186"/>
      <c r="C473" s="186"/>
      <c r="D473" s="186"/>
      <c r="E473" s="186"/>
      <c r="F473" s="186"/>
      <c r="G473" s="186"/>
      <c r="H473" s="186"/>
      <c r="I473" s="186"/>
      <c r="J473" s="186"/>
      <c r="K473" s="186"/>
      <c r="L473" s="186"/>
      <c r="M473" s="186"/>
      <c r="N473" s="186"/>
      <c r="O473" s="186"/>
      <c r="P473" s="187"/>
      <c r="Q473" s="187"/>
      <c r="R473" s="187"/>
      <c r="S473" s="187"/>
      <c r="T473" s="187"/>
      <c r="U473" s="187"/>
      <c r="V473" s="187"/>
      <c r="W473" s="187"/>
      <c r="X473" s="187"/>
      <c r="Y473" s="188"/>
      <c r="Z473" s="188"/>
      <c r="AA473" s="188"/>
      <c r="AB473" s="188"/>
      <c r="AC473" s="235"/>
      <c r="AD473" s="235"/>
      <c r="AE473" s="235"/>
      <c r="AF473" s="235"/>
      <c r="AG473" s="235"/>
      <c r="AH473" s="235"/>
      <c r="AI473" s="187"/>
      <c r="AJ473" s="187"/>
      <c r="AK473" s="187"/>
      <c r="AL473" s="187"/>
      <c r="AM473" s="187"/>
      <c r="AN473" s="187"/>
      <c r="AO473" s="187"/>
      <c r="AP473" s="187"/>
      <c r="AQ473" s="187"/>
      <c r="AR473" s="187"/>
      <c r="AS473" s="187"/>
      <c r="AT473" s="236"/>
      <c r="AU473" s="236"/>
      <c r="AV473" s="236"/>
      <c r="AW473" s="236"/>
      <c r="AX473" s="236"/>
      <c r="AY473" s="236"/>
      <c r="AZ473" s="236"/>
      <c r="BA473" s="236"/>
      <c r="BB473" s="236"/>
      <c r="BC473" s="236"/>
      <c r="BD473" s="236"/>
    </row>
    <row r="474" spans="1:56" ht="12.75" customHeight="1">
      <c r="A474" s="186"/>
      <c r="B474" s="186"/>
      <c r="C474" s="186"/>
      <c r="D474" s="186"/>
      <c r="E474" s="186"/>
      <c r="F474" s="186"/>
      <c r="G474" s="186"/>
      <c r="H474" s="186"/>
      <c r="I474" s="186"/>
      <c r="J474" s="186"/>
      <c r="K474" s="186"/>
      <c r="L474" s="186"/>
      <c r="M474" s="186"/>
      <c r="N474" s="186"/>
      <c r="O474" s="186"/>
      <c r="P474" s="187"/>
      <c r="Q474" s="187"/>
      <c r="R474" s="187"/>
      <c r="S474" s="187"/>
      <c r="T474" s="187"/>
      <c r="U474" s="187"/>
      <c r="V474" s="187"/>
      <c r="W474" s="187"/>
      <c r="X474" s="187"/>
      <c r="Y474" s="188"/>
      <c r="Z474" s="188"/>
      <c r="AA474" s="188"/>
      <c r="AB474" s="188"/>
      <c r="AC474" s="235"/>
      <c r="AD474" s="235"/>
      <c r="AE474" s="235"/>
      <c r="AF474" s="235"/>
      <c r="AG474" s="235"/>
      <c r="AH474" s="235"/>
      <c r="AI474" s="187"/>
      <c r="AJ474" s="187"/>
      <c r="AK474" s="187"/>
      <c r="AL474" s="187"/>
      <c r="AM474" s="187"/>
      <c r="AN474" s="187"/>
      <c r="AO474" s="187"/>
      <c r="AP474" s="187"/>
      <c r="AQ474" s="187"/>
      <c r="AR474" s="187"/>
      <c r="AS474" s="187"/>
      <c r="AT474" s="236"/>
      <c r="AU474" s="236"/>
      <c r="AV474" s="236"/>
      <c r="AW474" s="236"/>
      <c r="AX474" s="236"/>
      <c r="AY474" s="236"/>
      <c r="AZ474" s="236"/>
      <c r="BA474" s="236"/>
      <c r="BB474" s="236"/>
      <c r="BC474" s="236"/>
      <c r="BD474" s="236"/>
    </row>
    <row r="475" spans="1:56" ht="12.75" customHeight="1">
      <c r="A475" s="186"/>
      <c r="B475" s="186"/>
      <c r="C475" s="186"/>
      <c r="D475" s="186"/>
      <c r="E475" s="186"/>
      <c r="F475" s="186"/>
      <c r="G475" s="186"/>
      <c r="H475" s="186"/>
      <c r="I475" s="186"/>
      <c r="J475" s="186"/>
      <c r="K475" s="186"/>
      <c r="L475" s="186"/>
      <c r="M475" s="186"/>
      <c r="N475" s="186"/>
      <c r="O475" s="186"/>
      <c r="P475" s="187"/>
      <c r="Q475" s="187"/>
      <c r="R475" s="187"/>
      <c r="S475" s="187"/>
      <c r="T475" s="187"/>
      <c r="U475" s="187"/>
      <c r="V475" s="187"/>
      <c r="W475" s="187"/>
      <c r="X475" s="187"/>
      <c r="Y475" s="188"/>
      <c r="Z475" s="188"/>
      <c r="AA475" s="188"/>
      <c r="AB475" s="188"/>
      <c r="AC475" s="235"/>
      <c r="AD475" s="235"/>
      <c r="AE475" s="235"/>
      <c r="AF475" s="235"/>
      <c r="AG475" s="235"/>
      <c r="AH475" s="235"/>
      <c r="AI475" s="187"/>
      <c r="AJ475" s="187"/>
      <c r="AK475" s="187"/>
      <c r="AL475" s="187"/>
      <c r="AM475" s="187"/>
      <c r="AN475" s="187"/>
      <c r="AO475" s="187"/>
      <c r="AP475" s="187"/>
      <c r="AQ475" s="187"/>
      <c r="AR475" s="187"/>
      <c r="AS475" s="187"/>
      <c r="AT475" s="236"/>
      <c r="AU475" s="236"/>
      <c r="AV475" s="236"/>
      <c r="AW475" s="236"/>
      <c r="AX475" s="236"/>
      <c r="AY475" s="236"/>
      <c r="AZ475" s="236"/>
      <c r="BA475" s="236"/>
      <c r="BB475" s="236"/>
      <c r="BC475" s="236"/>
      <c r="BD475" s="236"/>
    </row>
    <row r="476" spans="1:56" ht="12.75" customHeight="1">
      <c r="A476" s="186"/>
      <c r="B476" s="186"/>
      <c r="C476" s="186"/>
      <c r="D476" s="186"/>
      <c r="E476" s="186"/>
      <c r="F476" s="186"/>
      <c r="G476" s="186"/>
      <c r="H476" s="186"/>
      <c r="I476" s="186"/>
      <c r="J476" s="186"/>
      <c r="K476" s="186"/>
      <c r="L476" s="186"/>
      <c r="M476" s="186"/>
      <c r="N476" s="186"/>
      <c r="O476" s="186"/>
      <c r="P476" s="187"/>
      <c r="Q476" s="187"/>
      <c r="R476" s="187"/>
      <c r="S476" s="187"/>
      <c r="T476" s="187"/>
      <c r="U476" s="187"/>
      <c r="V476" s="187"/>
      <c r="W476" s="187"/>
      <c r="X476" s="187"/>
      <c r="Y476" s="188"/>
      <c r="Z476" s="188"/>
      <c r="AA476" s="188"/>
      <c r="AB476" s="188"/>
      <c r="AC476" s="235"/>
      <c r="AD476" s="235"/>
      <c r="AE476" s="235"/>
      <c r="AF476" s="235"/>
      <c r="AG476" s="235"/>
      <c r="AH476" s="235"/>
      <c r="AI476" s="187"/>
      <c r="AJ476" s="187"/>
      <c r="AK476" s="187"/>
      <c r="AL476" s="187"/>
      <c r="AM476" s="187"/>
      <c r="AN476" s="187"/>
      <c r="AO476" s="187"/>
      <c r="AP476" s="187"/>
      <c r="AQ476" s="187"/>
      <c r="AR476" s="187"/>
      <c r="AS476" s="187"/>
      <c r="AT476" s="236"/>
      <c r="AU476" s="236"/>
      <c r="AV476" s="236"/>
      <c r="AW476" s="236"/>
      <c r="AX476" s="236"/>
      <c r="AY476" s="236"/>
      <c r="AZ476" s="236"/>
      <c r="BA476" s="236"/>
      <c r="BB476" s="236"/>
      <c r="BC476" s="236"/>
      <c r="BD476" s="236"/>
    </row>
    <row r="477" spans="1:56" ht="12.75" customHeight="1">
      <c r="A477" s="186"/>
      <c r="B477" s="186"/>
      <c r="C477" s="186"/>
      <c r="D477" s="186"/>
      <c r="E477" s="186"/>
      <c r="F477" s="186"/>
      <c r="G477" s="186"/>
      <c r="H477" s="186"/>
      <c r="I477" s="186"/>
      <c r="J477" s="186"/>
      <c r="K477" s="186"/>
      <c r="L477" s="186"/>
      <c r="M477" s="186"/>
      <c r="N477" s="186"/>
      <c r="O477" s="186"/>
      <c r="P477" s="187"/>
      <c r="Q477" s="187"/>
      <c r="R477" s="187"/>
      <c r="S477" s="187"/>
      <c r="T477" s="187"/>
      <c r="U477" s="187"/>
      <c r="V477" s="187"/>
      <c r="W477" s="187"/>
      <c r="X477" s="187"/>
      <c r="Y477" s="188"/>
      <c r="Z477" s="188"/>
      <c r="AA477" s="188"/>
      <c r="AB477" s="188"/>
      <c r="AC477" s="235"/>
      <c r="AD477" s="235"/>
      <c r="AE477" s="235"/>
      <c r="AF477" s="235"/>
      <c r="AG477" s="235"/>
      <c r="AH477" s="235"/>
      <c r="AI477" s="187"/>
      <c r="AJ477" s="187"/>
      <c r="AK477" s="187"/>
      <c r="AL477" s="187"/>
      <c r="AM477" s="187"/>
      <c r="AN477" s="187"/>
      <c r="AO477" s="187"/>
      <c r="AP477" s="187"/>
      <c r="AQ477" s="187"/>
      <c r="AR477" s="187"/>
      <c r="AS477" s="187"/>
      <c r="AT477" s="236"/>
      <c r="AU477" s="236"/>
      <c r="AV477" s="236"/>
      <c r="AW477" s="236"/>
      <c r="AX477" s="236"/>
      <c r="AY477" s="236"/>
      <c r="AZ477" s="236"/>
      <c r="BA477" s="236"/>
      <c r="BB477" s="236"/>
      <c r="BC477" s="236"/>
      <c r="BD477" s="236"/>
    </row>
    <row r="478" spans="1:56" ht="12.75" customHeight="1">
      <c r="A478" s="186"/>
      <c r="B478" s="186"/>
      <c r="C478" s="186"/>
      <c r="D478" s="186"/>
      <c r="E478" s="186"/>
      <c r="F478" s="186"/>
      <c r="G478" s="186"/>
      <c r="H478" s="186"/>
      <c r="I478" s="186"/>
      <c r="J478" s="186"/>
      <c r="K478" s="186"/>
      <c r="L478" s="186"/>
      <c r="M478" s="186"/>
      <c r="N478" s="186"/>
      <c r="O478" s="186"/>
      <c r="P478" s="187"/>
      <c r="Q478" s="187"/>
      <c r="R478" s="187"/>
      <c r="S478" s="187"/>
      <c r="T478" s="187"/>
      <c r="U478" s="187"/>
      <c r="V478" s="187"/>
      <c r="W478" s="187"/>
      <c r="X478" s="187"/>
      <c r="Y478" s="188"/>
      <c r="Z478" s="188"/>
      <c r="AA478" s="188"/>
      <c r="AB478" s="188"/>
      <c r="AC478" s="235"/>
      <c r="AD478" s="235"/>
      <c r="AE478" s="235"/>
      <c r="AF478" s="235"/>
      <c r="AG478" s="235"/>
      <c r="AH478" s="235"/>
      <c r="AI478" s="187"/>
      <c r="AJ478" s="187"/>
      <c r="AK478" s="187"/>
      <c r="AL478" s="187"/>
      <c r="AM478" s="187"/>
      <c r="AN478" s="187"/>
      <c r="AO478" s="187"/>
      <c r="AP478" s="187"/>
      <c r="AQ478" s="187"/>
      <c r="AR478" s="187"/>
      <c r="AS478" s="187"/>
      <c r="AT478" s="236"/>
      <c r="AU478" s="236"/>
      <c r="AV478" s="236"/>
      <c r="AW478" s="236"/>
      <c r="AX478" s="236"/>
      <c r="AY478" s="236"/>
      <c r="AZ478" s="236"/>
      <c r="BA478" s="236"/>
      <c r="BB478" s="236"/>
      <c r="BC478" s="236"/>
      <c r="BD478" s="236"/>
    </row>
    <row r="479" spans="1:56" ht="12.75" customHeight="1">
      <c r="A479" s="186"/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7"/>
      <c r="Q479" s="187"/>
      <c r="R479" s="187"/>
      <c r="S479" s="187"/>
      <c r="T479" s="187"/>
      <c r="U479" s="187"/>
      <c r="V479" s="187"/>
      <c r="W479" s="187"/>
      <c r="X479" s="187"/>
      <c r="Y479" s="188"/>
      <c r="Z479" s="188"/>
      <c r="AA479" s="188"/>
      <c r="AB479" s="188"/>
      <c r="AC479" s="235"/>
      <c r="AD479" s="235"/>
      <c r="AE479" s="235"/>
      <c r="AF479" s="235"/>
      <c r="AG479" s="235"/>
      <c r="AH479" s="235"/>
      <c r="AI479" s="187"/>
      <c r="AJ479" s="187"/>
      <c r="AK479" s="187"/>
      <c r="AL479" s="187"/>
      <c r="AM479" s="187"/>
      <c r="AN479" s="187"/>
      <c r="AO479" s="187"/>
      <c r="AP479" s="187"/>
      <c r="AQ479" s="187"/>
      <c r="AR479" s="187"/>
      <c r="AS479" s="187"/>
      <c r="AT479" s="236"/>
      <c r="AU479" s="236"/>
      <c r="AV479" s="236"/>
      <c r="AW479" s="236"/>
      <c r="AX479" s="236"/>
      <c r="AY479" s="236"/>
      <c r="AZ479" s="236"/>
      <c r="BA479" s="236"/>
      <c r="BB479" s="236"/>
      <c r="BC479" s="236"/>
      <c r="BD479" s="236"/>
    </row>
    <row r="480" spans="1:56" ht="12.75" customHeight="1">
      <c r="A480" s="186"/>
      <c r="B480" s="186"/>
      <c r="C480" s="186"/>
      <c r="D480" s="186"/>
      <c r="E480" s="186"/>
      <c r="F480" s="186"/>
      <c r="G480" s="186"/>
      <c r="H480" s="186"/>
      <c r="I480" s="186"/>
      <c r="J480" s="186"/>
      <c r="K480" s="186"/>
      <c r="L480" s="186"/>
      <c r="M480" s="186"/>
      <c r="N480" s="186"/>
      <c r="O480" s="186"/>
      <c r="P480" s="187"/>
      <c r="Q480" s="187"/>
      <c r="R480" s="187"/>
      <c r="S480" s="187"/>
      <c r="T480" s="187"/>
      <c r="U480" s="187"/>
      <c r="V480" s="187"/>
      <c r="W480" s="187"/>
      <c r="X480" s="187"/>
      <c r="Y480" s="188"/>
      <c r="Z480" s="188"/>
      <c r="AA480" s="188"/>
      <c r="AB480" s="188"/>
      <c r="AC480" s="235"/>
      <c r="AD480" s="235"/>
      <c r="AE480" s="235"/>
      <c r="AF480" s="235"/>
      <c r="AG480" s="235"/>
      <c r="AH480" s="235"/>
      <c r="AI480" s="187"/>
      <c r="AJ480" s="187"/>
      <c r="AK480" s="187"/>
      <c r="AL480" s="187"/>
      <c r="AM480" s="187"/>
      <c r="AN480" s="187"/>
      <c r="AO480" s="187"/>
      <c r="AP480" s="187"/>
      <c r="AQ480" s="187"/>
      <c r="AR480" s="187"/>
      <c r="AS480" s="187"/>
      <c r="AT480" s="236"/>
      <c r="AU480" s="236"/>
      <c r="AV480" s="236"/>
      <c r="AW480" s="236"/>
      <c r="AX480" s="236"/>
      <c r="AY480" s="236"/>
      <c r="AZ480" s="236"/>
      <c r="BA480" s="236"/>
      <c r="BB480" s="236"/>
      <c r="BC480" s="236"/>
      <c r="BD480" s="236"/>
    </row>
    <row r="481" spans="1:56" ht="12.75" customHeight="1">
      <c r="A481" s="186"/>
      <c r="B481" s="186"/>
      <c r="C481" s="186"/>
      <c r="D481" s="186"/>
      <c r="E481" s="186"/>
      <c r="F481" s="186"/>
      <c r="G481" s="186"/>
      <c r="H481" s="186"/>
      <c r="I481" s="186"/>
      <c r="J481" s="186"/>
      <c r="K481" s="186"/>
      <c r="L481" s="186"/>
      <c r="M481" s="186"/>
      <c r="N481" s="186"/>
      <c r="O481" s="186"/>
      <c r="P481" s="187"/>
      <c r="Q481" s="187"/>
      <c r="R481" s="187"/>
      <c r="S481" s="187"/>
      <c r="T481" s="187"/>
      <c r="U481" s="187"/>
      <c r="V481" s="187"/>
      <c r="W481" s="187"/>
      <c r="X481" s="187"/>
      <c r="Y481" s="188"/>
      <c r="Z481" s="188"/>
      <c r="AA481" s="188"/>
      <c r="AB481" s="188"/>
      <c r="AC481" s="235"/>
      <c r="AD481" s="235"/>
      <c r="AE481" s="235"/>
      <c r="AF481" s="235"/>
      <c r="AG481" s="235"/>
      <c r="AH481" s="235"/>
      <c r="AI481" s="187"/>
      <c r="AJ481" s="187"/>
      <c r="AK481" s="187"/>
      <c r="AL481" s="187"/>
      <c r="AM481" s="187"/>
      <c r="AN481" s="187"/>
      <c r="AO481" s="187"/>
      <c r="AP481" s="187"/>
      <c r="AQ481" s="187"/>
      <c r="AR481" s="187"/>
      <c r="AS481" s="187"/>
      <c r="AT481" s="236"/>
      <c r="AU481" s="236"/>
      <c r="AV481" s="236"/>
      <c r="AW481" s="236"/>
      <c r="AX481" s="236"/>
      <c r="AY481" s="236"/>
      <c r="AZ481" s="236"/>
      <c r="BA481" s="236"/>
      <c r="BB481" s="236"/>
      <c r="BC481" s="236"/>
      <c r="BD481" s="236"/>
    </row>
    <row r="482" spans="1:56" ht="12.75" customHeight="1">
      <c r="A482" s="186"/>
      <c r="B482" s="186"/>
      <c r="C482" s="186"/>
      <c r="D482" s="186"/>
      <c r="E482" s="186"/>
      <c r="F482" s="186"/>
      <c r="G482" s="186"/>
      <c r="H482" s="186"/>
      <c r="I482" s="186"/>
      <c r="J482" s="186"/>
      <c r="K482" s="186"/>
      <c r="L482" s="186"/>
      <c r="M482" s="186"/>
      <c r="N482" s="186"/>
      <c r="O482" s="186"/>
      <c r="P482" s="187"/>
      <c r="Q482" s="187"/>
      <c r="R482" s="187"/>
      <c r="S482" s="187"/>
      <c r="T482" s="187"/>
      <c r="U482" s="187"/>
      <c r="V482" s="187"/>
      <c r="W482" s="187"/>
      <c r="X482" s="187"/>
      <c r="Y482" s="188"/>
      <c r="Z482" s="188"/>
      <c r="AA482" s="188"/>
      <c r="AB482" s="188"/>
      <c r="AC482" s="235"/>
      <c r="AD482" s="235"/>
      <c r="AE482" s="235"/>
      <c r="AF482" s="235"/>
      <c r="AG482" s="235"/>
      <c r="AH482" s="235"/>
      <c r="AI482" s="187"/>
      <c r="AJ482" s="187"/>
      <c r="AK482" s="187"/>
      <c r="AL482" s="187"/>
      <c r="AM482" s="187"/>
      <c r="AN482" s="187"/>
      <c r="AO482" s="187"/>
      <c r="AP482" s="187"/>
      <c r="AQ482" s="187"/>
      <c r="AR482" s="187"/>
      <c r="AS482" s="187"/>
      <c r="AT482" s="236"/>
      <c r="AU482" s="236"/>
      <c r="AV482" s="236"/>
      <c r="AW482" s="236"/>
      <c r="AX482" s="236"/>
      <c r="AY482" s="236"/>
      <c r="AZ482" s="236"/>
      <c r="BA482" s="236"/>
      <c r="BB482" s="236"/>
      <c r="BC482" s="236"/>
      <c r="BD482" s="236"/>
    </row>
    <row r="483" spans="1:56" ht="12.75" customHeight="1">
      <c r="A483" s="186"/>
      <c r="B483" s="186"/>
      <c r="C483" s="186"/>
      <c r="D483" s="186"/>
      <c r="E483" s="186"/>
      <c r="F483" s="186"/>
      <c r="G483" s="186"/>
      <c r="H483" s="186"/>
      <c r="I483" s="186"/>
      <c r="J483" s="186"/>
      <c r="K483" s="186"/>
      <c r="L483" s="186"/>
      <c r="M483" s="186"/>
      <c r="N483" s="186"/>
      <c r="O483" s="186"/>
      <c r="P483" s="187"/>
      <c r="Q483" s="187"/>
      <c r="R483" s="187"/>
      <c r="S483" s="187"/>
      <c r="T483" s="187"/>
      <c r="U483" s="187"/>
      <c r="V483" s="187"/>
      <c r="W483" s="187"/>
      <c r="X483" s="187"/>
      <c r="Y483" s="188"/>
      <c r="Z483" s="188"/>
      <c r="AA483" s="188"/>
      <c r="AB483" s="188"/>
      <c r="AC483" s="235"/>
      <c r="AD483" s="235"/>
      <c r="AE483" s="235"/>
      <c r="AF483" s="235"/>
      <c r="AG483" s="235"/>
      <c r="AH483" s="235"/>
      <c r="AI483" s="187"/>
      <c r="AJ483" s="187"/>
      <c r="AK483" s="187"/>
      <c r="AL483" s="187"/>
      <c r="AM483" s="187"/>
      <c r="AN483" s="187"/>
      <c r="AO483" s="187"/>
      <c r="AP483" s="187"/>
      <c r="AQ483" s="187"/>
      <c r="AR483" s="187"/>
      <c r="AS483" s="187"/>
      <c r="AT483" s="236"/>
      <c r="AU483" s="236"/>
      <c r="AV483" s="236"/>
      <c r="AW483" s="236"/>
      <c r="AX483" s="236"/>
      <c r="AY483" s="236"/>
      <c r="AZ483" s="236"/>
      <c r="BA483" s="236"/>
      <c r="BB483" s="236"/>
      <c r="BC483" s="236"/>
      <c r="BD483" s="236"/>
    </row>
    <row r="484" spans="1:56" ht="12.75" customHeight="1">
      <c r="A484" s="186"/>
      <c r="B484" s="186"/>
      <c r="C484" s="186"/>
      <c r="D484" s="186"/>
      <c r="E484" s="186"/>
      <c r="F484" s="186"/>
      <c r="G484" s="186"/>
      <c r="H484" s="186"/>
      <c r="I484" s="186"/>
      <c r="J484" s="186"/>
      <c r="K484" s="186"/>
      <c r="L484" s="186"/>
      <c r="M484" s="186"/>
      <c r="N484" s="186"/>
      <c r="O484" s="186"/>
      <c r="P484" s="187"/>
      <c r="Q484" s="187"/>
      <c r="R484" s="187"/>
      <c r="S484" s="187"/>
      <c r="T484" s="187"/>
      <c r="U484" s="187"/>
      <c r="V484" s="187"/>
      <c r="W484" s="187"/>
      <c r="X484" s="187"/>
      <c r="Y484" s="188"/>
      <c r="Z484" s="188"/>
      <c r="AA484" s="188"/>
      <c r="AB484" s="188"/>
      <c r="AC484" s="235"/>
      <c r="AD484" s="235"/>
      <c r="AE484" s="235"/>
      <c r="AF484" s="235"/>
      <c r="AG484" s="235"/>
      <c r="AH484" s="235"/>
      <c r="AI484" s="187"/>
      <c r="AJ484" s="187"/>
      <c r="AK484" s="187"/>
      <c r="AL484" s="187"/>
      <c r="AM484" s="187"/>
      <c r="AN484" s="187"/>
      <c r="AO484" s="187"/>
      <c r="AP484" s="187"/>
      <c r="AQ484" s="187"/>
      <c r="AR484" s="187"/>
      <c r="AS484" s="187"/>
      <c r="AT484" s="236"/>
      <c r="AU484" s="236"/>
      <c r="AV484" s="236"/>
      <c r="AW484" s="236"/>
      <c r="AX484" s="236"/>
      <c r="AY484" s="236"/>
      <c r="AZ484" s="236"/>
      <c r="BA484" s="236"/>
      <c r="BB484" s="236"/>
      <c r="BC484" s="236"/>
      <c r="BD484" s="236"/>
    </row>
    <row r="485" spans="1:56" ht="12.75" customHeight="1">
      <c r="A485" s="186"/>
      <c r="B485" s="186"/>
      <c r="C485" s="186"/>
      <c r="D485" s="186"/>
      <c r="E485" s="186"/>
      <c r="F485" s="186"/>
      <c r="G485" s="186"/>
      <c r="H485" s="186"/>
      <c r="I485" s="186"/>
      <c r="J485" s="186"/>
      <c r="K485" s="186"/>
      <c r="L485" s="186"/>
      <c r="M485" s="186"/>
      <c r="N485" s="186"/>
      <c r="O485" s="186"/>
      <c r="P485" s="187"/>
      <c r="Q485" s="187"/>
      <c r="R485" s="187"/>
      <c r="S485" s="187"/>
      <c r="T485" s="187"/>
      <c r="U485" s="187"/>
      <c r="V485" s="187"/>
      <c r="W485" s="187"/>
      <c r="X485" s="187"/>
      <c r="Y485" s="188"/>
      <c r="Z485" s="188"/>
      <c r="AA485" s="188"/>
      <c r="AB485" s="188"/>
      <c r="AC485" s="235"/>
      <c r="AD485" s="235"/>
      <c r="AE485" s="235"/>
      <c r="AF485" s="235"/>
      <c r="AG485" s="235"/>
      <c r="AH485" s="235"/>
      <c r="AI485" s="187"/>
      <c r="AJ485" s="187"/>
      <c r="AK485" s="187"/>
      <c r="AL485" s="187"/>
      <c r="AM485" s="187"/>
      <c r="AN485" s="187"/>
      <c r="AO485" s="187"/>
      <c r="AP485" s="187"/>
      <c r="AQ485" s="187"/>
      <c r="AR485" s="187"/>
      <c r="AS485" s="187"/>
      <c r="AT485" s="236"/>
      <c r="AU485" s="236"/>
      <c r="AV485" s="236"/>
      <c r="AW485" s="236"/>
      <c r="AX485" s="236"/>
      <c r="AY485" s="236"/>
      <c r="AZ485" s="236"/>
      <c r="BA485" s="236"/>
      <c r="BB485" s="236"/>
      <c r="BC485" s="236"/>
      <c r="BD485" s="236"/>
    </row>
    <row r="486" spans="1:56" ht="12.75" customHeight="1">
      <c r="A486" s="186"/>
      <c r="B486" s="186"/>
      <c r="C486" s="186"/>
      <c r="D486" s="186"/>
      <c r="E486" s="186"/>
      <c r="F486" s="186"/>
      <c r="G486" s="186"/>
      <c r="H486" s="186"/>
      <c r="I486" s="186"/>
      <c r="J486" s="186"/>
      <c r="K486" s="186"/>
      <c r="L486" s="186"/>
      <c r="M486" s="186"/>
      <c r="N486" s="186"/>
      <c r="O486" s="186"/>
      <c r="P486" s="187"/>
      <c r="Q486" s="187"/>
      <c r="R486" s="187"/>
      <c r="S486" s="187"/>
      <c r="T486" s="187"/>
      <c r="U486" s="187"/>
      <c r="V486" s="187"/>
      <c r="W486" s="187"/>
      <c r="X486" s="187"/>
      <c r="Y486" s="188"/>
      <c r="Z486" s="188"/>
      <c r="AA486" s="188"/>
      <c r="AB486" s="188"/>
      <c r="AC486" s="235"/>
      <c r="AD486" s="235"/>
      <c r="AE486" s="235"/>
      <c r="AF486" s="235"/>
      <c r="AG486" s="235"/>
      <c r="AH486" s="235"/>
      <c r="AI486" s="187"/>
      <c r="AJ486" s="187"/>
      <c r="AK486" s="187"/>
      <c r="AL486" s="187"/>
      <c r="AM486" s="187"/>
      <c r="AN486" s="187"/>
      <c r="AO486" s="187"/>
      <c r="AP486" s="187"/>
      <c r="AQ486" s="187"/>
      <c r="AR486" s="187"/>
      <c r="AS486" s="187"/>
      <c r="AT486" s="236"/>
      <c r="AU486" s="236"/>
      <c r="AV486" s="236"/>
      <c r="AW486" s="236"/>
      <c r="AX486" s="236"/>
      <c r="AY486" s="236"/>
      <c r="AZ486" s="236"/>
      <c r="BA486" s="236"/>
      <c r="BB486" s="236"/>
      <c r="BC486" s="236"/>
      <c r="BD486" s="236"/>
    </row>
    <row r="487" spans="1:56" ht="12.75" customHeight="1">
      <c r="A487" s="186"/>
      <c r="B487" s="186"/>
      <c r="C487" s="186"/>
      <c r="D487" s="186"/>
      <c r="E487" s="186"/>
      <c r="F487" s="186"/>
      <c r="G487" s="186"/>
      <c r="H487" s="186"/>
      <c r="I487" s="186"/>
      <c r="J487" s="186"/>
      <c r="K487" s="186"/>
      <c r="L487" s="186"/>
      <c r="M487" s="186"/>
      <c r="N487" s="186"/>
      <c r="O487" s="186"/>
      <c r="P487" s="187"/>
      <c r="Q487" s="187"/>
      <c r="R487" s="187"/>
      <c r="S487" s="187"/>
      <c r="T487" s="187"/>
      <c r="U487" s="187"/>
      <c r="V487" s="187"/>
      <c r="W487" s="187"/>
      <c r="X487" s="187"/>
      <c r="Y487" s="188"/>
      <c r="Z487" s="188"/>
      <c r="AA487" s="188"/>
      <c r="AB487" s="188"/>
      <c r="AC487" s="235"/>
      <c r="AD487" s="235"/>
      <c r="AE487" s="235"/>
      <c r="AF487" s="235"/>
      <c r="AG487" s="235"/>
      <c r="AH487" s="235"/>
      <c r="AI487" s="187"/>
      <c r="AJ487" s="187"/>
      <c r="AK487" s="187"/>
      <c r="AL487" s="187"/>
      <c r="AM487" s="187"/>
      <c r="AN487" s="187"/>
      <c r="AO487" s="187"/>
      <c r="AP487" s="187"/>
      <c r="AQ487" s="187"/>
      <c r="AR487" s="187"/>
      <c r="AS487" s="187"/>
      <c r="AT487" s="236"/>
      <c r="AU487" s="236"/>
      <c r="AV487" s="236"/>
      <c r="AW487" s="236"/>
      <c r="AX487" s="236"/>
      <c r="AY487" s="236"/>
      <c r="AZ487" s="236"/>
      <c r="BA487" s="236"/>
      <c r="BB487" s="236"/>
      <c r="BC487" s="236"/>
      <c r="BD487" s="236"/>
    </row>
    <row r="488" spans="1:56" ht="12.75" customHeight="1">
      <c r="A488" s="186"/>
      <c r="B488" s="186"/>
      <c r="C488" s="186"/>
      <c r="D488" s="186"/>
      <c r="E488" s="186"/>
      <c r="F488" s="186"/>
      <c r="G488" s="186"/>
      <c r="H488" s="186"/>
      <c r="I488" s="186"/>
      <c r="J488" s="186"/>
      <c r="K488" s="186"/>
      <c r="L488" s="186"/>
      <c r="M488" s="186"/>
      <c r="N488" s="186"/>
      <c r="O488" s="186"/>
      <c r="P488" s="187"/>
      <c r="Q488" s="187"/>
      <c r="R488" s="187"/>
      <c r="S488" s="187"/>
      <c r="T488" s="187"/>
      <c r="U488" s="187"/>
      <c r="V488" s="187"/>
      <c r="W488" s="187"/>
      <c r="X488" s="187"/>
      <c r="Y488" s="188"/>
      <c r="Z488" s="188"/>
      <c r="AA488" s="188"/>
      <c r="AB488" s="188"/>
      <c r="AC488" s="235"/>
      <c r="AD488" s="235"/>
      <c r="AE488" s="235"/>
      <c r="AF488" s="235"/>
      <c r="AG488" s="235"/>
      <c r="AH488" s="235"/>
      <c r="AI488" s="187"/>
      <c r="AJ488" s="187"/>
      <c r="AK488" s="187"/>
      <c r="AL488" s="187"/>
      <c r="AM488" s="187"/>
      <c r="AN488" s="187"/>
      <c r="AO488" s="187"/>
      <c r="AP488" s="187"/>
      <c r="AQ488" s="187"/>
      <c r="AR488" s="187"/>
      <c r="AS488" s="187"/>
      <c r="AT488" s="236"/>
      <c r="AU488" s="236"/>
      <c r="AV488" s="236"/>
      <c r="AW488" s="236"/>
      <c r="AX488" s="236"/>
      <c r="AY488" s="236"/>
      <c r="AZ488" s="236"/>
      <c r="BA488" s="236"/>
      <c r="BB488" s="236"/>
      <c r="BC488" s="236"/>
      <c r="BD488" s="236"/>
    </row>
    <row r="489" spans="1:56" ht="12.75" customHeight="1">
      <c r="A489" s="186"/>
      <c r="B489" s="186"/>
      <c r="C489" s="186"/>
      <c r="D489" s="186"/>
      <c r="E489" s="186"/>
      <c r="F489" s="186"/>
      <c r="G489" s="186"/>
      <c r="H489" s="186"/>
      <c r="I489" s="186"/>
      <c r="J489" s="186"/>
      <c r="K489" s="186"/>
      <c r="L489" s="186"/>
      <c r="M489" s="186"/>
      <c r="N489" s="186"/>
      <c r="O489" s="186"/>
      <c r="P489" s="187"/>
      <c r="Q489" s="187"/>
      <c r="R489" s="187"/>
      <c r="S489" s="187"/>
      <c r="T489" s="187"/>
      <c r="U489" s="187"/>
      <c r="V489" s="187"/>
      <c r="W489" s="187"/>
      <c r="X489" s="187"/>
      <c r="Y489" s="188"/>
      <c r="Z489" s="188"/>
      <c r="AA489" s="188"/>
      <c r="AB489" s="188"/>
      <c r="AC489" s="235"/>
      <c r="AD489" s="235"/>
      <c r="AE489" s="235"/>
      <c r="AF489" s="235"/>
      <c r="AG489" s="235"/>
      <c r="AH489" s="235"/>
      <c r="AI489" s="187"/>
      <c r="AJ489" s="187"/>
      <c r="AK489" s="187"/>
      <c r="AL489" s="187"/>
      <c r="AM489" s="187"/>
      <c r="AN489" s="187"/>
      <c r="AO489" s="187"/>
      <c r="AP489" s="187"/>
      <c r="AQ489" s="187"/>
      <c r="AR489" s="187"/>
      <c r="AS489" s="187"/>
      <c r="AT489" s="236"/>
      <c r="AU489" s="236"/>
      <c r="AV489" s="236"/>
      <c r="AW489" s="236"/>
      <c r="AX489" s="236"/>
      <c r="AY489" s="236"/>
      <c r="AZ489" s="236"/>
      <c r="BA489" s="236"/>
      <c r="BB489" s="236"/>
      <c r="BC489" s="236"/>
      <c r="BD489" s="236"/>
    </row>
    <row r="490" spans="1:56" ht="12.75" customHeight="1">
      <c r="A490" s="186"/>
      <c r="B490" s="186"/>
      <c r="C490" s="186"/>
      <c r="D490" s="186"/>
      <c r="E490" s="186"/>
      <c r="F490" s="186"/>
      <c r="G490" s="186"/>
      <c r="H490" s="186"/>
      <c r="I490" s="186"/>
      <c r="J490" s="186"/>
      <c r="K490" s="186"/>
      <c r="L490" s="186"/>
      <c r="M490" s="186"/>
      <c r="N490" s="186"/>
      <c r="O490" s="186"/>
      <c r="P490" s="187"/>
      <c r="Q490" s="187"/>
      <c r="R490" s="187"/>
      <c r="S490" s="187"/>
      <c r="T490" s="187"/>
      <c r="U490" s="187"/>
      <c r="V490" s="187"/>
      <c r="W490" s="187"/>
      <c r="X490" s="187"/>
      <c r="Y490" s="188"/>
      <c r="Z490" s="188"/>
      <c r="AA490" s="188"/>
      <c r="AB490" s="188"/>
      <c r="AC490" s="235"/>
      <c r="AD490" s="235"/>
      <c r="AE490" s="235"/>
      <c r="AF490" s="235"/>
      <c r="AG490" s="235"/>
      <c r="AH490" s="235"/>
      <c r="AI490" s="187"/>
      <c r="AJ490" s="187"/>
      <c r="AK490" s="187"/>
      <c r="AL490" s="187"/>
      <c r="AM490" s="187"/>
      <c r="AN490" s="187"/>
      <c r="AO490" s="187"/>
      <c r="AP490" s="187"/>
      <c r="AQ490" s="187"/>
      <c r="AR490" s="187"/>
      <c r="AS490" s="187"/>
      <c r="AT490" s="236"/>
      <c r="AU490" s="236"/>
      <c r="AV490" s="236"/>
      <c r="AW490" s="236"/>
      <c r="AX490" s="236"/>
      <c r="AY490" s="236"/>
      <c r="AZ490" s="236"/>
      <c r="BA490" s="236"/>
      <c r="BB490" s="236"/>
      <c r="BC490" s="236"/>
      <c r="BD490" s="236"/>
    </row>
    <row r="491" spans="1:56" ht="12.75" customHeight="1">
      <c r="A491" s="186"/>
      <c r="B491" s="186"/>
      <c r="C491" s="186"/>
      <c r="D491" s="186"/>
      <c r="E491" s="186"/>
      <c r="F491" s="186"/>
      <c r="G491" s="186"/>
      <c r="H491" s="186"/>
      <c r="I491" s="186"/>
      <c r="J491" s="186"/>
      <c r="K491" s="186"/>
      <c r="L491" s="186"/>
      <c r="M491" s="186"/>
      <c r="N491" s="186"/>
      <c r="O491" s="186"/>
      <c r="P491" s="187"/>
      <c r="Q491" s="187"/>
      <c r="R491" s="187"/>
      <c r="S491" s="187"/>
      <c r="T491" s="187"/>
      <c r="U491" s="187"/>
      <c r="V491" s="187"/>
      <c r="W491" s="187"/>
      <c r="X491" s="187"/>
      <c r="Y491" s="188"/>
      <c r="Z491" s="188"/>
      <c r="AA491" s="188"/>
      <c r="AB491" s="188"/>
      <c r="AC491" s="235"/>
      <c r="AD491" s="235"/>
      <c r="AE491" s="235"/>
      <c r="AF491" s="235"/>
      <c r="AG491" s="235"/>
      <c r="AH491" s="235"/>
      <c r="AI491" s="187"/>
      <c r="AJ491" s="187"/>
      <c r="AK491" s="187"/>
      <c r="AL491" s="187"/>
      <c r="AM491" s="187"/>
      <c r="AN491" s="187"/>
      <c r="AO491" s="187"/>
      <c r="AP491" s="187"/>
      <c r="AQ491" s="187"/>
      <c r="AR491" s="187"/>
      <c r="AS491" s="187"/>
      <c r="AT491" s="236"/>
      <c r="AU491" s="236"/>
      <c r="AV491" s="236"/>
      <c r="AW491" s="236"/>
      <c r="AX491" s="236"/>
      <c r="AY491" s="236"/>
      <c r="AZ491" s="236"/>
      <c r="BA491" s="236"/>
      <c r="BB491" s="236"/>
      <c r="BC491" s="236"/>
      <c r="BD491" s="236"/>
    </row>
    <row r="492" spans="1:56" ht="12.75" customHeight="1">
      <c r="A492" s="186"/>
      <c r="B492" s="186"/>
      <c r="C492" s="186"/>
      <c r="D492" s="186"/>
      <c r="E492" s="186"/>
      <c r="F492" s="186"/>
      <c r="G492" s="186"/>
      <c r="H492" s="186"/>
      <c r="I492" s="186"/>
      <c r="J492" s="186"/>
      <c r="K492" s="186"/>
      <c r="L492" s="186"/>
      <c r="M492" s="186"/>
      <c r="N492" s="186"/>
      <c r="O492" s="186"/>
      <c r="P492" s="187"/>
      <c r="Q492" s="187"/>
      <c r="R492" s="187"/>
      <c r="S492" s="187"/>
      <c r="T492" s="187"/>
      <c r="U492" s="187"/>
      <c r="V492" s="187"/>
      <c r="W492" s="187"/>
      <c r="X492" s="187"/>
      <c r="Y492" s="188"/>
      <c r="Z492" s="188"/>
      <c r="AA492" s="188"/>
      <c r="AB492" s="188"/>
      <c r="AC492" s="235"/>
      <c r="AD492" s="235"/>
      <c r="AE492" s="235"/>
      <c r="AF492" s="235"/>
      <c r="AG492" s="235"/>
      <c r="AH492" s="235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7"/>
      <c r="AT492" s="236"/>
      <c r="AU492" s="236"/>
      <c r="AV492" s="236"/>
      <c r="AW492" s="236"/>
      <c r="AX492" s="236"/>
      <c r="AY492" s="236"/>
      <c r="AZ492" s="236"/>
      <c r="BA492" s="236"/>
      <c r="BB492" s="236"/>
      <c r="BC492" s="236"/>
      <c r="BD492" s="236"/>
    </row>
    <row r="493" spans="1:56" ht="12.75" customHeight="1">
      <c r="A493" s="186"/>
      <c r="B493" s="186"/>
      <c r="C493" s="186"/>
      <c r="D493" s="186"/>
      <c r="E493" s="186"/>
      <c r="F493" s="186"/>
      <c r="G493" s="186"/>
      <c r="H493" s="186"/>
      <c r="I493" s="186"/>
      <c r="J493" s="186"/>
      <c r="K493" s="186"/>
      <c r="L493" s="186"/>
      <c r="M493" s="186"/>
      <c r="N493" s="186"/>
      <c r="O493" s="186"/>
      <c r="P493" s="187"/>
      <c r="Q493" s="187"/>
      <c r="R493" s="187"/>
      <c r="S493" s="187"/>
      <c r="T493" s="187"/>
      <c r="U493" s="187"/>
      <c r="V493" s="187"/>
      <c r="W493" s="187"/>
      <c r="X493" s="187"/>
      <c r="Y493" s="188"/>
      <c r="Z493" s="188"/>
      <c r="AA493" s="188"/>
      <c r="AB493" s="188"/>
      <c r="AC493" s="235"/>
      <c r="AD493" s="235"/>
      <c r="AE493" s="235"/>
      <c r="AF493" s="235"/>
      <c r="AG493" s="235"/>
      <c r="AH493" s="235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7"/>
      <c r="AT493" s="236"/>
      <c r="AU493" s="236"/>
      <c r="AV493" s="236"/>
      <c r="AW493" s="236"/>
      <c r="AX493" s="236"/>
      <c r="AY493" s="236"/>
      <c r="AZ493" s="236"/>
      <c r="BA493" s="236"/>
      <c r="BB493" s="236"/>
      <c r="BC493" s="236"/>
      <c r="BD493" s="236"/>
    </row>
    <row r="494" spans="1:56" ht="12.75" customHeight="1">
      <c r="A494" s="186"/>
      <c r="B494" s="186"/>
      <c r="C494" s="186"/>
      <c r="D494" s="186"/>
      <c r="E494" s="186"/>
      <c r="F494" s="186"/>
      <c r="G494" s="186"/>
      <c r="H494" s="186"/>
      <c r="I494" s="186"/>
      <c r="J494" s="186"/>
      <c r="K494" s="186"/>
      <c r="L494" s="186"/>
      <c r="M494" s="186"/>
      <c r="N494" s="186"/>
      <c r="O494" s="186"/>
      <c r="P494" s="187"/>
      <c r="Q494" s="187"/>
      <c r="R494" s="187"/>
      <c r="S494" s="187"/>
      <c r="T494" s="187"/>
      <c r="U494" s="187"/>
      <c r="V494" s="187"/>
      <c r="W494" s="187"/>
      <c r="X494" s="187"/>
      <c r="Y494" s="188"/>
      <c r="Z494" s="188"/>
      <c r="AA494" s="188"/>
      <c r="AB494" s="188"/>
      <c r="AC494" s="235"/>
      <c r="AD494" s="235"/>
      <c r="AE494" s="235"/>
      <c r="AF494" s="235"/>
      <c r="AG494" s="235"/>
      <c r="AH494" s="235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7"/>
      <c r="AT494" s="236"/>
      <c r="AU494" s="236"/>
      <c r="AV494" s="236"/>
      <c r="AW494" s="236"/>
      <c r="AX494" s="236"/>
      <c r="AY494" s="236"/>
      <c r="AZ494" s="236"/>
      <c r="BA494" s="236"/>
      <c r="BB494" s="236"/>
      <c r="BC494" s="236"/>
      <c r="BD494" s="236"/>
    </row>
    <row r="495" spans="1:56" ht="12.75" customHeight="1">
      <c r="A495" s="186"/>
      <c r="B495" s="186"/>
      <c r="C495" s="186"/>
      <c r="D495" s="186"/>
      <c r="E495" s="186"/>
      <c r="F495" s="186"/>
      <c r="G495" s="186"/>
      <c r="H495" s="186"/>
      <c r="I495" s="186"/>
      <c r="J495" s="186"/>
      <c r="K495" s="186"/>
      <c r="L495" s="186"/>
      <c r="M495" s="186"/>
      <c r="N495" s="186"/>
      <c r="O495" s="186"/>
      <c r="P495" s="187"/>
      <c r="Q495" s="187"/>
      <c r="R495" s="187"/>
      <c r="S495" s="187"/>
      <c r="T495" s="187"/>
      <c r="U495" s="187"/>
      <c r="V495" s="187"/>
      <c r="W495" s="187"/>
      <c r="X495" s="187"/>
      <c r="Y495" s="188"/>
      <c r="Z495" s="188"/>
      <c r="AA495" s="188"/>
      <c r="AB495" s="188"/>
      <c r="AC495" s="235"/>
      <c r="AD495" s="235"/>
      <c r="AE495" s="235"/>
      <c r="AF495" s="235"/>
      <c r="AG495" s="235"/>
      <c r="AH495" s="235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7"/>
      <c r="AT495" s="236"/>
      <c r="AU495" s="236"/>
      <c r="AV495" s="236"/>
      <c r="AW495" s="236"/>
      <c r="AX495" s="236"/>
      <c r="AY495" s="236"/>
      <c r="AZ495" s="236"/>
      <c r="BA495" s="236"/>
      <c r="BB495" s="236"/>
      <c r="BC495" s="236"/>
      <c r="BD495" s="236"/>
    </row>
    <row r="496" spans="1:56" ht="12.75" customHeight="1">
      <c r="A496" s="186"/>
      <c r="B496" s="186"/>
      <c r="C496" s="186"/>
      <c r="D496" s="186"/>
      <c r="E496" s="186"/>
      <c r="F496" s="186"/>
      <c r="G496" s="186"/>
      <c r="H496" s="186"/>
      <c r="I496" s="186"/>
      <c r="J496" s="186"/>
      <c r="K496" s="186"/>
      <c r="L496" s="186"/>
      <c r="M496" s="186"/>
      <c r="N496" s="186"/>
      <c r="O496" s="186"/>
      <c r="P496" s="187"/>
      <c r="Q496" s="187"/>
      <c r="R496" s="187"/>
      <c r="S496" s="187"/>
      <c r="T496" s="187"/>
      <c r="U496" s="187"/>
      <c r="V496" s="187"/>
      <c r="W496" s="187"/>
      <c r="X496" s="187"/>
      <c r="Y496" s="188"/>
      <c r="Z496" s="188"/>
      <c r="AA496" s="188"/>
      <c r="AB496" s="188"/>
      <c r="AC496" s="235"/>
      <c r="AD496" s="235"/>
      <c r="AE496" s="235"/>
      <c r="AF496" s="235"/>
      <c r="AG496" s="235"/>
      <c r="AH496" s="235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7"/>
      <c r="AT496" s="236"/>
      <c r="AU496" s="236"/>
      <c r="AV496" s="236"/>
      <c r="AW496" s="236"/>
      <c r="AX496" s="236"/>
      <c r="AY496" s="236"/>
      <c r="AZ496" s="236"/>
      <c r="BA496" s="236"/>
      <c r="BB496" s="236"/>
      <c r="BC496" s="236"/>
      <c r="BD496" s="236"/>
    </row>
    <row r="497" spans="1:56" ht="12.75" customHeight="1">
      <c r="A497" s="186"/>
      <c r="B497" s="186"/>
      <c r="C497" s="186"/>
      <c r="D497" s="186"/>
      <c r="E497" s="186"/>
      <c r="F497" s="186"/>
      <c r="G497" s="186"/>
      <c r="H497" s="186"/>
      <c r="I497" s="186"/>
      <c r="J497" s="186"/>
      <c r="K497" s="186"/>
      <c r="L497" s="186"/>
      <c r="M497" s="186"/>
      <c r="N497" s="186"/>
      <c r="O497" s="186"/>
      <c r="P497" s="187"/>
      <c r="Q497" s="187"/>
      <c r="R497" s="187"/>
      <c r="S497" s="187"/>
      <c r="T497" s="187"/>
      <c r="U497" s="187"/>
      <c r="V497" s="187"/>
      <c r="W497" s="187"/>
      <c r="X497" s="187"/>
      <c r="Y497" s="188"/>
      <c r="Z497" s="188"/>
      <c r="AA497" s="188"/>
      <c r="AB497" s="188"/>
      <c r="AC497" s="235"/>
      <c r="AD497" s="235"/>
      <c r="AE497" s="235"/>
      <c r="AF497" s="235"/>
      <c r="AG497" s="235"/>
      <c r="AH497" s="235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87"/>
      <c r="AT497" s="236"/>
      <c r="AU497" s="236"/>
      <c r="AV497" s="236"/>
      <c r="AW497" s="236"/>
      <c r="AX497" s="236"/>
      <c r="AY497" s="236"/>
      <c r="AZ497" s="236"/>
      <c r="BA497" s="236"/>
      <c r="BB497" s="236"/>
      <c r="BC497" s="236"/>
      <c r="BD497" s="236"/>
    </row>
    <row r="498" spans="1:56" ht="12.75" customHeight="1">
      <c r="A498" s="186"/>
      <c r="B498" s="186"/>
      <c r="C498" s="186"/>
      <c r="D498" s="186"/>
      <c r="E498" s="186"/>
      <c r="F498" s="186"/>
      <c r="G498" s="186"/>
      <c r="H498" s="186"/>
      <c r="I498" s="186"/>
      <c r="J498" s="186"/>
      <c r="K498" s="186"/>
      <c r="L498" s="186"/>
      <c r="M498" s="186"/>
      <c r="N498" s="186"/>
      <c r="O498" s="186"/>
      <c r="P498" s="187"/>
      <c r="Q498" s="187"/>
      <c r="R498" s="187"/>
      <c r="S498" s="187"/>
      <c r="T498" s="187"/>
      <c r="U498" s="187"/>
      <c r="V498" s="187"/>
      <c r="W498" s="187"/>
      <c r="X498" s="187"/>
      <c r="Y498" s="188"/>
      <c r="Z498" s="188"/>
      <c r="AA498" s="188"/>
      <c r="AB498" s="188"/>
      <c r="AC498" s="235"/>
      <c r="AD498" s="235"/>
      <c r="AE498" s="235"/>
      <c r="AF498" s="235"/>
      <c r="AG498" s="235"/>
      <c r="AH498" s="235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7"/>
      <c r="AT498" s="236"/>
      <c r="AU498" s="236"/>
      <c r="AV498" s="236"/>
      <c r="AW498" s="236"/>
      <c r="AX498" s="236"/>
      <c r="AY498" s="236"/>
      <c r="AZ498" s="236"/>
      <c r="BA498" s="236"/>
      <c r="BB498" s="236"/>
      <c r="BC498" s="236"/>
      <c r="BD498" s="236"/>
    </row>
    <row r="499" spans="1:56" ht="12.75" customHeight="1">
      <c r="A499" s="186"/>
      <c r="B499" s="186"/>
      <c r="C499" s="186"/>
      <c r="D499" s="186"/>
      <c r="E499" s="186"/>
      <c r="F499" s="186"/>
      <c r="G499" s="186"/>
      <c r="H499" s="186"/>
      <c r="I499" s="186"/>
      <c r="J499" s="186"/>
      <c r="K499" s="186"/>
      <c r="L499" s="186"/>
      <c r="M499" s="186"/>
      <c r="N499" s="186"/>
      <c r="O499" s="186"/>
      <c r="P499" s="187"/>
      <c r="Q499" s="187"/>
      <c r="R499" s="187"/>
      <c r="S499" s="187"/>
      <c r="T499" s="187"/>
      <c r="U499" s="187"/>
      <c r="V499" s="187"/>
      <c r="W499" s="187"/>
      <c r="X499" s="187"/>
      <c r="Y499" s="188"/>
      <c r="Z499" s="188"/>
      <c r="AA499" s="188"/>
      <c r="AB499" s="188"/>
      <c r="AC499" s="235"/>
      <c r="AD499" s="235"/>
      <c r="AE499" s="235"/>
      <c r="AF499" s="235"/>
      <c r="AG499" s="235"/>
      <c r="AH499" s="235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7"/>
      <c r="AT499" s="236"/>
      <c r="AU499" s="236"/>
      <c r="AV499" s="236"/>
      <c r="AW499" s="236"/>
      <c r="AX499" s="236"/>
      <c r="AY499" s="236"/>
      <c r="AZ499" s="236"/>
      <c r="BA499" s="236"/>
      <c r="BB499" s="236"/>
      <c r="BC499" s="236"/>
      <c r="BD499" s="236"/>
    </row>
    <row r="500" spans="1:56" ht="12.75" customHeight="1">
      <c r="A500" s="186"/>
      <c r="B500" s="186"/>
      <c r="C500" s="186"/>
      <c r="D500" s="186"/>
      <c r="E500" s="186"/>
      <c r="F500" s="186"/>
      <c r="G500" s="186"/>
      <c r="H500" s="186"/>
      <c r="I500" s="186"/>
      <c r="J500" s="186"/>
      <c r="K500" s="186"/>
      <c r="L500" s="186"/>
      <c r="M500" s="186"/>
      <c r="N500" s="186"/>
      <c r="O500" s="186"/>
      <c r="P500" s="187"/>
      <c r="Q500" s="187"/>
      <c r="R500" s="187"/>
      <c r="S500" s="187"/>
      <c r="T500" s="187"/>
      <c r="U500" s="187"/>
      <c r="V500" s="187"/>
      <c r="W500" s="187"/>
      <c r="X500" s="187"/>
      <c r="Y500" s="188"/>
      <c r="Z500" s="188"/>
      <c r="AA500" s="188"/>
      <c r="AB500" s="188"/>
      <c r="AC500" s="235"/>
      <c r="AD500" s="235"/>
      <c r="AE500" s="235"/>
      <c r="AF500" s="235"/>
      <c r="AG500" s="235"/>
      <c r="AH500" s="235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7"/>
      <c r="AT500" s="236"/>
      <c r="AU500" s="236"/>
      <c r="AV500" s="236"/>
      <c r="AW500" s="236"/>
      <c r="AX500" s="236"/>
      <c r="AY500" s="236"/>
      <c r="AZ500" s="236"/>
      <c r="BA500" s="236"/>
      <c r="BB500" s="236"/>
      <c r="BC500" s="236"/>
      <c r="BD500" s="236"/>
    </row>
    <row r="501" spans="1:56" ht="12.75" customHeight="1">
      <c r="A501" s="186"/>
      <c r="B501" s="186"/>
      <c r="C501" s="186"/>
      <c r="D501" s="186"/>
      <c r="E501" s="186"/>
      <c r="F501" s="186"/>
      <c r="G501" s="186"/>
      <c r="H501" s="186"/>
      <c r="I501" s="186"/>
      <c r="J501" s="186"/>
      <c r="K501" s="186"/>
      <c r="L501" s="186"/>
      <c r="M501" s="186"/>
      <c r="N501" s="186"/>
      <c r="O501" s="186"/>
      <c r="P501" s="187"/>
      <c r="Q501" s="187"/>
      <c r="R501" s="187"/>
      <c r="S501" s="187"/>
      <c r="T501" s="187"/>
      <c r="U501" s="187"/>
      <c r="V501" s="187"/>
      <c r="W501" s="187"/>
      <c r="X501" s="187"/>
      <c r="Y501" s="188"/>
      <c r="Z501" s="188"/>
      <c r="AA501" s="188"/>
      <c r="AB501" s="188"/>
      <c r="AC501" s="235"/>
      <c r="AD501" s="235"/>
      <c r="AE501" s="235"/>
      <c r="AF501" s="235"/>
      <c r="AG501" s="235"/>
      <c r="AH501" s="235"/>
      <c r="AI501" s="187"/>
      <c r="AJ501" s="187"/>
      <c r="AK501" s="187"/>
      <c r="AL501" s="187"/>
      <c r="AM501" s="187"/>
      <c r="AN501" s="187"/>
      <c r="AO501" s="187"/>
      <c r="AP501" s="187"/>
      <c r="AQ501" s="187"/>
      <c r="AR501" s="187"/>
      <c r="AS501" s="187"/>
      <c r="AT501" s="236"/>
      <c r="AU501" s="236"/>
      <c r="AV501" s="236"/>
      <c r="AW501" s="236"/>
      <c r="AX501" s="236"/>
      <c r="AY501" s="236"/>
      <c r="AZ501" s="236"/>
      <c r="BA501" s="236"/>
      <c r="BB501" s="236"/>
      <c r="BC501" s="236"/>
      <c r="BD501" s="236"/>
    </row>
    <row r="502" spans="1:56" ht="12.75" customHeight="1">
      <c r="A502" s="186"/>
      <c r="B502" s="186"/>
      <c r="C502" s="186"/>
      <c r="D502" s="186"/>
      <c r="E502" s="186"/>
      <c r="F502" s="186"/>
      <c r="G502" s="186"/>
      <c r="H502" s="186"/>
      <c r="I502" s="186"/>
      <c r="J502" s="186"/>
      <c r="K502" s="186"/>
      <c r="L502" s="186"/>
      <c r="M502" s="186"/>
      <c r="N502" s="186"/>
      <c r="O502" s="186"/>
      <c r="P502" s="187"/>
      <c r="Q502" s="187"/>
      <c r="R502" s="187"/>
      <c r="S502" s="187"/>
      <c r="T502" s="187"/>
      <c r="U502" s="187"/>
      <c r="V502" s="187"/>
      <c r="W502" s="187"/>
      <c r="X502" s="187"/>
      <c r="Y502" s="188"/>
      <c r="Z502" s="188"/>
      <c r="AA502" s="188"/>
      <c r="AB502" s="188"/>
      <c r="AC502" s="235"/>
      <c r="AD502" s="235"/>
      <c r="AE502" s="235"/>
      <c r="AF502" s="235"/>
      <c r="AG502" s="235"/>
      <c r="AH502" s="235"/>
      <c r="AI502" s="187"/>
      <c r="AJ502" s="187"/>
      <c r="AK502" s="187"/>
      <c r="AL502" s="187"/>
      <c r="AM502" s="187"/>
      <c r="AN502" s="187"/>
      <c r="AO502" s="187"/>
      <c r="AP502" s="187"/>
      <c r="AQ502" s="187"/>
      <c r="AR502" s="187"/>
      <c r="AS502" s="187"/>
      <c r="AT502" s="236"/>
      <c r="AU502" s="236"/>
      <c r="AV502" s="236"/>
      <c r="AW502" s="236"/>
      <c r="AX502" s="236"/>
      <c r="AY502" s="236"/>
      <c r="AZ502" s="236"/>
      <c r="BA502" s="236"/>
      <c r="BB502" s="236"/>
      <c r="BC502" s="236"/>
      <c r="BD502" s="236"/>
    </row>
    <row r="503" spans="1:56" ht="12.75" customHeight="1">
      <c r="A503" s="186"/>
      <c r="B503" s="186"/>
      <c r="C503" s="186"/>
      <c r="D503" s="186"/>
      <c r="E503" s="186"/>
      <c r="F503" s="186"/>
      <c r="G503" s="186"/>
      <c r="H503" s="186"/>
      <c r="I503" s="186"/>
      <c r="J503" s="186"/>
      <c r="K503" s="186"/>
      <c r="L503" s="186"/>
      <c r="M503" s="186"/>
      <c r="N503" s="186"/>
      <c r="O503" s="186"/>
      <c r="P503" s="187"/>
      <c r="Q503" s="187"/>
      <c r="R503" s="187"/>
      <c r="S503" s="187"/>
      <c r="T503" s="187"/>
      <c r="U503" s="187"/>
      <c r="V503" s="187"/>
      <c r="W503" s="187"/>
      <c r="X503" s="187"/>
      <c r="Y503" s="188"/>
      <c r="Z503" s="188"/>
      <c r="AA503" s="188"/>
      <c r="AB503" s="188"/>
      <c r="AC503" s="235"/>
      <c r="AD503" s="235"/>
      <c r="AE503" s="235"/>
      <c r="AF503" s="235"/>
      <c r="AG503" s="235"/>
      <c r="AH503" s="235"/>
      <c r="AI503" s="187"/>
      <c r="AJ503" s="187"/>
      <c r="AK503" s="187"/>
      <c r="AL503" s="187"/>
      <c r="AM503" s="187"/>
      <c r="AN503" s="187"/>
      <c r="AO503" s="187"/>
      <c r="AP503" s="187"/>
      <c r="AQ503" s="187"/>
      <c r="AR503" s="187"/>
      <c r="AS503" s="187"/>
      <c r="AT503" s="236"/>
      <c r="AU503" s="236"/>
      <c r="AV503" s="236"/>
      <c r="AW503" s="236"/>
      <c r="AX503" s="236"/>
      <c r="AY503" s="236"/>
      <c r="AZ503" s="236"/>
      <c r="BA503" s="236"/>
      <c r="BB503" s="236"/>
      <c r="BC503" s="236"/>
      <c r="BD503" s="236"/>
    </row>
    <row r="504" spans="1:56" ht="12.75" customHeight="1">
      <c r="A504" s="186"/>
      <c r="B504" s="186"/>
      <c r="C504" s="186"/>
      <c r="D504" s="186"/>
      <c r="E504" s="186"/>
      <c r="F504" s="186"/>
      <c r="G504" s="186"/>
      <c r="H504" s="186"/>
      <c r="I504" s="186"/>
      <c r="J504" s="186"/>
      <c r="K504" s="186"/>
      <c r="L504" s="186"/>
      <c r="M504" s="186"/>
      <c r="N504" s="186"/>
      <c r="O504" s="186"/>
      <c r="P504" s="187"/>
      <c r="Q504" s="187"/>
      <c r="R504" s="187"/>
      <c r="S504" s="187"/>
      <c r="T504" s="187"/>
      <c r="U504" s="187"/>
      <c r="V504" s="187"/>
      <c r="W504" s="187"/>
      <c r="X504" s="187"/>
      <c r="Y504" s="188"/>
      <c r="Z504" s="188"/>
      <c r="AA504" s="188"/>
      <c r="AB504" s="188"/>
      <c r="AC504" s="235"/>
      <c r="AD504" s="235"/>
      <c r="AE504" s="235"/>
      <c r="AF504" s="235"/>
      <c r="AG504" s="235"/>
      <c r="AH504" s="235"/>
      <c r="AI504" s="187"/>
      <c r="AJ504" s="187"/>
      <c r="AK504" s="187"/>
      <c r="AL504" s="187"/>
      <c r="AM504" s="187"/>
      <c r="AN504" s="187"/>
      <c r="AO504" s="187"/>
      <c r="AP504" s="187"/>
      <c r="AQ504" s="187"/>
      <c r="AR504" s="187"/>
      <c r="AS504" s="187"/>
      <c r="AT504" s="236"/>
      <c r="AU504" s="236"/>
      <c r="AV504" s="236"/>
      <c r="AW504" s="236"/>
      <c r="AX504" s="236"/>
      <c r="AY504" s="236"/>
      <c r="AZ504" s="236"/>
      <c r="BA504" s="236"/>
      <c r="BB504" s="236"/>
      <c r="BC504" s="236"/>
      <c r="BD504" s="236"/>
    </row>
    <row r="505" spans="1:56" ht="12.75" customHeight="1">
      <c r="A505" s="186"/>
      <c r="B505" s="186"/>
      <c r="C505" s="186"/>
      <c r="D505" s="186"/>
      <c r="E505" s="186"/>
      <c r="F505" s="186"/>
      <c r="G505" s="186"/>
      <c r="H505" s="186"/>
      <c r="I505" s="186"/>
      <c r="J505" s="186"/>
      <c r="K505" s="186"/>
      <c r="L505" s="186"/>
      <c r="M505" s="186"/>
      <c r="N505" s="186"/>
      <c r="O505" s="186"/>
      <c r="P505" s="187"/>
      <c r="Q505" s="187"/>
      <c r="R505" s="187"/>
      <c r="S505" s="187"/>
      <c r="T505" s="187"/>
      <c r="U505" s="187"/>
      <c r="V505" s="187"/>
      <c r="W505" s="187"/>
      <c r="X505" s="187"/>
      <c r="Y505" s="188"/>
      <c r="Z505" s="188"/>
      <c r="AA505" s="188"/>
      <c r="AB505" s="188"/>
      <c r="AC505" s="235"/>
      <c r="AD505" s="235"/>
      <c r="AE505" s="235"/>
      <c r="AF505" s="235"/>
      <c r="AG505" s="235"/>
      <c r="AH505" s="235"/>
      <c r="AI505" s="187"/>
      <c r="AJ505" s="187"/>
      <c r="AK505" s="187"/>
      <c r="AL505" s="187"/>
      <c r="AM505" s="187"/>
      <c r="AN505" s="187"/>
      <c r="AO505" s="187"/>
      <c r="AP505" s="187"/>
      <c r="AQ505" s="187"/>
      <c r="AR505" s="187"/>
      <c r="AS505" s="187"/>
      <c r="AT505" s="236"/>
      <c r="AU505" s="236"/>
      <c r="AV505" s="236"/>
      <c r="AW505" s="236"/>
      <c r="AX505" s="236"/>
      <c r="AY505" s="236"/>
      <c r="AZ505" s="236"/>
      <c r="BA505" s="236"/>
      <c r="BB505" s="236"/>
      <c r="BC505" s="236"/>
      <c r="BD505" s="236"/>
    </row>
    <row r="506" spans="1:56" ht="12.75" customHeight="1">
      <c r="A506" s="186"/>
      <c r="B506" s="186"/>
      <c r="C506" s="186"/>
      <c r="D506" s="186"/>
      <c r="E506" s="186"/>
      <c r="F506" s="186"/>
      <c r="G506" s="186"/>
      <c r="H506" s="186"/>
      <c r="I506" s="186"/>
      <c r="J506" s="186"/>
      <c r="K506" s="186"/>
      <c r="L506" s="186"/>
      <c r="M506" s="186"/>
      <c r="N506" s="186"/>
      <c r="O506" s="186"/>
      <c r="P506" s="187"/>
      <c r="Q506" s="187"/>
      <c r="R506" s="187"/>
      <c r="S506" s="187"/>
      <c r="T506" s="187"/>
      <c r="U506" s="187"/>
      <c r="V506" s="187"/>
      <c r="W506" s="187"/>
      <c r="X506" s="187"/>
      <c r="Y506" s="188"/>
      <c r="Z506" s="188"/>
      <c r="AA506" s="188"/>
      <c r="AB506" s="188"/>
      <c r="AC506" s="235"/>
      <c r="AD506" s="235"/>
      <c r="AE506" s="235"/>
      <c r="AF506" s="235"/>
      <c r="AG506" s="235"/>
      <c r="AH506" s="235"/>
      <c r="AI506" s="187"/>
      <c r="AJ506" s="187"/>
      <c r="AK506" s="187"/>
      <c r="AL506" s="187"/>
      <c r="AM506" s="187"/>
      <c r="AN506" s="187"/>
      <c r="AO506" s="187"/>
      <c r="AP506" s="187"/>
      <c r="AQ506" s="187"/>
      <c r="AR506" s="187"/>
      <c r="AS506" s="187"/>
      <c r="AT506" s="236"/>
      <c r="AU506" s="236"/>
      <c r="AV506" s="236"/>
      <c r="AW506" s="236"/>
      <c r="AX506" s="236"/>
      <c r="AY506" s="236"/>
      <c r="AZ506" s="236"/>
      <c r="BA506" s="236"/>
      <c r="BB506" s="236"/>
      <c r="BC506" s="236"/>
      <c r="BD506" s="236"/>
    </row>
    <row r="507" spans="1:56" ht="12.75" customHeight="1">
      <c r="A507" s="186"/>
      <c r="B507" s="186"/>
      <c r="C507" s="186"/>
      <c r="D507" s="186"/>
      <c r="E507" s="186"/>
      <c r="F507" s="186"/>
      <c r="G507" s="186"/>
      <c r="H507" s="186"/>
      <c r="I507" s="186"/>
      <c r="J507" s="186"/>
      <c r="K507" s="186"/>
      <c r="L507" s="186"/>
      <c r="M507" s="186"/>
      <c r="N507" s="186"/>
      <c r="O507" s="186"/>
      <c r="P507" s="187"/>
      <c r="Q507" s="187"/>
      <c r="R507" s="187"/>
      <c r="S507" s="187"/>
      <c r="T507" s="187"/>
      <c r="U507" s="187"/>
      <c r="V507" s="187"/>
      <c r="W507" s="187"/>
      <c r="X507" s="187"/>
      <c r="Y507" s="188"/>
      <c r="Z507" s="188"/>
      <c r="AA507" s="188"/>
      <c r="AB507" s="188"/>
      <c r="AC507" s="235"/>
      <c r="AD507" s="235"/>
      <c r="AE507" s="235"/>
      <c r="AF507" s="235"/>
      <c r="AG507" s="235"/>
      <c r="AH507" s="235"/>
      <c r="AI507" s="187"/>
      <c r="AJ507" s="187"/>
      <c r="AK507" s="187"/>
      <c r="AL507" s="187"/>
      <c r="AM507" s="187"/>
      <c r="AN507" s="187"/>
      <c r="AO507" s="187"/>
      <c r="AP507" s="187"/>
      <c r="AQ507" s="187"/>
      <c r="AR507" s="187"/>
      <c r="AS507" s="187"/>
      <c r="AT507" s="236"/>
      <c r="AU507" s="236"/>
      <c r="AV507" s="236"/>
      <c r="AW507" s="236"/>
      <c r="AX507" s="236"/>
      <c r="AY507" s="236"/>
      <c r="AZ507" s="236"/>
      <c r="BA507" s="236"/>
      <c r="BB507" s="236"/>
      <c r="BC507" s="236"/>
      <c r="BD507" s="236"/>
    </row>
    <row r="508" spans="1:56" ht="12.75" customHeight="1">
      <c r="A508" s="186"/>
      <c r="B508" s="186"/>
      <c r="C508" s="186"/>
      <c r="D508" s="186"/>
      <c r="E508" s="186"/>
      <c r="F508" s="186"/>
      <c r="G508" s="186"/>
      <c r="H508" s="186"/>
      <c r="I508" s="186"/>
      <c r="J508" s="186"/>
      <c r="K508" s="186"/>
      <c r="L508" s="186"/>
      <c r="M508" s="186"/>
      <c r="N508" s="186"/>
      <c r="O508" s="186"/>
      <c r="P508" s="187"/>
      <c r="Q508" s="187"/>
      <c r="R508" s="187"/>
      <c r="S508" s="187"/>
      <c r="T508" s="187"/>
      <c r="U508" s="187"/>
      <c r="V508" s="187"/>
      <c r="W508" s="187"/>
      <c r="X508" s="187"/>
      <c r="Y508" s="188"/>
      <c r="Z508" s="188"/>
      <c r="AA508" s="188"/>
      <c r="AB508" s="188"/>
      <c r="AC508" s="235"/>
      <c r="AD508" s="235"/>
      <c r="AE508" s="235"/>
      <c r="AF508" s="235"/>
      <c r="AG508" s="235"/>
      <c r="AH508" s="235"/>
      <c r="AI508" s="187"/>
      <c r="AJ508" s="187"/>
      <c r="AK508" s="187"/>
      <c r="AL508" s="187"/>
      <c r="AM508" s="187"/>
      <c r="AN508" s="187"/>
      <c r="AO508" s="187"/>
      <c r="AP508" s="187"/>
      <c r="AQ508" s="187"/>
      <c r="AR508" s="187"/>
      <c r="AS508" s="187"/>
      <c r="AT508" s="236"/>
      <c r="AU508" s="236"/>
      <c r="AV508" s="236"/>
      <c r="AW508" s="236"/>
      <c r="AX508" s="236"/>
      <c r="AY508" s="236"/>
      <c r="AZ508" s="236"/>
      <c r="BA508" s="236"/>
      <c r="BB508" s="236"/>
      <c r="BC508" s="236"/>
      <c r="BD508" s="236"/>
    </row>
    <row r="509" spans="1:56" ht="12.75" customHeight="1">
      <c r="A509" s="186"/>
      <c r="B509" s="186"/>
      <c r="C509" s="186"/>
      <c r="D509" s="186"/>
      <c r="E509" s="186"/>
      <c r="F509" s="186"/>
      <c r="G509" s="186"/>
      <c r="H509" s="186"/>
      <c r="I509" s="186"/>
      <c r="J509" s="186"/>
      <c r="K509" s="186"/>
      <c r="L509" s="186"/>
      <c r="M509" s="186"/>
      <c r="N509" s="186"/>
      <c r="O509" s="186"/>
      <c r="P509" s="187"/>
      <c r="Q509" s="187"/>
      <c r="R509" s="187"/>
      <c r="S509" s="187"/>
      <c r="T509" s="187"/>
      <c r="U509" s="187"/>
      <c r="V509" s="187"/>
      <c r="W509" s="187"/>
      <c r="X509" s="187"/>
      <c r="Y509" s="188"/>
      <c r="Z509" s="188"/>
      <c r="AA509" s="188"/>
      <c r="AB509" s="188"/>
      <c r="AC509" s="235"/>
      <c r="AD509" s="235"/>
      <c r="AE509" s="235"/>
      <c r="AF509" s="235"/>
      <c r="AG509" s="235"/>
      <c r="AH509" s="235"/>
      <c r="AI509" s="187"/>
      <c r="AJ509" s="187"/>
      <c r="AK509" s="187"/>
      <c r="AL509" s="187"/>
      <c r="AM509" s="187"/>
      <c r="AN509" s="187"/>
      <c r="AO509" s="187"/>
      <c r="AP509" s="187"/>
      <c r="AQ509" s="187"/>
      <c r="AR509" s="187"/>
      <c r="AS509" s="187"/>
      <c r="AT509" s="236"/>
      <c r="AU509" s="236"/>
      <c r="AV509" s="236"/>
      <c r="AW509" s="236"/>
      <c r="AX509" s="236"/>
      <c r="AY509" s="236"/>
      <c r="AZ509" s="236"/>
      <c r="BA509" s="236"/>
      <c r="BB509" s="236"/>
      <c r="BC509" s="236"/>
      <c r="BD509" s="236"/>
    </row>
    <row r="510" spans="1:56" ht="12.75" customHeight="1">
      <c r="A510" s="186"/>
      <c r="B510" s="186"/>
      <c r="C510" s="186"/>
      <c r="D510" s="186"/>
      <c r="E510" s="186"/>
      <c r="F510" s="186"/>
      <c r="G510" s="186"/>
      <c r="H510" s="186"/>
      <c r="I510" s="186"/>
      <c r="J510" s="186"/>
      <c r="K510" s="186"/>
      <c r="L510" s="186"/>
      <c r="M510" s="186"/>
      <c r="N510" s="186"/>
      <c r="O510" s="186"/>
      <c r="P510" s="187"/>
      <c r="Q510" s="187"/>
      <c r="R510" s="187"/>
      <c r="S510" s="187"/>
      <c r="T510" s="187"/>
      <c r="U510" s="187"/>
      <c r="V510" s="187"/>
      <c r="W510" s="187"/>
      <c r="X510" s="187"/>
      <c r="Y510" s="188"/>
      <c r="Z510" s="188"/>
      <c r="AA510" s="188"/>
      <c r="AB510" s="188"/>
      <c r="AC510" s="235"/>
      <c r="AD510" s="235"/>
      <c r="AE510" s="235"/>
      <c r="AF510" s="235"/>
      <c r="AG510" s="235"/>
      <c r="AH510" s="235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187"/>
      <c r="AT510" s="236"/>
      <c r="AU510" s="236"/>
      <c r="AV510" s="236"/>
      <c r="AW510" s="236"/>
      <c r="AX510" s="236"/>
      <c r="AY510" s="236"/>
      <c r="AZ510" s="236"/>
      <c r="BA510" s="236"/>
      <c r="BB510" s="236"/>
      <c r="BC510" s="236"/>
      <c r="BD510" s="236"/>
    </row>
    <row r="511" spans="1:56" ht="12.75" customHeight="1">
      <c r="A511" s="186"/>
      <c r="B511" s="186"/>
      <c r="C511" s="186"/>
      <c r="D511" s="186"/>
      <c r="E511" s="186"/>
      <c r="F511" s="186"/>
      <c r="G511" s="186"/>
      <c r="H511" s="186"/>
      <c r="I511" s="186"/>
      <c r="J511" s="186"/>
      <c r="K511" s="186"/>
      <c r="L511" s="186"/>
      <c r="M511" s="186"/>
      <c r="N511" s="186"/>
      <c r="O511" s="186"/>
      <c r="P511" s="187"/>
      <c r="Q511" s="187"/>
      <c r="R511" s="187"/>
      <c r="S511" s="187"/>
      <c r="T511" s="187"/>
      <c r="U511" s="187"/>
      <c r="V511" s="187"/>
      <c r="W511" s="187"/>
      <c r="X511" s="187"/>
      <c r="Y511" s="188"/>
      <c r="Z511" s="188"/>
      <c r="AA511" s="188"/>
      <c r="AB511" s="188"/>
      <c r="AC511" s="235"/>
      <c r="AD511" s="235"/>
      <c r="AE511" s="235"/>
      <c r="AF511" s="235"/>
      <c r="AG511" s="235"/>
      <c r="AH511" s="235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187"/>
      <c r="AT511" s="236"/>
      <c r="AU511" s="236"/>
      <c r="AV511" s="236"/>
      <c r="AW511" s="236"/>
      <c r="AX511" s="236"/>
      <c r="AY511" s="236"/>
      <c r="AZ511" s="236"/>
      <c r="BA511" s="236"/>
      <c r="BB511" s="236"/>
      <c r="BC511" s="236"/>
      <c r="BD511" s="236"/>
    </row>
    <row r="512" spans="1:56" ht="12.75" customHeight="1">
      <c r="A512" s="186"/>
      <c r="B512" s="186"/>
      <c r="C512" s="186"/>
      <c r="D512" s="186"/>
      <c r="E512" s="186"/>
      <c r="F512" s="186"/>
      <c r="G512" s="186"/>
      <c r="H512" s="186"/>
      <c r="I512" s="186"/>
      <c r="J512" s="186"/>
      <c r="K512" s="186"/>
      <c r="L512" s="186"/>
      <c r="M512" s="186"/>
      <c r="N512" s="186"/>
      <c r="O512" s="186"/>
      <c r="P512" s="187"/>
      <c r="Q512" s="187"/>
      <c r="R512" s="187"/>
      <c r="S512" s="187"/>
      <c r="T512" s="187"/>
      <c r="U512" s="187"/>
      <c r="V512" s="187"/>
      <c r="W512" s="187"/>
      <c r="X512" s="187"/>
      <c r="Y512" s="188"/>
      <c r="Z512" s="188"/>
      <c r="AA512" s="188"/>
      <c r="AB512" s="188"/>
      <c r="AC512" s="235"/>
      <c r="AD512" s="235"/>
      <c r="AE512" s="235"/>
      <c r="AF512" s="235"/>
      <c r="AG512" s="235"/>
      <c r="AH512" s="235"/>
      <c r="AI512" s="187"/>
      <c r="AJ512" s="187"/>
      <c r="AK512" s="187"/>
      <c r="AL512" s="187"/>
      <c r="AM512" s="187"/>
      <c r="AN512" s="187"/>
      <c r="AO512" s="187"/>
      <c r="AP512" s="187"/>
      <c r="AQ512" s="187"/>
      <c r="AR512" s="187"/>
      <c r="AS512" s="187"/>
      <c r="AT512" s="236"/>
      <c r="AU512" s="236"/>
      <c r="AV512" s="236"/>
      <c r="AW512" s="236"/>
      <c r="AX512" s="236"/>
      <c r="AY512" s="236"/>
      <c r="AZ512" s="236"/>
      <c r="BA512" s="236"/>
      <c r="BB512" s="236"/>
      <c r="BC512" s="236"/>
      <c r="BD512" s="236"/>
    </row>
    <row r="513" spans="1:56" ht="12.75" customHeight="1">
      <c r="A513" s="186"/>
      <c r="B513" s="186"/>
      <c r="C513" s="186"/>
      <c r="D513" s="186"/>
      <c r="E513" s="186"/>
      <c r="F513" s="186"/>
      <c r="G513" s="186"/>
      <c r="H513" s="186"/>
      <c r="I513" s="186"/>
      <c r="J513" s="186"/>
      <c r="K513" s="186"/>
      <c r="L513" s="186"/>
      <c r="M513" s="186"/>
      <c r="N513" s="186"/>
      <c r="O513" s="186"/>
      <c r="P513" s="187"/>
      <c r="Q513" s="187"/>
      <c r="R513" s="187"/>
      <c r="S513" s="187"/>
      <c r="T513" s="187"/>
      <c r="U513" s="187"/>
      <c r="V513" s="187"/>
      <c r="W513" s="187"/>
      <c r="X513" s="187"/>
      <c r="Y513" s="188"/>
      <c r="Z513" s="188"/>
      <c r="AA513" s="188"/>
      <c r="AB513" s="188"/>
      <c r="AC513" s="235"/>
      <c r="AD513" s="235"/>
      <c r="AE513" s="235"/>
      <c r="AF513" s="235"/>
      <c r="AG513" s="235"/>
      <c r="AH513" s="235"/>
      <c r="AI513" s="187"/>
      <c r="AJ513" s="187"/>
      <c r="AK513" s="187"/>
      <c r="AL513" s="187"/>
      <c r="AM513" s="187"/>
      <c r="AN513" s="187"/>
      <c r="AO513" s="187"/>
      <c r="AP513" s="187"/>
      <c r="AQ513" s="187"/>
      <c r="AR513" s="187"/>
      <c r="AS513" s="187"/>
      <c r="AT513" s="236"/>
      <c r="AU513" s="236"/>
      <c r="AV513" s="236"/>
      <c r="AW513" s="236"/>
      <c r="AX513" s="236"/>
      <c r="AY513" s="236"/>
      <c r="AZ513" s="236"/>
      <c r="BA513" s="236"/>
      <c r="BB513" s="236"/>
      <c r="BC513" s="236"/>
      <c r="BD513" s="236"/>
    </row>
    <row r="514" spans="1:56" ht="12.75" customHeight="1">
      <c r="A514" s="186"/>
      <c r="B514" s="186"/>
      <c r="C514" s="186"/>
      <c r="D514" s="186"/>
      <c r="E514" s="186"/>
      <c r="F514" s="186"/>
      <c r="G514" s="186"/>
      <c r="H514" s="186"/>
      <c r="I514" s="186"/>
      <c r="J514" s="186"/>
      <c r="K514" s="186"/>
      <c r="L514" s="186"/>
      <c r="M514" s="186"/>
      <c r="N514" s="186"/>
      <c r="O514" s="186"/>
      <c r="P514" s="187"/>
      <c r="Q514" s="187"/>
      <c r="R514" s="187"/>
      <c r="S514" s="187"/>
      <c r="T514" s="187"/>
      <c r="U514" s="187"/>
      <c r="V514" s="187"/>
      <c r="W514" s="187"/>
      <c r="X514" s="187"/>
      <c r="Y514" s="188"/>
      <c r="Z514" s="188"/>
      <c r="AA514" s="188"/>
      <c r="AB514" s="188"/>
      <c r="AC514" s="235"/>
      <c r="AD514" s="235"/>
      <c r="AE514" s="235"/>
      <c r="AF514" s="235"/>
      <c r="AG514" s="235"/>
      <c r="AH514" s="235"/>
      <c r="AI514" s="187"/>
      <c r="AJ514" s="187"/>
      <c r="AK514" s="187"/>
      <c r="AL514" s="187"/>
      <c r="AM514" s="187"/>
      <c r="AN514" s="187"/>
      <c r="AO514" s="187"/>
      <c r="AP514" s="187"/>
      <c r="AQ514" s="187"/>
      <c r="AR514" s="187"/>
      <c r="AS514" s="187"/>
      <c r="AT514" s="236"/>
      <c r="AU514" s="236"/>
      <c r="AV514" s="236"/>
      <c r="AW514" s="236"/>
      <c r="AX514" s="236"/>
      <c r="AY514" s="236"/>
      <c r="AZ514" s="236"/>
      <c r="BA514" s="236"/>
      <c r="BB514" s="236"/>
      <c r="BC514" s="236"/>
      <c r="BD514" s="236"/>
    </row>
    <row r="515" spans="1:56" ht="12.75" customHeight="1">
      <c r="A515" s="186"/>
      <c r="B515" s="186"/>
      <c r="C515" s="186"/>
      <c r="D515" s="186"/>
      <c r="E515" s="186"/>
      <c r="F515" s="186"/>
      <c r="G515" s="186"/>
      <c r="H515" s="186"/>
      <c r="I515" s="186"/>
      <c r="J515" s="186"/>
      <c r="K515" s="186"/>
      <c r="L515" s="186"/>
      <c r="M515" s="186"/>
      <c r="N515" s="186"/>
      <c r="O515" s="186"/>
      <c r="P515" s="187"/>
      <c r="Q515" s="187"/>
      <c r="R515" s="187"/>
      <c r="S515" s="187"/>
      <c r="T515" s="187"/>
      <c r="U515" s="187"/>
      <c r="V515" s="187"/>
      <c r="W515" s="187"/>
      <c r="X515" s="187"/>
      <c r="Y515" s="188"/>
      <c r="Z515" s="188"/>
      <c r="AA515" s="188"/>
      <c r="AB515" s="188"/>
      <c r="AC515" s="235"/>
      <c r="AD515" s="235"/>
      <c r="AE515" s="235"/>
      <c r="AF515" s="235"/>
      <c r="AG515" s="235"/>
      <c r="AH515" s="235"/>
      <c r="AI515" s="187"/>
      <c r="AJ515" s="187"/>
      <c r="AK515" s="187"/>
      <c r="AL515" s="187"/>
      <c r="AM515" s="187"/>
      <c r="AN515" s="187"/>
      <c r="AO515" s="187"/>
      <c r="AP515" s="187"/>
      <c r="AQ515" s="187"/>
      <c r="AR515" s="187"/>
      <c r="AS515" s="187"/>
      <c r="AT515" s="236"/>
      <c r="AU515" s="236"/>
      <c r="AV515" s="236"/>
      <c r="AW515" s="236"/>
      <c r="AX515" s="236"/>
      <c r="AY515" s="236"/>
      <c r="AZ515" s="236"/>
      <c r="BA515" s="236"/>
      <c r="BB515" s="236"/>
      <c r="BC515" s="236"/>
      <c r="BD515" s="236"/>
    </row>
    <row r="516" spans="1:56" ht="12.75" customHeight="1">
      <c r="A516" s="186"/>
      <c r="B516" s="186"/>
      <c r="C516" s="186"/>
      <c r="D516" s="186"/>
      <c r="E516" s="186"/>
      <c r="F516" s="186"/>
      <c r="G516" s="186"/>
      <c r="H516" s="186"/>
      <c r="I516" s="186"/>
      <c r="J516" s="186"/>
      <c r="K516" s="186"/>
      <c r="L516" s="186"/>
      <c r="M516" s="186"/>
      <c r="N516" s="186"/>
      <c r="O516" s="186"/>
      <c r="P516" s="187"/>
      <c r="Q516" s="187"/>
      <c r="R516" s="187"/>
      <c r="S516" s="187"/>
      <c r="T516" s="187"/>
      <c r="U516" s="187"/>
      <c r="V516" s="187"/>
      <c r="W516" s="187"/>
      <c r="X516" s="187"/>
      <c r="Y516" s="188"/>
      <c r="Z516" s="188"/>
      <c r="AA516" s="188"/>
      <c r="AB516" s="188"/>
      <c r="AC516" s="235"/>
      <c r="AD516" s="235"/>
      <c r="AE516" s="235"/>
      <c r="AF516" s="235"/>
      <c r="AG516" s="235"/>
      <c r="AH516" s="235"/>
      <c r="AI516" s="187"/>
      <c r="AJ516" s="187"/>
      <c r="AK516" s="187"/>
      <c r="AL516" s="187"/>
      <c r="AM516" s="187"/>
      <c r="AN516" s="187"/>
      <c r="AO516" s="187"/>
      <c r="AP516" s="187"/>
      <c r="AQ516" s="187"/>
      <c r="AR516" s="187"/>
      <c r="AS516" s="187"/>
      <c r="AT516" s="236"/>
      <c r="AU516" s="236"/>
      <c r="AV516" s="236"/>
      <c r="AW516" s="236"/>
      <c r="AX516" s="236"/>
      <c r="AY516" s="236"/>
      <c r="AZ516" s="236"/>
      <c r="BA516" s="236"/>
      <c r="BB516" s="236"/>
      <c r="BC516" s="236"/>
      <c r="BD516" s="236"/>
    </row>
    <row r="517" spans="1:56" ht="12.75" customHeight="1">
      <c r="A517" s="186"/>
      <c r="B517" s="186"/>
      <c r="C517" s="186"/>
      <c r="D517" s="186"/>
      <c r="E517" s="186"/>
      <c r="F517" s="186"/>
      <c r="G517" s="186"/>
      <c r="H517" s="186"/>
      <c r="I517" s="186"/>
      <c r="J517" s="186"/>
      <c r="K517" s="186"/>
      <c r="L517" s="186"/>
      <c r="M517" s="186"/>
      <c r="N517" s="186"/>
      <c r="O517" s="186"/>
      <c r="P517" s="187"/>
      <c r="Q517" s="187"/>
      <c r="R517" s="187"/>
      <c r="S517" s="187"/>
      <c r="T517" s="187"/>
      <c r="U517" s="187"/>
      <c r="V517" s="187"/>
      <c r="W517" s="187"/>
      <c r="X517" s="187"/>
      <c r="Y517" s="188"/>
      <c r="Z517" s="188"/>
      <c r="AA517" s="188"/>
      <c r="AB517" s="188"/>
      <c r="AC517" s="235"/>
      <c r="AD517" s="235"/>
      <c r="AE517" s="235"/>
      <c r="AF517" s="235"/>
      <c r="AG517" s="235"/>
      <c r="AH517" s="235"/>
      <c r="AI517" s="187"/>
      <c r="AJ517" s="187"/>
      <c r="AK517" s="187"/>
      <c r="AL517" s="187"/>
      <c r="AM517" s="187"/>
      <c r="AN517" s="187"/>
      <c r="AO517" s="187"/>
      <c r="AP517" s="187"/>
      <c r="AQ517" s="187"/>
      <c r="AR517" s="187"/>
      <c r="AS517" s="187"/>
      <c r="AT517" s="236"/>
      <c r="AU517" s="236"/>
      <c r="AV517" s="236"/>
      <c r="AW517" s="236"/>
      <c r="AX517" s="236"/>
      <c r="AY517" s="236"/>
      <c r="AZ517" s="236"/>
      <c r="BA517" s="236"/>
      <c r="BB517" s="236"/>
      <c r="BC517" s="236"/>
      <c r="BD517" s="236"/>
    </row>
    <row r="518" spans="1:56" ht="12.75" customHeight="1">
      <c r="A518" s="186"/>
      <c r="B518" s="186"/>
      <c r="C518" s="186"/>
      <c r="D518" s="186"/>
      <c r="E518" s="186"/>
      <c r="F518" s="186"/>
      <c r="G518" s="186"/>
      <c r="H518" s="186"/>
      <c r="I518" s="186"/>
      <c r="J518" s="186"/>
      <c r="K518" s="186"/>
      <c r="L518" s="186"/>
      <c r="M518" s="186"/>
      <c r="N518" s="186"/>
      <c r="O518" s="186"/>
      <c r="P518" s="187"/>
      <c r="Q518" s="187"/>
      <c r="R518" s="187"/>
      <c r="S518" s="187"/>
      <c r="T518" s="187"/>
      <c r="U518" s="187"/>
      <c r="V518" s="187"/>
      <c r="W518" s="187"/>
      <c r="X518" s="187"/>
      <c r="Y518" s="188"/>
      <c r="Z518" s="188"/>
      <c r="AA518" s="188"/>
      <c r="AB518" s="188"/>
      <c r="AC518" s="235"/>
      <c r="AD518" s="235"/>
      <c r="AE518" s="235"/>
      <c r="AF518" s="235"/>
      <c r="AG518" s="235"/>
      <c r="AH518" s="235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87"/>
      <c r="AT518" s="236"/>
      <c r="AU518" s="236"/>
      <c r="AV518" s="236"/>
      <c r="AW518" s="236"/>
      <c r="AX518" s="236"/>
      <c r="AY518" s="236"/>
      <c r="AZ518" s="236"/>
      <c r="BA518" s="236"/>
      <c r="BB518" s="236"/>
      <c r="BC518" s="236"/>
      <c r="BD518" s="236"/>
    </row>
    <row r="519" spans="1:56" ht="12.75" customHeight="1">
      <c r="A519" s="186"/>
      <c r="B519" s="186"/>
      <c r="C519" s="186"/>
      <c r="D519" s="186"/>
      <c r="E519" s="186"/>
      <c r="F519" s="186"/>
      <c r="G519" s="186"/>
      <c r="H519" s="186"/>
      <c r="I519" s="186"/>
      <c r="J519" s="186"/>
      <c r="K519" s="186"/>
      <c r="L519" s="186"/>
      <c r="M519" s="186"/>
      <c r="N519" s="186"/>
      <c r="O519" s="186"/>
      <c r="P519" s="187"/>
      <c r="Q519" s="187"/>
      <c r="R519" s="187"/>
      <c r="S519" s="187"/>
      <c r="T519" s="187"/>
      <c r="U519" s="187"/>
      <c r="V519" s="187"/>
      <c r="W519" s="187"/>
      <c r="X519" s="187"/>
      <c r="Y519" s="188"/>
      <c r="Z519" s="188"/>
      <c r="AA519" s="188"/>
      <c r="AB519" s="188"/>
      <c r="AC519" s="235"/>
      <c r="AD519" s="235"/>
      <c r="AE519" s="235"/>
      <c r="AF519" s="235"/>
      <c r="AG519" s="235"/>
      <c r="AH519" s="235"/>
      <c r="AI519" s="187"/>
      <c r="AJ519" s="187"/>
      <c r="AK519" s="187"/>
      <c r="AL519" s="187"/>
      <c r="AM519" s="187"/>
      <c r="AN519" s="187"/>
      <c r="AO519" s="187"/>
      <c r="AP519" s="187"/>
      <c r="AQ519" s="187"/>
      <c r="AR519" s="187"/>
      <c r="AS519" s="187"/>
      <c r="AT519" s="236"/>
      <c r="AU519" s="236"/>
      <c r="AV519" s="236"/>
      <c r="AW519" s="236"/>
      <c r="AX519" s="236"/>
      <c r="AY519" s="236"/>
      <c r="AZ519" s="236"/>
      <c r="BA519" s="236"/>
      <c r="BB519" s="236"/>
      <c r="BC519" s="236"/>
      <c r="BD519" s="236"/>
    </row>
    <row r="520" spans="1:56" ht="12.75" customHeight="1">
      <c r="A520" s="186"/>
      <c r="B520" s="186"/>
      <c r="C520" s="186"/>
      <c r="D520" s="186"/>
      <c r="E520" s="186"/>
      <c r="F520" s="186"/>
      <c r="G520" s="186"/>
      <c r="H520" s="186"/>
      <c r="I520" s="186"/>
      <c r="J520" s="186"/>
      <c r="K520" s="186"/>
      <c r="L520" s="186"/>
      <c r="M520" s="186"/>
      <c r="N520" s="186"/>
      <c r="O520" s="186"/>
      <c r="P520" s="187"/>
      <c r="Q520" s="187"/>
      <c r="R520" s="187"/>
      <c r="S520" s="187"/>
      <c r="T520" s="187"/>
      <c r="U520" s="187"/>
      <c r="V520" s="187"/>
      <c r="W520" s="187"/>
      <c r="X520" s="187"/>
      <c r="Y520" s="188"/>
      <c r="Z520" s="188"/>
      <c r="AA520" s="188"/>
      <c r="AB520" s="188"/>
      <c r="AC520" s="235"/>
      <c r="AD520" s="235"/>
      <c r="AE520" s="235"/>
      <c r="AF520" s="235"/>
      <c r="AG520" s="235"/>
      <c r="AH520" s="235"/>
      <c r="AI520" s="187"/>
      <c r="AJ520" s="187"/>
      <c r="AK520" s="187"/>
      <c r="AL520" s="187"/>
      <c r="AM520" s="187"/>
      <c r="AN520" s="187"/>
      <c r="AO520" s="187"/>
      <c r="AP520" s="187"/>
      <c r="AQ520" s="187"/>
      <c r="AR520" s="187"/>
      <c r="AS520" s="187"/>
      <c r="AT520" s="236"/>
      <c r="AU520" s="236"/>
      <c r="AV520" s="236"/>
      <c r="AW520" s="236"/>
      <c r="AX520" s="236"/>
      <c r="AY520" s="236"/>
      <c r="AZ520" s="236"/>
      <c r="BA520" s="236"/>
      <c r="BB520" s="236"/>
      <c r="BC520" s="236"/>
      <c r="BD520" s="236"/>
    </row>
    <row r="521" spans="1:56" ht="12.75" customHeight="1">
      <c r="A521" s="186"/>
      <c r="B521" s="186"/>
      <c r="C521" s="186"/>
      <c r="D521" s="186"/>
      <c r="E521" s="186"/>
      <c r="F521" s="186"/>
      <c r="G521" s="186"/>
      <c r="H521" s="186"/>
      <c r="I521" s="186"/>
      <c r="J521" s="186"/>
      <c r="K521" s="186"/>
      <c r="L521" s="186"/>
      <c r="M521" s="186"/>
      <c r="N521" s="186"/>
      <c r="O521" s="186"/>
      <c r="P521" s="187"/>
      <c r="Q521" s="187"/>
      <c r="R521" s="187"/>
      <c r="S521" s="187"/>
      <c r="T521" s="187"/>
      <c r="U521" s="187"/>
      <c r="V521" s="187"/>
      <c r="W521" s="187"/>
      <c r="X521" s="187"/>
      <c r="Y521" s="188"/>
      <c r="Z521" s="188"/>
      <c r="AA521" s="188"/>
      <c r="AB521" s="188"/>
      <c r="AC521" s="235"/>
      <c r="AD521" s="235"/>
      <c r="AE521" s="235"/>
      <c r="AF521" s="235"/>
      <c r="AG521" s="235"/>
      <c r="AH521" s="235"/>
      <c r="AI521" s="187"/>
      <c r="AJ521" s="187"/>
      <c r="AK521" s="187"/>
      <c r="AL521" s="187"/>
      <c r="AM521" s="187"/>
      <c r="AN521" s="187"/>
      <c r="AO521" s="187"/>
      <c r="AP521" s="187"/>
      <c r="AQ521" s="187"/>
      <c r="AR521" s="187"/>
      <c r="AS521" s="187"/>
      <c r="AT521" s="236"/>
      <c r="AU521" s="236"/>
      <c r="AV521" s="236"/>
      <c r="AW521" s="236"/>
      <c r="AX521" s="236"/>
      <c r="AY521" s="236"/>
      <c r="AZ521" s="236"/>
      <c r="BA521" s="236"/>
      <c r="BB521" s="236"/>
      <c r="BC521" s="236"/>
      <c r="BD521" s="236"/>
    </row>
    <row r="522" spans="1:56" ht="12.75" customHeight="1">
      <c r="A522" s="186"/>
      <c r="B522" s="186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  <c r="O522" s="186"/>
      <c r="P522" s="187"/>
      <c r="Q522" s="187"/>
      <c r="R522" s="187"/>
      <c r="S522" s="187"/>
      <c r="T522" s="187"/>
      <c r="U522" s="187"/>
      <c r="V522" s="187"/>
      <c r="W522" s="187"/>
      <c r="X522" s="187"/>
      <c r="Y522" s="188"/>
      <c r="Z522" s="188"/>
      <c r="AA522" s="188"/>
      <c r="AB522" s="188"/>
      <c r="AC522" s="235"/>
      <c r="AD522" s="235"/>
      <c r="AE522" s="235"/>
      <c r="AF522" s="235"/>
      <c r="AG522" s="235"/>
      <c r="AH522" s="235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87"/>
      <c r="AT522" s="236"/>
      <c r="AU522" s="236"/>
      <c r="AV522" s="236"/>
      <c r="AW522" s="236"/>
      <c r="AX522" s="236"/>
      <c r="AY522" s="236"/>
      <c r="AZ522" s="236"/>
      <c r="BA522" s="236"/>
      <c r="BB522" s="236"/>
      <c r="BC522" s="236"/>
      <c r="BD522" s="236"/>
    </row>
    <row r="523" spans="1:56" ht="12.75" customHeight="1">
      <c r="A523" s="186"/>
      <c r="B523" s="186"/>
      <c r="C523" s="186"/>
      <c r="D523" s="186"/>
      <c r="E523" s="186"/>
      <c r="F523" s="186"/>
      <c r="G523" s="186"/>
      <c r="H523" s="186"/>
      <c r="I523" s="186"/>
      <c r="J523" s="186"/>
      <c r="K523" s="186"/>
      <c r="L523" s="186"/>
      <c r="M523" s="186"/>
      <c r="N523" s="186"/>
      <c r="O523" s="186"/>
      <c r="P523" s="187"/>
      <c r="Q523" s="187"/>
      <c r="R523" s="187"/>
      <c r="S523" s="187"/>
      <c r="T523" s="187"/>
      <c r="U523" s="187"/>
      <c r="V523" s="187"/>
      <c r="W523" s="187"/>
      <c r="X523" s="187"/>
      <c r="Y523" s="188"/>
      <c r="Z523" s="188"/>
      <c r="AA523" s="188"/>
      <c r="AB523" s="188"/>
      <c r="AC523" s="235"/>
      <c r="AD523" s="235"/>
      <c r="AE523" s="235"/>
      <c r="AF523" s="235"/>
      <c r="AG523" s="235"/>
      <c r="AH523" s="235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87"/>
      <c r="AT523" s="236"/>
      <c r="AU523" s="236"/>
      <c r="AV523" s="236"/>
      <c r="AW523" s="236"/>
      <c r="AX523" s="236"/>
      <c r="AY523" s="236"/>
      <c r="AZ523" s="236"/>
      <c r="BA523" s="236"/>
      <c r="BB523" s="236"/>
      <c r="BC523" s="236"/>
      <c r="BD523" s="236"/>
    </row>
    <row r="524" spans="1:56" ht="12.75" customHeight="1">
      <c r="A524" s="186"/>
      <c r="B524" s="186"/>
      <c r="C524" s="186"/>
      <c r="D524" s="186"/>
      <c r="E524" s="186"/>
      <c r="F524" s="186"/>
      <c r="G524" s="186"/>
      <c r="H524" s="186"/>
      <c r="I524" s="186"/>
      <c r="J524" s="186"/>
      <c r="K524" s="186"/>
      <c r="L524" s="186"/>
      <c r="M524" s="186"/>
      <c r="N524" s="186"/>
      <c r="O524" s="186"/>
      <c r="P524" s="187"/>
      <c r="Q524" s="187"/>
      <c r="R524" s="187"/>
      <c r="S524" s="187"/>
      <c r="T524" s="187"/>
      <c r="U524" s="187"/>
      <c r="V524" s="187"/>
      <c r="W524" s="187"/>
      <c r="X524" s="187"/>
      <c r="Y524" s="188"/>
      <c r="Z524" s="188"/>
      <c r="AA524" s="188"/>
      <c r="AB524" s="188"/>
      <c r="AC524" s="235"/>
      <c r="AD524" s="235"/>
      <c r="AE524" s="235"/>
      <c r="AF524" s="235"/>
      <c r="AG524" s="235"/>
      <c r="AH524" s="235"/>
      <c r="AI524" s="187"/>
      <c r="AJ524" s="187"/>
      <c r="AK524" s="187"/>
      <c r="AL524" s="187"/>
      <c r="AM524" s="187"/>
      <c r="AN524" s="187"/>
      <c r="AO524" s="187"/>
      <c r="AP524" s="187"/>
      <c r="AQ524" s="187"/>
      <c r="AR524" s="187"/>
      <c r="AS524" s="187"/>
      <c r="AT524" s="236"/>
      <c r="AU524" s="236"/>
      <c r="AV524" s="236"/>
      <c r="AW524" s="236"/>
      <c r="AX524" s="236"/>
      <c r="AY524" s="236"/>
      <c r="AZ524" s="236"/>
      <c r="BA524" s="236"/>
      <c r="BB524" s="236"/>
      <c r="BC524" s="236"/>
      <c r="BD524" s="236"/>
    </row>
    <row r="525" spans="1:56" ht="12.75" customHeight="1">
      <c r="A525" s="186"/>
      <c r="B525" s="186"/>
      <c r="C525" s="186"/>
      <c r="D525" s="186"/>
      <c r="E525" s="186"/>
      <c r="F525" s="186"/>
      <c r="G525" s="186"/>
      <c r="H525" s="186"/>
      <c r="I525" s="186"/>
      <c r="J525" s="186"/>
      <c r="K525" s="186"/>
      <c r="L525" s="186"/>
      <c r="M525" s="186"/>
      <c r="N525" s="186"/>
      <c r="O525" s="186"/>
      <c r="P525" s="187"/>
      <c r="Q525" s="187"/>
      <c r="R525" s="187"/>
      <c r="S525" s="187"/>
      <c r="T525" s="187"/>
      <c r="U525" s="187"/>
      <c r="V525" s="187"/>
      <c r="W525" s="187"/>
      <c r="X525" s="187"/>
      <c r="Y525" s="188"/>
      <c r="Z525" s="188"/>
      <c r="AA525" s="188"/>
      <c r="AB525" s="188"/>
      <c r="AC525" s="235"/>
      <c r="AD525" s="235"/>
      <c r="AE525" s="235"/>
      <c r="AF525" s="235"/>
      <c r="AG525" s="235"/>
      <c r="AH525" s="235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87"/>
      <c r="AT525" s="236"/>
      <c r="AU525" s="236"/>
      <c r="AV525" s="236"/>
      <c r="AW525" s="236"/>
      <c r="AX525" s="236"/>
      <c r="AY525" s="236"/>
      <c r="AZ525" s="236"/>
      <c r="BA525" s="236"/>
      <c r="BB525" s="236"/>
      <c r="BC525" s="236"/>
      <c r="BD525" s="236"/>
    </row>
    <row r="526" spans="1:56" ht="12.75" customHeight="1">
      <c r="A526" s="186"/>
      <c r="B526" s="186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  <c r="P526" s="187"/>
      <c r="Q526" s="187"/>
      <c r="R526" s="187"/>
      <c r="S526" s="187"/>
      <c r="T526" s="187"/>
      <c r="U526" s="187"/>
      <c r="V526" s="187"/>
      <c r="W526" s="187"/>
      <c r="X526" s="187"/>
      <c r="Y526" s="188"/>
      <c r="Z526" s="188"/>
      <c r="AA526" s="188"/>
      <c r="AB526" s="188"/>
      <c r="AC526" s="235"/>
      <c r="AD526" s="235"/>
      <c r="AE526" s="235"/>
      <c r="AF526" s="235"/>
      <c r="AG526" s="235"/>
      <c r="AH526" s="235"/>
      <c r="AI526" s="187"/>
      <c r="AJ526" s="187"/>
      <c r="AK526" s="187"/>
      <c r="AL526" s="187"/>
      <c r="AM526" s="187"/>
      <c r="AN526" s="187"/>
      <c r="AO526" s="187"/>
      <c r="AP526" s="187"/>
      <c r="AQ526" s="187"/>
      <c r="AR526" s="187"/>
      <c r="AS526" s="187"/>
      <c r="AT526" s="236"/>
      <c r="AU526" s="236"/>
      <c r="AV526" s="236"/>
      <c r="AW526" s="236"/>
      <c r="AX526" s="236"/>
      <c r="AY526" s="236"/>
      <c r="AZ526" s="236"/>
      <c r="BA526" s="236"/>
      <c r="BB526" s="236"/>
      <c r="BC526" s="236"/>
      <c r="BD526" s="236"/>
    </row>
    <row r="527" spans="1:56" ht="12.75" customHeight="1">
      <c r="A527" s="186"/>
      <c r="B527" s="186"/>
      <c r="C527" s="186"/>
      <c r="D527" s="186"/>
      <c r="E527" s="186"/>
      <c r="F527" s="186"/>
      <c r="G527" s="186"/>
      <c r="H527" s="186"/>
      <c r="I527" s="186"/>
      <c r="J527" s="186"/>
      <c r="K527" s="186"/>
      <c r="L527" s="186"/>
      <c r="M527" s="186"/>
      <c r="N527" s="186"/>
      <c r="O527" s="186"/>
      <c r="P527" s="187"/>
      <c r="Q527" s="187"/>
      <c r="R527" s="187"/>
      <c r="S527" s="187"/>
      <c r="T527" s="187"/>
      <c r="U527" s="187"/>
      <c r="V527" s="187"/>
      <c r="W527" s="187"/>
      <c r="X527" s="187"/>
      <c r="Y527" s="188"/>
      <c r="Z527" s="188"/>
      <c r="AA527" s="188"/>
      <c r="AB527" s="188"/>
      <c r="AC527" s="235"/>
      <c r="AD527" s="235"/>
      <c r="AE527" s="235"/>
      <c r="AF527" s="235"/>
      <c r="AG527" s="235"/>
      <c r="AH527" s="235"/>
      <c r="AI527" s="187"/>
      <c r="AJ527" s="187"/>
      <c r="AK527" s="187"/>
      <c r="AL527" s="187"/>
      <c r="AM527" s="187"/>
      <c r="AN527" s="187"/>
      <c r="AO527" s="187"/>
      <c r="AP527" s="187"/>
      <c r="AQ527" s="187"/>
      <c r="AR527" s="187"/>
      <c r="AS527" s="187"/>
      <c r="AT527" s="236"/>
      <c r="AU527" s="236"/>
      <c r="AV527" s="236"/>
      <c r="AW527" s="236"/>
      <c r="AX527" s="236"/>
      <c r="AY527" s="236"/>
      <c r="AZ527" s="236"/>
      <c r="BA527" s="236"/>
      <c r="BB527" s="236"/>
      <c r="BC527" s="236"/>
      <c r="BD527" s="236"/>
    </row>
    <row r="528" spans="1:56" ht="12.75" customHeight="1">
      <c r="A528" s="186"/>
      <c r="B528" s="186"/>
      <c r="C528" s="186"/>
      <c r="D528" s="186"/>
      <c r="E528" s="186"/>
      <c r="F528" s="186"/>
      <c r="G528" s="186"/>
      <c r="H528" s="186"/>
      <c r="I528" s="186"/>
      <c r="J528" s="186"/>
      <c r="K528" s="186"/>
      <c r="L528" s="186"/>
      <c r="M528" s="186"/>
      <c r="N528" s="186"/>
      <c r="O528" s="186"/>
      <c r="P528" s="187"/>
      <c r="Q528" s="187"/>
      <c r="R528" s="187"/>
      <c r="S528" s="187"/>
      <c r="T528" s="187"/>
      <c r="U528" s="187"/>
      <c r="V528" s="187"/>
      <c r="W528" s="187"/>
      <c r="X528" s="187"/>
      <c r="Y528" s="188"/>
      <c r="Z528" s="188"/>
      <c r="AA528" s="188"/>
      <c r="AB528" s="188"/>
      <c r="AC528" s="235"/>
      <c r="AD528" s="235"/>
      <c r="AE528" s="235"/>
      <c r="AF528" s="235"/>
      <c r="AG528" s="235"/>
      <c r="AH528" s="235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187"/>
      <c r="AT528" s="236"/>
      <c r="AU528" s="236"/>
      <c r="AV528" s="236"/>
      <c r="AW528" s="236"/>
      <c r="AX528" s="236"/>
      <c r="AY528" s="236"/>
      <c r="AZ528" s="236"/>
      <c r="BA528" s="236"/>
      <c r="BB528" s="236"/>
      <c r="BC528" s="236"/>
      <c r="BD528" s="236"/>
    </row>
    <row r="529" spans="1:56" ht="12.75" customHeight="1">
      <c r="A529" s="186"/>
      <c r="B529" s="186"/>
      <c r="C529" s="186"/>
      <c r="D529" s="186"/>
      <c r="E529" s="186"/>
      <c r="F529" s="186"/>
      <c r="G529" s="186"/>
      <c r="H529" s="186"/>
      <c r="I529" s="186"/>
      <c r="J529" s="186"/>
      <c r="K529" s="186"/>
      <c r="L529" s="186"/>
      <c r="M529" s="186"/>
      <c r="N529" s="186"/>
      <c r="O529" s="186"/>
      <c r="P529" s="187"/>
      <c r="Q529" s="187"/>
      <c r="R529" s="187"/>
      <c r="S529" s="187"/>
      <c r="T529" s="187"/>
      <c r="U529" s="187"/>
      <c r="V529" s="187"/>
      <c r="W529" s="187"/>
      <c r="X529" s="187"/>
      <c r="Y529" s="188"/>
      <c r="Z529" s="188"/>
      <c r="AA529" s="188"/>
      <c r="AB529" s="188"/>
      <c r="AC529" s="235"/>
      <c r="AD529" s="235"/>
      <c r="AE529" s="235"/>
      <c r="AF529" s="235"/>
      <c r="AG529" s="235"/>
      <c r="AH529" s="235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187"/>
      <c r="AT529" s="236"/>
      <c r="AU529" s="236"/>
      <c r="AV529" s="236"/>
      <c r="AW529" s="236"/>
      <c r="AX529" s="236"/>
      <c r="AY529" s="236"/>
      <c r="AZ529" s="236"/>
      <c r="BA529" s="236"/>
      <c r="BB529" s="236"/>
      <c r="BC529" s="236"/>
      <c r="BD529" s="236"/>
    </row>
    <row r="530" spans="1:56" ht="12.75" customHeight="1">
      <c r="A530" s="186"/>
      <c r="B530" s="186"/>
      <c r="C530" s="186"/>
      <c r="D530" s="186"/>
      <c r="E530" s="186"/>
      <c r="F530" s="186"/>
      <c r="G530" s="186"/>
      <c r="H530" s="186"/>
      <c r="I530" s="186"/>
      <c r="J530" s="186"/>
      <c r="K530" s="186"/>
      <c r="L530" s="186"/>
      <c r="M530" s="186"/>
      <c r="N530" s="186"/>
      <c r="O530" s="186"/>
      <c r="P530" s="187"/>
      <c r="Q530" s="187"/>
      <c r="R530" s="187"/>
      <c r="S530" s="187"/>
      <c r="T530" s="187"/>
      <c r="U530" s="187"/>
      <c r="V530" s="187"/>
      <c r="W530" s="187"/>
      <c r="X530" s="187"/>
      <c r="Y530" s="188"/>
      <c r="Z530" s="188"/>
      <c r="AA530" s="188"/>
      <c r="AB530" s="188"/>
      <c r="AC530" s="235"/>
      <c r="AD530" s="235"/>
      <c r="AE530" s="235"/>
      <c r="AF530" s="235"/>
      <c r="AG530" s="235"/>
      <c r="AH530" s="235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187"/>
      <c r="AT530" s="236"/>
      <c r="AU530" s="236"/>
      <c r="AV530" s="236"/>
      <c r="AW530" s="236"/>
      <c r="AX530" s="236"/>
      <c r="AY530" s="236"/>
      <c r="AZ530" s="236"/>
      <c r="BA530" s="236"/>
      <c r="BB530" s="236"/>
      <c r="BC530" s="236"/>
      <c r="BD530" s="236"/>
    </row>
    <row r="531" spans="1:56" ht="12.75" customHeight="1">
      <c r="A531" s="186"/>
      <c r="B531" s="186"/>
      <c r="C531" s="186"/>
      <c r="D531" s="186"/>
      <c r="E531" s="186"/>
      <c r="F531" s="186"/>
      <c r="G531" s="186"/>
      <c r="H531" s="186"/>
      <c r="I531" s="186"/>
      <c r="J531" s="186"/>
      <c r="K531" s="186"/>
      <c r="L531" s="186"/>
      <c r="M531" s="186"/>
      <c r="N531" s="186"/>
      <c r="O531" s="186"/>
      <c r="P531" s="187"/>
      <c r="Q531" s="187"/>
      <c r="R531" s="187"/>
      <c r="S531" s="187"/>
      <c r="T531" s="187"/>
      <c r="U531" s="187"/>
      <c r="V531" s="187"/>
      <c r="W531" s="187"/>
      <c r="X531" s="187"/>
      <c r="Y531" s="188"/>
      <c r="Z531" s="188"/>
      <c r="AA531" s="188"/>
      <c r="AB531" s="188"/>
      <c r="AC531" s="235"/>
      <c r="AD531" s="235"/>
      <c r="AE531" s="235"/>
      <c r="AF531" s="235"/>
      <c r="AG531" s="235"/>
      <c r="AH531" s="235"/>
      <c r="AI531" s="187"/>
      <c r="AJ531" s="187"/>
      <c r="AK531" s="187"/>
      <c r="AL531" s="187"/>
      <c r="AM531" s="187"/>
      <c r="AN531" s="187"/>
      <c r="AO531" s="187"/>
      <c r="AP531" s="187"/>
      <c r="AQ531" s="187"/>
      <c r="AR531" s="187"/>
      <c r="AS531" s="187"/>
      <c r="AT531" s="236"/>
      <c r="AU531" s="236"/>
      <c r="AV531" s="236"/>
      <c r="AW531" s="236"/>
      <c r="AX531" s="236"/>
      <c r="AY531" s="236"/>
      <c r="AZ531" s="236"/>
      <c r="BA531" s="236"/>
      <c r="BB531" s="236"/>
      <c r="BC531" s="236"/>
      <c r="BD531" s="236"/>
    </row>
    <row r="532" spans="1:56" ht="12.75" customHeight="1">
      <c r="A532" s="186"/>
      <c r="B532" s="186"/>
      <c r="C532" s="186"/>
      <c r="D532" s="186"/>
      <c r="E532" s="186"/>
      <c r="F532" s="186"/>
      <c r="G532" s="186"/>
      <c r="H532" s="186"/>
      <c r="I532" s="186"/>
      <c r="J532" s="186"/>
      <c r="K532" s="186"/>
      <c r="L532" s="186"/>
      <c r="M532" s="186"/>
      <c r="N532" s="186"/>
      <c r="O532" s="186"/>
      <c r="P532" s="187"/>
      <c r="Q532" s="187"/>
      <c r="R532" s="187"/>
      <c r="S532" s="187"/>
      <c r="T532" s="187"/>
      <c r="U532" s="187"/>
      <c r="V532" s="187"/>
      <c r="W532" s="187"/>
      <c r="X532" s="187"/>
      <c r="Y532" s="188"/>
      <c r="Z532" s="188"/>
      <c r="AA532" s="188"/>
      <c r="AB532" s="188"/>
      <c r="AC532" s="235"/>
      <c r="AD532" s="235"/>
      <c r="AE532" s="235"/>
      <c r="AF532" s="235"/>
      <c r="AG532" s="235"/>
      <c r="AH532" s="235"/>
      <c r="AI532" s="187"/>
      <c r="AJ532" s="187"/>
      <c r="AK532" s="187"/>
      <c r="AL532" s="187"/>
      <c r="AM532" s="187"/>
      <c r="AN532" s="187"/>
      <c r="AO532" s="187"/>
      <c r="AP532" s="187"/>
      <c r="AQ532" s="187"/>
      <c r="AR532" s="187"/>
      <c r="AS532" s="187"/>
      <c r="AT532" s="236"/>
      <c r="AU532" s="236"/>
      <c r="AV532" s="236"/>
      <c r="AW532" s="236"/>
      <c r="AX532" s="236"/>
      <c r="AY532" s="236"/>
      <c r="AZ532" s="236"/>
      <c r="BA532" s="236"/>
      <c r="BB532" s="236"/>
      <c r="BC532" s="236"/>
      <c r="BD532" s="236"/>
    </row>
    <row r="533" spans="1:56" ht="12.75" customHeight="1">
      <c r="A533" s="186"/>
      <c r="B533" s="186"/>
      <c r="C533" s="186"/>
      <c r="D533" s="186"/>
      <c r="E533" s="186"/>
      <c r="F533" s="186"/>
      <c r="G533" s="186"/>
      <c r="H533" s="186"/>
      <c r="I533" s="186"/>
      <c r="J533" s="186"/>
      <c r="K533" s="186"/>
      <c r="L533" s="186"/>
      <c r="M533" s="186"/>
      <c r="N533" s="186"/>
      <c r="O533" s="186"/>
      <c r="P533" s="187"/>
      <c r="Q533" s="187"/>
      <c r="R533" s="187"/>
      <c r="S533" s="187"/>
      <c r="T533" s="187"/>
      <c r="U533" s="187"/>
      <c r="V533" s="187"/>
      <c r="W533" s="187"/>
      <c r="X533" s="187"/>
      <c r="Y533" s="188"/>
      <c r="Z533" s="188"/>
      <c r="AA533" s="188"/>
      <c r="AB533" s="188"/>
      <c r="AC533" s="235"/>
      <c r="AD533" s="235"/>
      <c r="AE533" s="235"/>
      <c r="AF533" s="235"/>
      <c r="AG533" s="235"/>
      <c r="AH533" s="235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187"/>
      <c r="AT533" s="236"/>
      <c r="AU533" s="236"/>
      <c r="AV533" s="236"/>
      <c r="AW533" s="236"/>
      <c r="AX533" s="236"/>
      <c r="AY533" s="236"/>
      <c r="AZ533" s="236"/>
      <c r="BA533" s="236"/>
      <c r="BB533" s="236"/>
      <c r="BC533" s="236"/>
      <c r="BD533" s="236"/>
    </row>
    <row r="534" spans="1:56" ht="12.75" customHeight="1">
      <c r="A534" s="186"/>
      <c r="B534" s="186"/>
      <c r="C534" s="186"/>
      <c r="D534" s="186"/>
      <c r="E534" s="186"/>
      <c r="F534" s="186"/>
      <c r="G534" s="186"/>
      <c r="H534" s="186"/>
      <c r="I534" s="186"/>
      <c r="J534" s="186"/>
      <c r="K534" s="186"/>
      <c r="L534" s="186"/>
      <c r="M534" s="186"/>
      <c r="N534" s="186"/>
      <c r="O534" s="186"/>
      <c r="P534" s="187"/>
      <c r="Q534" s="187"/>
      <c r="R534" s="187"/>
      <c r="S534" s="187"/>
      <c r="T534" s="187"/>
      <c r="U534" s="187"/>
      <c r="V534" s="187"/>
      <c r="W534" s="187"/>
      <c r="X534" s="187"/>
      <c r="Y534" s="188"/>
      <c r="Z534" s="188"/>
      <c r="AA534" s="188"/>
      <c r="AB534" s="188"/>
      <c r="AC534" s="235"/>
      <c r="AD534" s="235"/>
      <c r="AE534" s="235"/>
      <c r="AF534" s="235"/>
      <c r="AG534" s="235"/>
      <c r="AH534" s="235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187"/>
      <c r="AT534" s="236"/>
      <c r="AU534" s="236"/>
      <c r="AV534" s="236"/>
      <c r="AW534" s="236"/>
      <c r="AX534" s="236"/>
      <c r="AY534" s="236"/>
      <c r="AZ534" s="236"/>
      <c r="BA534" s="236"/>
      <c r="BB534" s="236"/>
      <c r="BC534" s="236"/>
      <c r="BD534" s="236"/>
    </row>
    <row r="535" spans="1:56" ht="12.75" customHeight="1">
      <c r="A535" s="186"/>
      <c r="B535" s="186"/>
      <c r="C535" s="186"/>
      <c r="D535" s="186"/>
      <c r="E535" s="186"/>
      <c r="F535" s="186"/>
      <c r="G535" s="186"/>
      <c r="H535" s="186"/>
      <c r="I535" s="186"/>
      <c r="J535" s="186"/>
      <c r="K535" s="186"/>
      <c r="L535" s="186"/>
      <c r="M535" s="186"/>
      <c r="N535" s="186"/>
      <c r="O535" s="186"/>
      <c r="P535" s="187"/>
      <c r="Q535" s="187"/>
      <c r="R535" s="187"/>
      <c r="S535" s="187"/>
      <c r="T535" s="187"/>
      <c r="U535" s="187"/>
      <c r="V535" s="187"/>
      <c r="W535" s="187"/>
      <c r="X535" s="187"/>
      <c r="Y535" s="188"/>
      <c r="Z535" s="188"/>
      <c r="AA535" s="188"/>
      <c r="AB535" s="188"/>
      <c r="AC535" s="235"/>
      <c r="AD535" s="235"/>
      <c r="AE535" s="235"/>
      <c r="AF535" s="235"/>
      <c r="AG535" s="235"/>
      <c r="AH535" s="235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187"/>
      <c r="AT535" s="236"/>
      <c r="AU535" s="236"/>
      <c r="AV535" s="236"/>
      <c r="AW535" s="236"/>
      <c r="AX535" s="236"/>
      <c r="AY535" s="236"/>
      <c r="AZ535" s="236"/>
      <c r="BA535" s="236"/>
      <c r="BB535" s="236"/>
      <c r="BC535" s="236"/>
      <c r="BD535" s="236"/>
    </row>
    <row r="536" spans="1:56" ht="12.75" customHeight="1">
      <c r="A536" s="186"/>
      <c r="B536" s="186"/>
      <c r="C536" s="186"/>
      <c r="D536" s="186"/>
      <c r="E536" s="186"/>
      <c r="F536" s="186"/>
      <c r="G536" s="186"/>
      <c r="H536" s="186"/>
      <c r="I536" s="186"/>
      <c r="J536" s="186"/>
      <c r="K536" s="186"/>
      <c r="L536" s="186"/>
      <c r="M536" s="186"/>
      <c r="N536" s="186"/>
      <c r="O536" s="186"/>
      <c r="P536" s="187"/>
      <c r="Q536" s="187"/>
      <c r="R536" s="187"/>
      <c r="S536" s="187"/>
      <c r="T536" s="187"/>
      <c r="U536" s="187"/>
      <c r="V536" s="187"/>
      <c r="W536" s="187"/>
      <c r="X536" s="187"/>
      <c r="Y536" s="188"/>
      <c r="Z536" s="188"/>
      <c r="AA536" s="188"/>
      <c r="AB536" s="188"/>
      <c r="AC536" s="235"/>
      <c r="AD536" s="235"/>
      <c r="AE536" s="235"/>
      <c r="AF536" s="235"/>
      <c r="AG536" s="235"/>
      <c r="AH536" s="235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7"/>
      <c r="AT536" s="236"/>
      <c r="AU536" s="236"/>
      <c r="AV536" s="236"/>
      <c r="AW536" s="236"/>
      <c r="AX536" s="236"/>
      <c r="AY536" s="236"/>
      <c r="AZ536" s="236"/>
      <c r="BA536" s="236"/>
      <c r="BB536" s="236"/>
      <c r="BC536" s="236"/>
      <c r="BD536" s="236"/>
    </row>
    <row r="537" spans="1:56" ht="12.75" customHeight="1">
      <c r="A537" s="186"/>
      <c r="B537" s="186"/>
      <c r="C537" s="186"/>
      <c r="D537" s="186"/>
      <c r="E537" s="186"/>
      <c r="F537" s="186"/>
      <c r="G537" s="186"/>
      <c r="H537" s="186"/>
      <c r="I537" s="186"/>
      <c r="J537" s="186"/>
      <c r="K537" s="186"/>
      <c r="L537" s="186"/>
      <c r="M537" s="186"/>
      <c r="N537" s="186"/>
      <c r="O537" s="186"/>
      <c r="P537" s="187"/>
      <c r="Q537" s="187"/>
      <c r="R537" s="187"/>
      <c r="S537" s="187"/>
      <c r="T537" s="187"/>
      <c r="U537" s="187"/>
      <c r="V537" s="187"/>
      <c r="W537" s="187"/>
      <c r="X537" s="187"/>
      <c r="Y537" s="188"/>
      <c r="Z537" s="188"/>
      <c r="AA537" s="188"/>
      <c r="AB537" s="188"/>
      <c r="AC537" s="235"/>
      <c r="AD537" s="235"/>
      <c r="AE537" s="235"/>
      <c r="AF537" s="235"/>
      <c r="AG537" s="235"/>
      <c r="AH537" s="235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87"/>
      <c r="AT537" s="236"/>
      <c r="AU537" s="236"/>
      <c r="AV537" s="236"/>
      <c r="AW537" s="236"/>
      <c r="AX537" s="236"/>
      <c r="AY537" s="236"/>
      <c r="AZ537" s="236"/>
      <c r="BA537" s="236"/>
      <c r="BB537" s="236"/>
      <c r="BC537" s="236"/>
      <c r="BD537" s="236"/>
    </row>
    <row r="538" spans="1:56" ht="12.75" customHeight="1">
      <c r="A538" s="186"/>
      <c r="B538" s="186"/>
      <c r="C538" s="186"/>
      <c r="D538" s="186"/>
      <c r="E538" s="186"/>
      <c r="F538" s="186"/>
      <c r="G538" s="186"/>
      <c r="H538" s="186"/>
      <c r="I538" s="186"/>
      <c r="J538" s="186"/>
      <c r="K538" s="186"/>
      <c r="L538" s="186"/>
      <c r="M538" s="186"/>
      <c r="N538" s="186"/>
      <c r="O538" s="186"/>
      <c r="P538" s="187"/>
      <c r="Q538" s="187"/>
      <c r="R538" s="187"/>
      <c r="S538" s="187"/>
      <c r="T538" s="187"/>
      <c r="U538" s="187"/>
      <c r="V538" s="187"/>
      <c r="W538" s="187"/>
      <c r="X538" s="187"/>
      <c r="Y538" s="188"/>
      <c r="Z538" s="188"/>
      <c r="AA538" s="188"/>
      <c r="AB538" s="188"/>
      <c r="AC538" s="235"/>
      <c r="AD538" s="235"/>
      <c r="AE538" s="235"/>
      <c r="AF538" s="235"/>
      <c r="AG538" s="235"/>
      <c r="AH538" s="235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87"/>
      <c r="AT538" s="236"/>
      <c r="AU538" s="236"/>
      <c r="AV538" s="236"/>
      <c r="AW538" s="236"/>
      <c r="AX538" s="236"/>
      <c r="AY538" s="236"/>
      <c r="AZ538" s="236"/>
      <c r="BA538" s="236"/>
      <c r="BB538" s="236"/>
      <c r="BC538" s="236"/>
      <c r="BD538" s="236"/>
    </row>
    <row r="539" spans="1:56" ht="12.75" customHeight="1">
      <c r="A539" s="186"/>
      <c r="B539" s="186"/>
      <c r="C539" s="186"/>
      <c r="D539" s="186"/>
      <c r="E539" s="186"/>
      <c r="F539" s="186"/>
      <c r="G539" s="186"/>
      <c r="H539" s="186"/>
      <c r="I539" s="186"/>
      <c r="J539" s="186"/>
      <c r="K539" s="186"/>
      <c r="L539" s="186"/>
      <c r="M539" s="186"/>
      <c r="N539" s="186"/>
      <c r="O539" s="186"/>
      <c r="P539" s="187"/>
      <c r="Q539" s="187"/>
      <c r="R539" s="187"/>
      <c r="S539" s="187"/>
      <c r="T539" s="187"/>
      <c r="U539" s="187"/>
      <c r="V539" s="187"/>
      <c r="W539" s="187"/>
      <c r="X539" s="187"/>
      <c r="Y539" s="188"/>
      <c r="Z539" s="188"/>
      <c r="AA539" s="188"/>
      <c r="AB539" s="188"/>
      <c r="AC539" s="235"/>
      <c r="AD539" s="235"/>
      <c r="AE539" s="235"/>
      <c r="AF539" s="235"/>
      <c r="AG539" s="235"/>
      <c r="AH539" s="235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87"/>
      <c r="AT539" s="236"/>
      <c r="AU539" s="236"/>
      <c r="AV539" s="236"/>
      <c r="AW539" s="236"/>
      <c r="AX539" s="236"/>
      <c r="AY539" s="236"/>
      <c r="AZ539" s="236"/>
      <c r="BA539" s="236"/>
      <c r="BB539" s="236"/>
      <c r="BC539" s="236"/>
      <c r="BD539" s="236"/>
    </row>
    <row r="540" spans="1:56" ht="12.75" customHeight="1">
      <c r="A540" s="186"/>
      <c r="B540" s="186"/>
      <c r="C540" s="186"/>
      <c r="D540" s="186"/>
      <c r="E540" s="186"/>
      <c r="F540" s="186"/>
      <c r="G540" s="186"/>
      <c r="H540" s="186"/>
      <c r="I540" s="186"/>
      <c r="J540" s="186"/>
      <c r="K540" s="186"/>
      <c r="L540" s="186"/>
      <c r="M540" s="186"/>
      <c r="N540" s="186"/>
      <c r="O540" s="186"/>
      <c r="P540" s="187"/>
      <c r="Q540" s="187"/>
      <c r="R540" s="187"/>
      <c r="S540" s="187"/>
      <c r="T540" s="187"/>
      <c r="U540" s="187"/>
      <c r="V540" s="187"/>
      <c r="W540" s="187"/>
      <c r="X540" s="187"/>
      <c r="Y540" s="188"/>
      <c r="Z540" s="188"/>
      <c r="AA540" s="188"/>
      <c r="AB540" s="188"/>
      <c r="AC540" s="235"/>
      <c r="AD540" s="235"/>
      <c r="AE540" s="235"/>
      <c r="AF540" s="235"/>
      <c r="AG540" s="235"/>
      <c r="AH540" s="235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7"/>
      <c r="AT540" s="236"/>
      <c r="AU540" s="236"/>
      <c r="AV540" s="236"/>
      <c r="AW540" s="236"/>
      <c r="AX540" s="236"/>
      <c r="AY540" s="236"/>
      <c r="AZ540" s="236"/>
      <c r="BA540" s="236"/>
      <c r="BB540" s="236"/>
      <c r="BC540" s="236"/>
      <c r="BD540" s="236"/>
    </row>
    <row r="541" spans="1:56" ht="12.75" customHeight="1">
      <c r="A541" s="186"/>
      <c r="B541" s="186"/>
      <c r="C541" s="186"/>
      <c r="D541" s="186"/>
      <c r="E541" s="186"/>
      <c r="F541" s="186"/>
      <c r="G541" s="186"/>
      <c r="H541" s="186"/>
      <c r="I541" s="186"/>
      <c r="J541" s="186"/>
      <c r="K541" s="186"/>
      <c r="L541" s="186"/>
      <c r="M541" s="186"/>
      <c r="N541" s="186"/>
      <c r="O541" s="186"/>
      <c r="P541" s="187"/>
      <c r="Q541" s="187"/>
      <c r="R541" s="187"/>
      <c r="S541" s="187"/>
      <c r="T541" s="187"/>
      <c r="U541" s="187"/>
      <c r="V541" s="187"/>
      <c r="W541" s="187"/>
      <c r="X541" s="187"/>
      <c r="Y541" s="188"/>
      <c r="Z541" s="188"/>
      <c r="AA541" s="188"/>
      <c r="AB541" s="188"/>
      <c r="AC541" s="235"/>
      <c r="AD541" s="235"/>
      <c r="AE541" s="235"/>
      <c r="AF541" s="235"/>
      <c r="AG541" s="235"/>
      <c r="AH541" s="235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87"/>
      <c r="AT541" s="236"/>
      <c r="AU541" s="236"/>
      <c r="AV541" s="236"/>
      <c r="AW541" s="236"/>
      <c r="AX541" s="236"/>
      <c r="AY541" s="236"/>
      <c r="AZ541" s="236"/>
      <c r="BA541" s="236"/>
      <c r="BB541" s="236"/>
      <c r="BC541" s="236"/>
      <c r="BD541" s="236"/>
    </row>
    <row r="542" spans="1:56" ht="12.75" customHeight="1">
      <c r="A542" s="186"/>
      <c r="B542" s="186"/>
      <c r="C542" s="186"/>
      <c r="D542" s="186"/>
      <c r="E542" s="186"/>
      <c r="F542" s="186"/>
      <c r="G542" s="186"/>
      <c r="H542" s="186"/>
      <c r="I542" s="186"/>
      <c r="J542" s="186"/>
      <c r="K542" s="186"/>
      <c r="L542" s="186"/>
      <c r="M542" s="186"/>
      <c r="N542" s="186"/>
      <c r="O542" s="186"/>
      <c r="P542" s="187"/>
      <c r="Q542" s="187"/>
      <c r="R542" s="187"/>
      <c r="S542" s="187"/>
      <c r="T542" s="187"/>
      <c r="U542" s="187"/>
      <c r="V542" s="187"/>
      <c r="W542" s="187"/>
      <c r="X542" s="187"/>
      <c r="Y542" s="188"/>
      <c r="Z542" s="188"/>
      <c r="AA542" s="188"/>
      <c r="AB542" s="188"/>
      <c r="AC542" s="235"/>
      <c r="AD542" s="235"/>
      <c r="AE542" s="235"/>
      <c r="AF542" s="235"/>
      <c r="AG542" s="235"/>
      <c r="AH542" s="235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87"/>
      <c r="AT542" s="236"/>
      <c r="AU542" s="236"/>
      <c r="AV542" s="236"/>
      <c r="AW542" s="236"/>
      <c r="AX542" s="236"/>
      <c r="AY542" s="236"/>
      <c r="AZ542" s="236"/>
      <c r="BA542" s="236"/>
      <c r="BB542" s="236"/>
      <c r="BC542" s="236"/>
      <c r="BD542" s="236"/>
    </row>
    <row r="543" spans="1:56" ht="12.75" customHeight="1">
      <c r="A543" s="186"/>
      <c r="B543" s="186"/>
      <c r="C543" s="186"/>
      <c r="D543" s="186"/>
      <c r="E543" s="186"/>
      <c r="F543" s="186"/>
      <c r="G543" s="186"/>
      <c r="H543" s="186"/>
      <c r="I543" s="186"/>
      <c r="J543" s="186"/>
      <c r="K543" s="186"/>
      <c r="L543" s="186"/>
      <c r="M543" s="186"/>
      <c r="N543" s="186"/>
      <c r="O543" s="186"/>
      <c r="P543" s="187"/>
      <c r="Q543" s="187"/>
      <c r="R543" s="187"/>
      <c r="S543" s="187"/>
      <c r="T543" s="187"/>
      <c r="U543" s="187"/>
      <c r="V543" s="187"/>
      <c r="W543" s="187"/>
      <c r="X543" s="187"/>
      <c r="Y543" s="188"/>
      <c r="Z543" s="188"/>
      <c r="AA543" s="188"/>
      <c r="AB543" s="188"/>
      <c r="AC543" s="235"/>
      <c r="AD543" s="235"/>
      <c r="AE543" s="235"/>
      <c r="AF543" s="235"/>
      <c r="AG543" s="235"/>
      <c r="AH543" s="235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87"/>
      <c r="AT543" s="236"/>
      <c r="AU543" s="236"/>
      <c r="AV543" s="236"/>
      <c r="AW543" s="236"/>
      <c r="AX543" s="236"/>
      <c r="AY543" s="236"/>
      <c r="AZ543" s="236"/>
      <c r="BA543" s="236"/>
      <c r="BB543" s="236"/>
      <c r="BC543" s="236"/>
      <c r="BD543" s="236"/>
    </row>
    <row r="544" spans="1:56" ht="12.75" customHeight="1">
      <c r="A544" s="186"/>
      <c r="B544" s="186"/>
      <c r="C544" s="186"/>
      <c r="D544" s="186"/>
      <c r="E544" s="186"/>
      <c r="F544" s="186"/>
      <c r="G544" s="186"/>
      <c r="H544" s="186"/>
      <c r="I544" s="186"/>
      <c r="J544" s="186"/>
      <c r="K544" s="186"/>
      <c r="L544" s="186"/>
      <c r="M544" s="186"/>
      <c r="N544" s="186"/>
      <c r="O544" s="186"/>
      <c r="P544" s="187"/>
      <c r="Q544" s="187"/>
      <c r="R544" s="187"/>
      <c r="S544" s="187"/>
      <c r="T544" s="187"/>
      <c r="U544" s="187"/>
      <c r="V544" s="187"/>
      <c r="W544" s="187"/>
      <c r="X544" s="187"/>
      <c r="Y544" s="188"/>
      <c r="Z544" s="188"/>
      <c r="AA544" s="188"/>
      <c r="AB544" s="188"/>
      <c r="AC544" s="235"/>
      <c r="AD544" s="235"/>
      <c r="AE544" s="235"/>
      <c r="AF544" s="235"/>
      <c r="AG544" s="235"/>
      <c r="AH544" s="235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87"/>
      <c r="AT544" s="236"/>
      <c r="AU544" s="236"/>
      <c r="AV544" s="236"/>
      <c r="AW544" s="236"/>
      <c r="AX544" s="236"/>
      <c r="AY544" s="236"/>
      <c r="AZ544" s="236"/>
      <c r="BA544" s="236"/>
      <c r="BB544" s="236"/>
      <c r="BC544" s="236"/>
      <c r="BD544" s="236"/>
    </row>
    <row r="545" spans="1:56" ht="12.75" customHeight="1">
      <c r="A545" s="186"/>
      <c r="B545" s="186"/>
      <c r="C545" s="186"/>
      <c r="D545" s="186"/>
      <c r="E545" s="186"/>
      <c r="F545" s="186"/>
      <c r="G545" s="186"/>
      <c r="H545" s="186"/>
      <c r="I545" s="186"/>
      <c r="J545" s="186"/>
      <c r="K545" s="186"/>
      <c r="L545" s="186"/>
      <c r="M545" s="186"/>
      <c r="N545" s="186"/>
      <c r="O545" s="186"/>
      <c r="P545" s="187"/>
      <c r="Q545" s="187"/>
      <c r="R545" s="187"/>
      <c r="S545" s="187"/>
      <c r="T545" s="187"/>
      <c r="U545" s="187"/>
      <c r="V545" s="187"/>
      <c r="W545" s="187"/>
      <c r="X545" s="187"/>
      <c r="Y545" s="188"/>
      <c r="Z545" s="188"/>
      <c r="AA545" s="188"/>
      <c r="AB545" s="188"/>
      <c r="AC545" s="235"/>
      <c r="AD545" s="235"/>
      <c r="AE545" s="235"/>
      <c r="AF545" s="235"/>
      <c r="AG545" s="235"/>
      <c r="AH545" s="235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187"/>
      <c r="AT545" s="236"/>
      <c r="AU545" s="236"/>
      <c r="AV545" s="236"/>
      <c r="AW545" s="236"/>
      <c r="AX545" s="236"/>
      <c r="AY545" s="236"/>
      <c r="AZ545" s="236"/>
      <c r="BA545" s="236"/>
      <c r="BB545" s="236"/>
      <c r="BC545" s="236"/>
      <c r="BD545" s="236"/>
    </row>
    <row r="546" spans="1:56" ht="12.75" customHeight="1">
      <c r="A546" s="186"/>
      <c r="B546" s="186"/>
      <c r="C546" s="186"/>
      <c r="D546" s="186"/>
      <c r="E546" s="186"/>
      <c r="F546" s="186"/>
      <c r="G546" s="186"/>
      <c r="H546" s="186"/>
      <c r="I546" s="186"/>
      <c r="J546" s="186"/>
      <c r="K546" s="186"/>
      <c r="L546" s="186"/>
      <c r="M546" s="186"/>
      <c r="N546" s="186"/>
      <c r="O546" s="186"/>
      <c r="P546" s="187"/>
      <c r="Q546" s="187"/>
      <c r="R546" s="187"/>
      <c r="S546" s="187"/>
      <c r="T546" s="187"/>
      <c r="U546" s="187"/>
      <c r="V546" s="187"/>
      <c r="W546" s="187"/>
      <c r="X546" s="187"/>
      <c r="Y546" s="188"/>
      <c r="Z546" s="188"/>
      <c r="AA546" s="188"/>
      <c r="AB546" s="188"/>
      <c r="AC546" s="235"/>
      <c r="AD546" s="235"/>
      <c r="AE546" s="235"/>
      <c r="AF546" s="235"/>
      <c r="AG546" s="235"/>
      <c r="AH546" s="235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187"/>
      <c r="AT546" s="236"/>
      <c r="AU546" s="236"/>
      <c r="AV546" s="236"/>
      <c r="AW546" s="236"/>
      <c r="AX546" s="236"/>
      <c r="AY546" s="236"/>
      <c r="AZ546" s="236"/>
      <c r="BA546" s="236"/>
      <c r="BB546" s="236"/>
      <c r="BC546" s="236"/>
      <c r="BD546" s="236"/>
    </row>
    <row r="547" spans="1:56" ht="12.75" customHeight="1">
      <c r="A547" s="186"/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7"/>
      <c r="Q547" s="187"/>
      <c r="R547" s="187"/>
      <c r="S547" s="187"/>
      <c r="T547" s="187"/>
      <c r="U547" s="187"/>
      <c r="V547" s="187"/>
      <c r="W547" s="187"/>
      <c r="X547" s="187"/>
      <c r="Y547" s="188"/>
      <c r="Z547" s="188"/>
      <c r="AA547" s="188"/>
      <c r="AB547" s="188"/>
      <c r="AC547" s="235"/>
      <c r="AD547" s="235"/>
      <c r="AE547" s="235"/>
      <c r="AF547" s="235"/>
      <c r="AG547" s="235"/>
      <c r="AH547" s="235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187"/>
      <c r="AT547" s="236"/>
      <c r="AU547" s="236"/>
      <c r="AV547" s="236"/>
      <c r="AW547" s="236"/>
      <c r="AX547" s="236"/>
      <c r="AY547" s="236"/>
      <c r="AZ547" s="236"/>
      <c r="BA547" s="236"/>
      <c r="BB547" s="236"/>
      <c r="BC547" s="236"/>
      <c r="BD547" s="236"/>
    </row>
    <row r="548" spans="1:56" ht="12.75" customHeight="1">
      <c r="A548" s="186"/>
      <c r="B548" s="186"/>
      <c r="C548" s="186"/>
      <c r="D548" s="186"/>
      <c r="E548" s="186"/>
      <c r="F548" s="186"/>
      <c r="G548" s="186"/>
      <c r="H548" s="186"/>
      <c r="I548" s="186"/>
      <c r="J548" s="186"/>
      <c r="K548" s="186"/>
      <c r="L548" s="186"/>
      <c r="M548" s="186"/>
      <c r="N548" s="186"/>
      <c r="O548" s="186"/>
      <c r="P548" s="187"/>
      <c r="Q548" s="187"/>
      <c r="R548" s="187"/>
      <c r="S548" s="187"/>
      <c r="T548" s="187"/>
      <c r="U548" s="187"/>
      <c r="V548" s="187"/>
      <c r="W548" s="187"/>
      <c r="X548" s="187"/>
      <c r="Y548" s="188"/>
      <c r="Z548" s="188"/>
      <c r="AA548" s="188"/>
      <c r="AB548" s="188"/>
      <c r="AC548" s="235"/>
      <c r="AD548" s="235"/>
      <c r="AE548" s="235"/>
      <c r="AF548" s="235"/>
      <c r="AG548" s="235"/>
      <c r="AH548" s="235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187"/>
      <c r="AT548" s="236"/>
      <c r="AU548" s="236"/>
      <c r="AV548" s="236"/>
      <c r="AW548" s="236"/>
      <c r="AX548" s="236"/>
      <c r="AY548" s="236"/>
      <c r="AZ548" s="236"/>
      <c r="BA548" s="236"/>
      <c r="BB548" s="236"/>
      <c r="BC548" s="236"/>
      <c r="BD548" s="236"/>
    </row>
    <row r="549" spans="1:56" ht="12.75" customHeight="1">
      <c r="A549" s="186"/>
      <c r="B549" s="186"/>
      <c r="C549" s="186"/>
      <c r="D549" s="186"/>
      <c r="E549" s="186"/>
      <c r="F549" s="186"/>
      <c r="G549" s="186"/>
      <c r="H549" s="186"/>
      <c r="I549" s="186"/>
      <c r="J549" s="186"/>
      <c r="K549" s="186"/>
      <c r="L549" s="186"/>
      <c r="M549" s="186"/>
      <c r="N549" s="186"/>
      <c r="O549" s="186"/>
      <c r="P549" s="187"/>
      <c r="Q549" s="187"/>
      <c r="R549" s="187"/>
      <c r="S549" s="187"/>
      <c r="T549" s="187"/>
      <c r="U549" s="187"/>
      <c r="V549" s="187"/>
      <c r="W549" s="187"/>
      <c r="X549" s="187"/>
      <c r="Y549" s="188"/>
      <c r="Z549" s="188"/>
      <c r="AA549" s="188"/>
      <c r="AB549" s="188"/>
      <c r="AC549" s="235"/>
      <c r="AD549" s="235"/>
      <c r="AE549" s="235"/>
      <c r="AF549" s="235"/>
      <c r="AG549" s="235"/>
      <c r="AH549" s="235"/>
      <c r="AI549" s="187"/>
      <c r="AJ549" s="187"/>
      <c r="AK549" s="187"/>
      <c r="AL549" s="187"/>
      <c r="AM549" s="187"/>
      <c r="AN549" s="187"/>
      <c r="AO549" s="187"/>
      <c r="AP549" s="187"/>
      <c r="AQ549" s="187"/>
      <c r="AR549" s="187"/>
      <c r="AS549" s="187"/>
      <c r="AT549" s="236"/>
      <c r="AU549" s="236"/>
      <c r="AV549" s="236"/>
      <c r="AW549" s="236"/>
      <c r="AX549" s="236"/>
      <c r="AY549" s="236"/>
      <c r="AZ549" s="236"/>
      <c r="BA549" s="236"/>
      <c r="BB549" s="236"/>
      <c r="BC549" s="236"/>
      <c r="BD549" s="236"/>
    </row>
    <row r="550" spans="1:56" ht="12.75" customHeight="1">
      <c r="A550" s="186"/>
      <c r="B550" s="186"/>
      <c r="C550" s="186"/>
      <c r="D550" s="186"/>
      <c r="E550" s="186"/>
      <c r="F550" s="186"/>
      <c r="G550" s="186"/>
      <c r="H550" s="186"/>
      <c r="I550" s="186"/>
      <c r="J550" s="186"/>
      <c r="K550" s="186"/>
      <c r="L550" s="186"/>
      <c r="M550" s="186"/>
      <c r="N550" s="186"/>
      <c r="O550" s="186"/>
      <c r="P550" s="187"/>
      <c r="Q550" s="187"/>
      <c r="R550" s="187"/>
      <c r="S550" s="187"/>
      <c r="T550" s="187"/>
      <c r="U550" s="187"/>
      <c r="V550" s="187"/>
      <c r="W550" s="187"/>
      <c r="X550" s="187"/>
      <c r="Y550" s="188"/>
      <c r="Z550" s="188"/>
      <c r="AA550" s="188"/>
      <c r="AB550" s="188"/>
      <c r="AC550" s="235"/>
      <c r="AD550" s="235"/>
      <c r="AE550" s="235"/>
      <c r="AF550" s="235"/>
      <c r="AG550" s="235"/>
      <c r="AH550" s="235"/>
      <c r="AI550" s="187"/>
      <c r="AJ550" s="187"/>
      <c r="AK550" s="187"/>
      <c r="AL550" s="187"/>
      <c r="AM550" s="187"/>
      <c r="AN550" s="187"/>
      <c r="AO550" s="187"/>
      <c r="AP550" s="187"/>
      <c r="AQ550" s="187"/>
      <c r="AR550" s="187"/>
      <c r="AS550" s="187"/>
      <c r="AT550" s="236"/>
      <c r="AU550" s="236"/>
      <c r="AV550" s="236"/>
      <c r="AW550" s="236"/>
      <c r="AX550" s="236"/>
      <c r="AY550" s="236"/>
      <c r="AZ550" s="236"/>
      <c r="BA550" s="236"/>
      <c r="BB550" s="236"/>
      <c r="BC550" s="236"/>
      <c r="BD550" s="236"/>
    </row>
    <row r="551" spans="1:56" ht="12.75" customHeight="1">
      <c r="A551" s="186"/>
      <c r="B551" s="186"/>
      <c r="C551" s="186"/>
      <c r="D551" s="186"/>
      <c r="E551" s="186"/>
      <c r="F551" s="186"/>
      <c r="G551" s="186"/>
      <c r="H551" s="186"/>
      <c r="I551" s="186"/>
      <c r="J551" s="186"/>
      <c r="K551" s="186"/>
      <c r="L551" s="186"/>
      <c r="M551" s="186"/>
      <c r="N551" s="186"/>
      <c r="O551" s="186"/>
      <c r="P551" s="187"/>
      <c r="Q551" s="187"/>
      <c r="R551" s="187"/>
      <c r="S551" s="187"/>
      <c r="T551" s="187"/>
      <c r="U551" s="187"/>
      <c r="V551" s="187"/>
      <c r="W551" s="187"/>
      <c r="X551" s="187"/>
      <c r="Y551" s="188"/>
      <c r="Z551" s="188"/>
      <c r="AA551" s="188"/>
      <c r="AB551" s="188"/>
      <c r="AC551" s="235"/>
      <c r="AD551" s="235"/>
      <c r="AE551" s="235"/>
      <c r="AF551" s="235"/>
      <c r="AG551" s="235"/>
      <c r="AH551" s="235"/>
      <c r="AI551" s="187"/>
      <c r="AJ551" s="187"/>
      <c r="AK551" s="187"/>
      <c r="AL551" s="187"/>
      <c r="AM551" s="187"/>
      <c r="AN551" s="187"/>
      <c r="AO551" s="187"/>
      <c r="AP551" s="187"/>
      <c r="AQ551" s="187"/>
      <c r="AR551" s="187"/>
      <c r="AS551" s="187"/>
      <c r="AT551" s="236"/>
      <c r="AU551" s="236"/>
      <c r="AV551" s="236"/>
      <c r="AW551" s="236"/>
      <c r="AX551" s="236"/>
      <c r="AY551" s="236"/>
      <c r="AZ551" s="236"/>
      <c r="BA551" s="236"/>
      <c r="BB551" s="236"/>
      <c r="BC551" s="236"/>
      <c r="BD551" s="236"/>
    </row>
    <row r="552" spans="1:56" ht="12.75" customHeight="1">
      <c r="A552" s="186"/>
      <c r="B552" s="186"/>
      <c r="C552" s="186"/>
      <c r="D552" s="186"/>
      <c r="E552" s="186"/>
      <c r="F552" s="186"/>
      <c r="G552" s="186"/>
      <c r="H552" s="186"/>
      <c r="I552" s="186"/>
      <c r="J552" s="186"/>
      <c r="K552" s="186"/>
      <c r="L552" s="186"/>
      <c r="M552" s="186"/>
      <c r="N552" s="186"/>
      <c r="O552" s="186"/>
      <c r="P552" s="187"/>
      <c r="Q552" s="187"/>
      <c r="R552" s="187"/>
      <c r="S552" s="187"/>
      <c r="T552" s="187"/>
      <c r="U552" s="187"/>
      <c r="V552" s="187"/>
      <c r="W552" s="187"/>
      <c r="X552" s="187"/>
      <c r="Y552" s="188"/>
      <c r="Z552" s="188"/>
      <c r="AA552" s="188"/>
      <c r="AB552" s="188"/>
      <c r="AC552" s="235"/>
      <c r="AD552" s="235"/>
      <c r="AE552" s="235"/>
      <c r="AF552" s="235"/>
      <c r="AG552" s="235"/>
      <c r="AH552" s="235"/>
      <c r="AI552" s="187"/>
      <c r="AJ552" s="187"/>
      <c r="AK552" s="187"/>
      <c r="AL552" s="187"/>
      <c r="AM552" s="187"/>
      <c r="AN552" s="187"/>
      <c r="AO552" s="187"/>
      <c r="AP552" s="187"/>
      <c r="AQ552" s="187"/>
      <c r="AR552" s="187"/>
      <c r="AS552" s="187"/>
      <c r="AT552" s="236"/>
      <c r="AU552" s="236"/>
      <c r="AV552" s="236"/>
      <c r="AW552" s="236"/>
      <c r="AX552" s="236"/>
      <c r="AY552" s="236"/>
      <c r="AZ552" s="236"/>
      <c r="BA552" s="236"/>
      <c r="BB552" s="236"/>
      <c r="BC552" s="236"/>
      <c r="BD552" s="236"/>
    </row>
    <row r="553" spans="1:56" ht="12.75" customHeight="1">
      <c r="A553" s="186"/>
      <c r="B553" s="186"/>
      <c r="C553" s="186"/>
      <c r="D553" s="186"/>
      <c r="E553" s="186"/>
      <c r="F553" s="186"/>
      <c r="G553" s="186"/>
      <c r="H553" s="186"/>
      <c r="I553" s="186"/>
      <c r="J553" s="186"/>
      <c r="K553" s="186"/>
      <c r="L553" s="186"/>
      <c r="M553" s="186"/>
      <c r="N553" s="186"/>
      <c r="O553" s="186"/>
      <c r="P553" s="187"/>
      <c r="Q553" s="187"/>
      <c r="R553" s="187"/>
      <c r="S553" s="187"/>
      <c r="T553" s="187"/>
      <c r="U553" s="187"/>
      <c r="V553" s="187"/>
      <c r="W553" s="187"/>
      <c r="X553" s="187"/>
      <c r="Y553" s="188"/>
      <c r="Z553" s="188"/>
      <c r="AA553" s="188"/>
      <c r="AB553" s="188"/>
      <c r="AC553" s="235"/>
      <c r="AD553" s="235"/>
      <c r="AE553" s="235"/>
      <c r="AF553" s="235"/>
      <c r="AG553" s="235"/>
      <c r="AH553" s="235"/>
      <c r="AI553" s="187"/>
      <c r="AJ553" s="187"/>
      <c r="AK553" s="187"/>
      <c r="AL553" s="187"/>
      <c r="AM553" s="187"/>
      <c r="AN553" s="187"/>
      <c r="AO553" s="187"/>
      <c r="AP553" s="187"/>
      <c r="AQ553" s="187"/>
      <c r="AR553" s="187"/>
      <c r="AS553" s="187"/>
      <c r="AT553" s="236"/>
      <c r="AU553" s="236"/>
      <c r="AV553" s="236"/>
      <c r="AW553" s="236"/>
      <c r="AX553" s="236"/>
      <c r="AY553" s="236"/>
      <c r="AZ553" s="236"/>
      <c r="BA553" s="236"/>
      <c r="BB553" s="236"/>
      <c r="BC553" s="236"/>
      <c r="BD553" s="236"/>
    </row>
    <row r="554" spans="1:56" ht="12.75" customHeight="1">
      <c r="A554" s="186"/>
      <c r="B554" s="186"/>
      <c r="C554" s="186"/>
      <c r="D554" s="186"/>
      <c r="E554" s="186"/>
      <c r="F554" s="186"/>
      <c r="G554" s="186"/>
      <c r="H554" s="186"/>
      <c r="I554" s="186"/>
      <c r="J554" s="186"/>
      <c r="K554" s="186"/>
      <c r="L554" s="186"/>
      <c r="M554" s="186"/>
      <c r="N554" s="186"/>
      <c r="O554" s="186"/>
      <c r="P554" s="187"/>
      <c r="Q554" s="187"/>
      <c r="R554" s="187"/>
      <c r="S554" s="187"/>
      <c r="T554" s="187"/>
      <c r="U554" s="187"/>
      <c r="V554" s="187"/>
      <c r="W554" s="187"/>
      <c r="X554" s="187"/>
      <c r="Y554" s="188"/>
      <c r="Z554" s="188"/>
      <c r="AA554" s="188"/>
      <c r="AB554" s="188"/>
      <c r="AC554" s="235"/>
      <c r="AD554" s="235"/>
      <c r="AE554" s="235"/>
      <c r="AF554" s="235"/>
      <c r="AG554" s="235"/>
      <c r="AH554" s="235"/>
      <c r="AI554" s="187"/>
      <c r="AJ554" s="187"/>
      <c r="AK554" s="187"/>
      <c r="AL554" s="187"/>
      <c r="AM554" s="187"/>
      <c r="AN554" s="187"/>
      <c r="AO554" s="187"/>
      <c r="AP554" s="187"/>
      <c r="AQ554" s="187"/>
      <c r="AR554" s="187"/>
      <c r="AS554" s="187"/>
      <c r="AT554" s="236"/>
      <c r="AU554" s="236"/>
      <c r="AV554" s="236"/>
      <c r="AW554" s="236"/>
      <c r="AX554" s="236"/>
      <c r="AY554" s="236"/>
      <c r="AZ554" s="236"/>
      <c r="BA554" s="236"/>
      <c r="BB554" s="236"/>
      <c r="BC554" s="236"/>
      <c r="BD554" s="236"/>
    </row>
    <row r="555" spans="1:56" ht="12.75" customHeight="1">
      <c r="A555" s="186"/>
      <c r="B555" s="186"/>
      <c r="C555" s="186"/>
      <c r="D555" s="186"/>
      <c r="E555" s="186"/>
      <c r="F555" s="186"/>
      <c r="G555" s="186"/>
      <c r="H555" s="186"/>
      <c r="I555" s="186"/>
      <c r="J555" s="186"/>
      <c r="K555" s="186"/>
      <c r="L555" s="186"/>
      <c r="M555" s="186"/>
      <c r="N555" s="186"/>
      <c r="O555" s="186"/>
      <c r="P555" s="187"/>
      <c r="Q555" s="187"/>
      <c r="R555" s="187"/>
      <c r="S555" s="187"/>
      <c r="T555" s="187"/>
      <c r="U555" s="187"/>
      <c r="V555" s="187"/>
      <c r="W555" s="187"/>
      <c r="X555" s="187"/>
      <c r="Y555" s="188"/>
      <c r="Z555" s="188"/>
      <c r="AA555" s="188"/>
      <c r="AB555" s="188"/>
      <c r="AC555" s="235"/>
      <c r="AD555" s="235"/>
      <c r="AE555" s="235"/>
      <c r="AF555" s="235"/>
      <c r="AG555" s="235"/>
      <c r="AH555" s="235"/>
      <c r="AI555" s="187"/>
      <c r="AJ555" s="187"/>
      <c r="AK555" s="187"/>
      <c r="AL555" s="187"/>
      <c r="AM555" s="187"/>
      <c r="AN555" s="187"/>
      <c r="AO555" s="187"/>
      <c r="AP555" s="187"/>
      <c r="AQ555" s="187"/>
      <c r="AR555" s="187"/>
      <c r="AS555" s="187"/>
      <c r="AT555" s="236"/>
      <c r="AU555" s="236"/>
      <c r="AV555" s="236"/>
      <c r="AW555" s="236"/>
      <c r="AX555" s="236"/>
      <c r="AY555" s="236"/>
      <c r="AZ555" s="236"/>
      <c r="BA555" s="236"/>
      <c r="BB555" s="236"/>
      <c r="BC555" s="236"/>
      <c r="BD555" s="236"/>
    </row>
    <row r="556" spans="1:56" ht="12.75" customHeight="1">
      <c r="A556" s="186"/>
      <c r="B556" s="186"/>
      <c r="C556" s="186"/>
      <c r="D556" s="186"/>
      <c r="E556" s="186"/>
      <c r="F556" s="186"/>
      <c r="G556" s="186"/>
      <c r="H556" s="186"/>
      <c r="I556" s="186"/>
      <c r="J556" s="186"/>
      <c r="K556" s="186"/>
      <c r="L556" s="186"/>
      <c r="M556" s="186"/>
      <c r="N556" s="186"/>
      <c r="O556" s="186"/>
      <c r="P556" s="187"/>
      <c r="Q556" s="187"/>
      <c r="R556" s="187"/>
      <c r="S556" s="187"/>
      <c r="T556" s="187"/>
      <c r="U556" s="187"/>
      <c r="V556" s="187"/>
      <c r="W556" s="187"/>
      <c r="X556" s="187"/>
      <c r="Y556" s="188"/>
      <c r="Z556" s="188"/>
      <c r="AA556" s="188"/>
      <c r="AB556" s="188"/>
      <c r="AC556" s="235"/>
      <c r="AD556" s="235"/>
      <c r="AE556" s="235"/>
      <c r="AF556" s="235"/>
      <c r="AG556" s="235"/>
      <c r="AH556" s="235"/>
      <c r="AI556" s="187"/>
      <c r="AJ556" s="187"/>
      <c r="AK556" s="187"/>
      <c r="AL556" s="187"/>
      <c r="AM556" s="187"/>
      <c r="AN556" s="187"/>
      <c r="AO556" s="187"/>
      <c r="AP556" s="187"/>
      <c r="AQ556" s="187"/>
      <c r="AR556" s="187"/>
      <c r="AS556" s="187"/>
      <c r="AT556" s="236"/>
      <c r="AU556" s="236"/>
      <c r="AV556" s="236"/>
      <c r="AW556" s="236"/>
      <c r="AX556" s="236"/>
      <c r="AY556" s="236"/>
      <c r="AZ556" s="236"/>
      <c r="BA556" s="236"/>
      <c r="BB556" s="236"/>
      <c r="BC556" s="236"/>
      <c r="BD556" s="236"/>
    </row>
    <row r="557" spans="1:56" ht="12.75" customHeight="1">
      <c r="A557" s="186"/>
      <c r="B557" s="186"/>
      <c r="C557" s="186"/>
      <c r="D557" s="186"/>
      <c r="E557" s="186"/>
      <c r="F557" s="186"/>
      <c r="G557" s="186"/>
      <c r="H557" s="186"/>
      <c r="I557" s="186"/>
      <c r="J557" s="186"/>
      <c r="K557" s="186"/>
      <c r="L557" s="186"/>
      <c r="M557" s="186"/>
      <c r="N557" s="186"/>
      <c r="O557" s="186"/>
      <c r="P557" s="187"/>
      <c r="Q557" s="187"/>
      <c r="R557" s="187"/>
      <c r="S557" s="187"/>
      <c r="T557" s="187"/>
      <c r="U557" s="187"/>
      <c r="V557" s="187"/>
      <c r="W557" s="187"/>
      <c r="X557" s="187"/>
      <c r="Y557" s="188"/>
      <c r="Z557" s="188"/>
      <c r="AA557" s="188"/>
      <c r="AB557" s="188"/>
      <c r="AC557" s="235"/>
      <c r="AD557" s="235"/>
      <c r="AE557" s="235"/>
      <c r="AF557" s="235"/>
      <c r="AG557" s="235"/>
      <c r="AH557" s="235"/>
      <c r="AI557" s="187"/>
      <c r="AJ557" s="187"/>
      <c r="AK557" s="187"/>
      <c r="AL557" s="187"/>
      <c r="AM557" s="187"/>
      <c r="AN557" s="187"/>
      <c r="AO557" s="187"/>
      <c r="AP557" s="187"/>
      <c r="AQ557" s="187"/>
      <c r="AR557" s="187"/>
      <c r="AS557" s="187"/>
      <c r="AT557" s="236"/>
      <c r="AU557" s="236"/>
      <c r="AV557" s="236"/>
      <c r="AW557" s="236"/>
      <c r="AX557" s="236"/>
      <c r="AY557" s="236"/>
      <c r="AZ557" s="236"/>
      <c r="BA557" s="236"/>
      <c r="BB557" s="236"/>
      <c r="BC557" s="236"/>
      <c r="BD557" s="236"/>
    </row>
    <row r="558" spans="1:56" ht="12.75" customHeight="1">
      <c r="A558" s="186"/>
      <c r="B558" s="186"/>
      <c r="C558" s="186"/>
      <c r="D558" s="186"/>
      <c r="E558" s="186"/>
      <c r="F558" s="186"/>
      <c r="G558" s="186"/>
      <c r="H558" s="186"/>
      <c r="I558" s="186"/>
      <c r="J558" s="186"/>
      <c r="K558" s="186"/>
      <c r="L558" s="186"/>
      <c r="M558" s="186"/>
      <c r="N558" s="186"/>
      <c r="O558" s="186"/>
      <c r="P558" s="187"/>
      <c r="Q558" s="187"/>
      <c r="R558" s="187"/>
      <c r="S558" s="187"/>
      <c r="T558" s="187"/>
      <c r="U558" s="187"/>
      <c r="V558" s="187"/>
      <c r="W558" s="187"/>
      <c r="X558" s="187"/>
      <c r="Y558" s="188"/>
      <c r="Z558" s="188"/>
      <c r="AA558" s="188"/>
      <c r="AB558" s="188"/>
      <c r="AC558" s="235"/>
      <c r="AD558" s="235"/>
      <c r="AE558" s="235"/>
      <c r="AF558" s="235"/>
      <c r="AG558" s="235"/>
      <c r="AH558" s="235"/>
      <c r="AI558" s="187"/>
      <c r="AJ558" s="187"/>
      <c r="AK558" s="187"/>
      <c r="AL558" s="187"/>
      <c r="AM558" s="187"/>
      <c r="AN558" s="187"/>
      <c r="AO558" s="187"/>
      <c r="AP558" s="187"/>
      <c r="AQ558" s="187"/>
      <c r="AR558" s="187"/>
      <c r="AS558" s="187"/>
      <c r="AT558" s="236"/>
      <c r="AU558" s="236"/>
      <c r="AV558" s="236"/>
      <c r="AW558" s="236"/>
      <c r="AX558" s="236"/>
      <c r="AY558" s="236"/>
      <c r="AZ558" s="236"/>
      <c r="BA558" s="236"/>
      <c r="BB558" s="236"/>
      <c r="BC558" s="236"/>
      <c r="BD558" s="236"/>
    </row>
    <row r="559" spans="1:56" ht="12.75" customHeight="1">
      <c r="A559" s="186"/>
      <c r="B559" s="186"/>
      <c r="C559" s="186"/>
      <c r="D559" s="186"/>
      <c r="E559" s="186"/>
      <c r="F559" s="186"/>
      <c r="G559" s="186"/>
      <c r="H559" s="186"/>
      <c r="I559" s="186"/>
      <c r="J559" s="186"/>
      <c r="K559" s="186"/>
      <c r="L559" s="186"/>
      <c r="M559" s="186"/>
      <c r="N559" s="186"/>
      <c r="O559" s="186"/>
      <c r="P559" s="187"/>
      <c r="Q559" s="187"/>
      <c r="R559" s="187"/>
      <c r="S559" s="187"/>
      <c r="T559" s="187"/>
      <c r="U559" s="187"/>
      <c r="V559" s="187"/>
      <c r="W559" s="187"/>
      <c r="X559" s="187"/>
      <c r="Y559" s="188"/>
      <c r="Z559" s="188"/>
      <c r="AA559" s="188"/>
      <c r="AB559" s="188"/>
      <c r="AC559" s="235"/>
      <c r="AD559" s="235"/>
      <c r="AE559" s="235"/>
      <c r="AF559" s="235"/>
      <c r="AG559" s="235"/>
      <c r="AH559" s="235"/>
      <c r="AI559" s="187"/>
      <c r="AJ559" s="187"/>
      <c r="AK559" s="187"/>
      <c r="AL559" s="187"/>
      <c r="AM559" s="187"/>
      <c r="AN559" s="187"/>
      <c r="AO559" s="187"/>
      <c r="AP559" s="187"/>
      <c r="AQ559" s="187"/>
      <c r="AR559" s="187"/>
      <c r="AS559" s="187"/>
      <c r="AT559" s="236"/>
      <c r="AU559" s="236"/>
      <c r="AV559" s="236"/>
      <c r="AW559" s="236"/>
      <c r="AX559" s="236"/>
      <c r="AY559" s="236"/>
      <c r="AZ559" s="236"/>
      <c r="BA559" s="236"/>
      <c r="BB559" s="236"/>
      <c r="BC559" s="236"/>
      <c r="BD559" s="236"/>
    </row>
    <row r="560" spans="1:56" ht="12.75" customHeight="1">
      <c r="A560" s="186"/>
      <c r="B560" s="186"/>
      <c r="C560" s="186"/>
      <c r="D560" s="186"/>
      <c r="E560" s="186"/>
      <c r="F560" s="186"/>
      <c r="G560" s="186"/>
      <c r="H560" s="186"/>
      <c r="I560" s="186"/>
      <c r="J560" s="186"/>
      <c r="K560" s="186"/>
      <c r="L560" s="186"/>
      <c r="M560" s="186"/>
      <c r="N560" s="186"/>
      <c r="O560" s="186"/>
      <c r="P560" s="187"/>
      <c r="Q560" s="187"/>
      <c r="R560" s="187"/>
      <c r="S560" s="187"/>
      <c r="T560" s="187"/>
      <c r="U560" s="187"/>
      <c r="V560" s="187"/>
      <c r="W560" s="187"/>
      <c r="X560" s="187"/>
      <c r="Y560" s="188"/>
      <c r="Z560" s="188"/>
      <c r="AA560" s="188"/>
      <c r="AB560" s="188"/>
      <c r="AC560" s="235"/>
      <c r="AD560" s="235"/>
      <c r="AE560" s="235"/>
      <c r="AF560" s="235"/>
      <c r="AG560" s="235"/>
      <c r="AH560" s="235"/>
      <c r="AI560" s="187"/>
      <c r="AJ560" s="187"/>
      <c r="AK560" s="187"/>
      <c r="AL560" s="187"/>
      <c r="AM560" s="187"/>
      <c r="AN560" s="187"/>
      <c r="AO560" s="187"/>
      <c r="AP560" s="187"/>
      <c r="AQ560" s="187"/>
      <c r="AR560" s="187"/>
      <c r="AS560" s="187"/>
      <c r="AT560" s="236"/>
      <c r="AU560" s="236"/>
      <c r="AV560" s="236"/>
      <c r="AW560" s="236"/>
      <c r="AX560" s="236"/>
      <c r="AY560" s="236"/>
      <c r="AZ560" s="236"/>
      <c r="BA560" s="236"/>
      <c r="BB560" s="236"/>
      <c r="BC560" s="236"/>
      <c r="BD560" s="236"/>
    </row>
    <row r="561" spans="1:56" ht="12.75" customHeight="1">
      <c r="A561" s="186"/>
      <c r="B561" s="186"/>
      <c r="C561" s="186"/>
      <c r="D561" s="186"/>
      <c r="E561" s="186"/>
      <c r="F561" s="186"/>
      <c r="G561" s="186"/>
      <c r="H561" s="186"/>
      <c r="I561" s="186"/>
      <c r="J561" s="186"/>
      <c r="K561" s="186"/>
      <c r="L561" s="186"/>
      <c r="M561" s="186"/>
      <c r="N561" s="186"/>
      <c r="O561" s="186"/>
      <c r="P561" s="187"/>
      <c r="Q561" s="187"/>
      <c r="R561" s="187"/>
      <c r="S561" s="187"/>
      <c r="T561" s="187"/>
      <c r="U561" s="187"/>
      <c r="V561" s="187"/>
      <c r="W561" s="187"/>
      <c r="X561" s="187"/>
      <c r="Y561" s="188"/>
      <c r="Z561" s="188"/>
      <c r="AA561" s="188"/>
      <c r="AB561" s="188"/>
      <c r="AC561" s="235"/>
      <c r="AD561" s="235"/>
      <c r="AE561" s="235"/>
      <c r="AF561" s="235"/>
      <c r="AG561" s="235"/>
      <c r="AH561" s="235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187"/>
      <c r="AT561" s="236"/>
      <c r="AU561" s="236"/>
      <c r="AV561" s="236"/>
      <c r="AW561" s="236"/>
      <c r="AX561" s="236"/>
      <c r="AY561" s="236"/>
      <c r="AZ561" s="236"/>
      <c r="BA561" s="236"/>
      <c r="BB561" s="236"/>
      <c r="BC561" s="236"/>
      <c r="BD561" s="236"/>
    </row>
    <row r="562" spans="1:56" ht="12.75" customHeight="1">
      <c r="A562" s="186"/>
      <c r="B562" s="186"/>
      <c r="C562" s="186"/>
      <c r="D562" s="186"/>
      <c r="E562" s="186"/>
      <c r="F562" s="186"/>
      <c r="G562" s="186"/>
      <c r="H562" s="186"/>
      <c r="I562" s="186"/>
      <c r="J562" s="186"/>
      <c r="K562" s="186"/>
      <c r="L562" s="186"/>
      <c r="M562" s="186"/>
      <c r="N562" s="186"/>
      <c r="O562" s="186"/>
      <c r="P562" s="187"/>
      <c r="Q562" s="187"/>
      <c r="R562" s="187"/>
      <c r="S562" s="187"/>
      <c r="T562" s="187"/>
      <c r="U562" s="187"/>
      <c r="V562" s="187"/>
      <c r="W562" s="187"/>
      <c r="X562" s="187"/>
      <c r="Y562" s="188"/>
      <c r="Z562" s="188"/>
      <c r="AA562" s="188"/>
      <c r="AB562" s="188"/>
      <c r="AC562" s="235"/>
      <c r="AD562" s="235"/>
      <c r="AE562" s="235"/>
      <c r="AF562" s="235"/>
      <c r="AG562" s="235"/>
      <c r="AH562" s="235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187"/>
      <c r="AT562" s="236"/>
      <c r="AU562" s="236"/>
      <c r="AV562" s="236"/>
      <c r="AW562" s="236"/>
      <c r="AX562" s="236"/>
      <c r="AY562" s="236"/>
      <c r="AZ562" s="236"/>
      <c r="BA562" s="236"/>
      <c r="BB562" s="236"/>
      <c r="BC562" s="236"/>
      <c r="BD562" s="236"/>
    </row>
    <row r="563" spans="1:56" ht="12.75" customHeight="1">
      <c r="A563" s="186"/>
      <c r="B563" s="186"/>
      <c r="C563" s="186"/>
      <c r="D563" s="186"/>
      <c r="E563" s="186"/>
      <c r="F563" s="186"/>
      <c r="G563" s="186"/>
      <c r="H563" s="186"/>
      <c r="I563" s="186"/>
      <c r="J563" s="186"/>
      <c r="K563" s="186"/>
      <c r="L563" s="186"/>
      <c r="M563" s="186"/>
      <c r="N563" s="186"/>
      <c r="O563" s="186"/>
      <c r="P563" s="187"/>
      <c r="Q563" s="187"/>
      <c r="R563" s="187"/>
      <c r="S563" s="187"/>
      <c r="T563" s="187"/>
      <c r="U563" s="187"/>
      <c r="V563" s="187"/>
      <c r="W563" s="187"/>
      <c r="X563" s="187"/>
      <c r="Y563" s="188"/>
      <c r="Z563" s="188"/>
      <c r="AA563" s="188"/>
      <c r="AB563" s="188"/>
      <c r="AC563" s="235"/>
      <c r="AD563" s="235"/>
      <c r="AE563" s="235"/>
      <c r="AF563" s="235"/>
      <c r="AG563" s="235"/>
      <c r="AH563" s="235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187"/>
      <c r="AT563" s="236"/>
      <c r="AU563" s="236"/>
      <c r="AV563" s="236"/>
      <c r="AW563" s="236"/>
      <c r="AX563" s="236"/>
      <c r="AY563" s="236"/>
      <c r="AZ563" s="236"/>
      <c r="BA563" s="236"/>
      <c r="BB563" s="236"/>
      <c r="BC563" s="236"/>
      <c r="BD563" s="236"/>
    </row>
    <row r="564" spans="1:56" ht="12.75" customHeight="1">
      <c r="A564" s="186"/>
      <c r="B564" s="186"/>
      <c r="C564" s="186"/>
      <c r="D564" s="186"/>
      <c r="E564" s="186"/>
      <c r="F564" s="186"/>
      <c r="G564" s="186"/>
      <c r="H564" s="186"/>
      <c r="I564" s="186"/>
      <c r="J564" s="186"/>
      <c r="K564" s="186"/>
      <c r="L564" s="186"/>
      <c r="M564" s="186"/>
      <c r="N564" s="186"/>
      <c r="O564" s="186"/>
      <c r="P564" s="187"/>
      <c r="Q564" s="187"/>
      <c r="R564" s="187"/>
      <c r="S564" s="187"/>
      <c r="T564" s="187"/>
      <c r="U564" s="187"/>
      <c r="V564" s="187"/>
      <c r="W564" s="187"/>
      <c r="X564" s="187"/>
      <c r="Y564" s="188"/>
      <c r="Z564" s="188"/>
      <c r="AA564" s="188"/>
      <c r="AB564" s="188"/>
      <c r="AC564" s="235"/>
      <c r="AD564" s="235"/>
      <c r="AE564" s="235"/>
      <c r="AF564" s="235"/>
      <c r="AG564" s="235"/>
      <c r="AH564" s="235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87"/>
      <c r="AT564" s="236"/>
      <c r="AU564" s="236"/>
      <c r="AV564" s="236"/>
      <c r="AW564" s="236"/>
      <c r="AX564" s="236"/>
      <c r="AY564" s="236"/>
      <c r="AZ564" s="236"/>
      <c r="BA564" s="236"/>
      <c r="BB564" s="236"/>
      <c r="BC564" s="236"/>
      <c r="BD564" s="236"/>
    </row>
    <row r="565" spans="1:56" ht="12.75" customHeight="1">
      <c r="A565" s="186"/>
      <c r="B565" s="186"/>
      <c r="C565" s="186"/>
      <c r="D565" s="186"/>
      <c r="E565" s="186"/>
      <c r="F565" s="186"/>
      <c r="G565" s="186"/>
      <c r="H565" s="186"/>
      <c r="I565" s="186"/>
      <c r="J565" s="186"/>
      <c r="K565" s="186"/>
      <c r="L565" s="186"/>
      <c r="M565" s="186"/>
      <c r="N565" s="186"/>
      <c r="O565" s="186"/>
      <c r="P565" s="187"/>
      <c r="Q565" s="187"/>
      <c r="R565" s="187"/>
      <c r="S565" s="187"/>
      <c r="T565" s="187"/>
      <c r="U565" s="187"/>
      <c r="V565" s="187"/>
      <c r="W565" s="187"/>
      <c r="X565" s="187"/>
      <c r="Y565" s="188"/>
      <c r="Z565" s="188"/>
      <c r="AA565" s="188"/>
      <c r="AB565" s="188"/>
      <c r="AC565" s="235"/>
      <c r="AD565" s="235"/>
      <c r="AE565" s="235"/>
      <c r="AF565" s="235"/>
      <c r="AG565" s="235"/>
      <c r="AH565" s="235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187"/>
      <c r="AT565" s="236"/>
      <c r="AU565" s="236"/>
      <c r="AV565" s="236"/>
      <c r="AW565" s="236"/>
      <c r="AX565" s="236"/>
      <c r="AY565" s="236"/>
      <c r="AZ565" s="236"/>
      <c r="BA565" s="236"/>
      <c r="BB565" s="236"/>
      <c r="BC565" s="236"/>
      <c r="BD565" s="236"/>
    </row>
    <row r="566" spans="1:56" ht="12.75" customHeight="1">
      <c r="A566" s="186"/>
      <c r="B566" s="186"/>
      <c r="C566" s="186"/>
      <c r="D566" s="186"/>
      <c r="E566" s="186"/>
      <c r="F566" s="186"/>
      <c r="G566" s="186"/>
      <c r="H566" s="186"/>
      <c r="I566" s="186"/>
      <c r="J566" s="186"/>
      <c r="K566" s="186"/>
      <c r="L566" s="186"/>
      <c r="M566" s="186"/>
      <c r="N566" s="186"/>
      <c r="O566" s="186"/>
      <c r="P566" s="187"/>
      <c r="Q566" s="187"/>
      <c r="R566" s="187"/>
      <c r="S566" s="187"/>
      <c r="T566" s="187"/>
      <c r="U566" s="187"/>
      <c r="V566" s="187"/>
      <c r="W566" s="187"/>
      <c r="X566" s="187"/>
      <c r="Y566" s="188"/>
      <c r="Z566" s="188"/>
      <c r="AA566" s="188"/>
      <c r="AB566" s="188"/>
      <c r="AC566" s="235"/>
      <c r="AD566" s="235"/>
      <c r="AE566" s="235"/>
      <c r="AF566" s="235"/>
      <c r="AG566" s="235"/>
      <c r="AH566" s="235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7"/>
      <c r="AT566" s="236"/>
      <c r="AU566" s="236"/>
      <c r="AV566" s="236"/>
      <c r="AW566" s="236"/>
      <c r="AX566" s="236"/>
      <c r="AY566" s="236"/>
      <c r="AZ566" s="236"/>
      <c r="BA566" s="236"/>
      <c r="BB566" s="236"/>
      <c r="BC566" s="236"/>
      <c r="BD566" s="236"/>
    </row>
    <row r="567" spans="1:56" ht="12.75" customHeight="1">
      <c r="A567" s="186"/>
      <c r="B567" s="186"/>
      <c r="C567" s="186"/>
      <c r="D567" s="186"/>
      <c r="E567" s="186"/>
      <c r="F567" s="186"/>
      <c r="G567" s="186"/>
      <c r="H567" s="186"/>
      <c r="I567" s="186"/>
      <c r="J567" s="186"/>
      <c r="K567" s="186"/>
      <c r="L567" s="186"/>
      <c r="M567" s="186"/>
      <c r="N567" s="186"/>
      <c r="O567" s="186"/>
      <c r="P567" s="187"/>
      <c r="Q567" s="187"/>
      <c r="R567" s="187"/>
      <c r="S567" s="187"/>
      <c r="T567" s="187"/>
      <c r="U567" s="187"/>
      <c r="V567" s="187"/>
      <c r="W567" s="187"/>
      <c r="X567" s="187"/>
      <c r="Y567" s="188"/>
      <c r="Z567" s="188"/>
      <c r="AA567" s="188"/>
      <c r="AB567" s="188"/>
      <c r="AC567" s="235"/>
      <c r="AD567" s="235"/>
      <c r="AE567" s="235"/>
      <c r="AF567" s="235"/>
      <c r="AG567" s="235"/>
      <c r="AH567" s="235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7"/>
      <c r="AT567" s="236"/>
      <c r="AU567" s="236"/>
      <c r="AV567" s="236"/>
      <c r="AW567" s="236"/>
      <c r="AX567" s="236"/>
      <c r="AY567" s="236"/>
      <c r="AZ567" s="236"/>
      <c r="BA567" s="236"/>
      <c r="BB567" s="236"/>
      <c r="BC567" s="236"/>
      <c r="BD567" s="236"/>
    </row>
    <row r="568" spans="1:56" ht="12.75" customHeight="1">
      <c r="A568" s="186"/>
      <c r="B568" s="186"/>
      <c r="C568" s="186"/>
      <c r="D568" s="186"/>
      <c r="E568" s="186"/>
      <c r="F568" s="186"/>
      <c r="G568" s="186"/>
      <c r="H568" s="186"/>
      <c r="I568" s="186"/>
      <c r="J568" s="186"/>
      <c r="K568" s="186"/>
      <c r="L568" s="186"/>
      <c r="M568" s="186"/>
      <c r="N568" s="186"/>
      <c r="O568" s="186"/>
      <c r="P568" s="187"/>
      <c r="Q568" s="187"/>
      <c r="R568" s="187"/>
      <c r="S568" s="187"/>
      <c r="T568" s="187"/>
      <c r="U568" s="187"/>
      <c r="V568" s="187"/>
      <c r="W568" s="187"/>
      <c r="X568" s="187"/>
      <c r="Y568" s="188"/>
      <c r="Z568" s="188"/>
      <c r="AA568" s="188"/>
      <c r="AB568" s="188"/>
      <c r="AC568" s="235"/>
      <c r="AD568" s="235"/>
      <c r="AE568" s="235"/>
      <c r="AF568" s="235"/>
      <c r="AG568" s="235"/>
      <c r="AH568" s="235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87"/>
      <c r="AT568" s="236"/>
      <c r="AU568" s="236"/>
      <c r="AV568" s="236"/>
      <c r="AW568" s="236"/>
      <c r="AX568" s="236"/>
      <c r="AY568" s="236"/>
      <c r="AZ568" s="236"/>
      <c r="BA568" s="236"/>
      <c r="BB568" s="236"/>
      <c r="BC568" s="236"/>
      <c r="BD568" s="236"/>
    </row>
    <row r="569" spans="1:56" ht="12.75" customHeight="1">
      <c r="A569" s="186"/>
      <c r="B569" s="186"/>
      <c r="C569" s="186"/>
      <c r="D569" s="186"/>
      <c r="E569" s="186"/>
      <c r="F569" s="186"/>
      <c r="G569" s="186"/>
      <c r="H569" s="186"/>
      <c r="I569" s="186"/>
      <c r="J569" s="186"/>
      <c r="K569" s="186"/>
      <c r="L569" s="186"/>
      <c r="M569" s="186"/>
      <c r="N569" s="186"/>
      <c r="O569" s="186"/>
      <c r="P569" s="187"/>
      <c r="Q569" s="187"/>
      <c r="R569" s="187"/>
      <c r="S569" s="187"/>
      <c r="T569" s="187"/>
      <c r="U569" s="187"/>
      <c r="V569" s="187"/>
      <c r="W569" s="187"/>
      <c r="X569" s="187"/>
      <c r="Y569" s="188"/>
      <c r="Z569" s="188"/>
      <c r="AA569" s="188"/>
      <c r="AB569" s="188"/>
      <c r="AC569" s="235"/>
      <c r="AD569" s="235"/>
      <c r="AE569" s="235"/>
      <c r="AF569" s="235"/>
      <c r="AG569" s="235"/>
      <c r="AH569" s="235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87"/>
      <c r="AT569" s="236"/>
      <c r="AU569" s="236"/>
      <c r="AV569" s="236"/>
      <c r="AW569" s="236"/>
      <c r="AX569" s="236"/>
      <c r="AY569" s="236"/>
      <c r="AZ569" s="236"/>
      <c r="BA569" s="236"/>
      <c r="BB569" s="236"/>
      <c r="BC569" s="236"/>
      <c r="BD569" s="236"/>
    </row>
    <row r="570" spans="1:56" ht="12.75" customHeight="1">
      <c r="A570" s="186"/>
      <c r="B570" s="186"/>
      <c r="C570" s="186"/>
      <c r="D570" s="186"/>
      <c r="E570" s="186"/>
      <c r="F570" s="186"/>
      <c r="G570" s="186"/>
      <c r="H570" s="186"/>
      <c r="I570" s="186"/>
      <c r="J570" s="186"/>
      <c r="K570" s="186"/>
      <c r="L570" s="186"/>
      <c r="M570" s="186"/>
      <c r="N570" s="186"/>
      <c r="O570" s="186"/>
      <c r="P570" s="187"/>
      <c r="Q570" s="187"/>
      <c r="R570" s="187"/>
      <c r="S570" s="187"/>
      <c r="T570" s="187"/>
      <c r="U570" s="187"/>
      <c r="V570" s="187"/>
      <c r="W570" s="187"/>
      <c r="X570" s="187"/>
      <c r="Y570" s="188"/>
      <c r="Z570" s="188"/>
      <c r="AA570" s="188"/>
      <c r="AB570" s="188"/>
      <c r="AC570" s="235"/>
      <c r="AD570" s="235"/>
      <c r="AE570" s="235"/>
      <c r="AF570" s="235"/>
      <c r="AG570" s="235"/>
      <c r="AH570" s="235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87"/>
      <c r="AT570" s="236"/>
      <c r="AU570" s="236"/>
      <c r="AV570" s="236"/>
      <c r="AW570" s="236"/>
      <c r="AX570" s="236"/>
      <c r="AY570" s="236"/>
      <c r="AZ570" s="236"/>
      <c r="BA570" s="236"/>
      <c r="BB570" s="236"/>
      <c r="BC570" s="236"/>
      <c r="BD570" s="236"/>
    </row>
    <row r="571" spans="1:56" ht="12.75" customHeight="1">
      <c r="A571" s="186"/>
      <c r="B571" s="186"/>
      <c r="C571" s="186"/>
      <c r="D571" s="186"/>
      <c r="E571" s="186"/>
      <c r="F571" s="186"/>
      <c r="G571" s="186"/>
      <c r="H571" s="186"/>
      <c r="I571" s="186"/>
      <c r="J571" s="186"/>
      <c r="K571" s="186"/>
      <c r="L571" s="186"/>
      <c r="M571" s="186"/>
      <c r="N571" s="186"/>
      <c r="O571" s="186"/>
      <c r="P571" s="187"/>
      <c r="Q571" s="187"/>
      <c r="R571" s="187"/>
      <c r="S571" s="187"/>
      <c r="T571" s="187"/>
      <c r="U571" s="187"/>
      <c r="V571" s="187"/>
      <c r="W571" s="187"/>
      <c r="X571" s="187"/>
      <c r="Y571" s="188"/>
      <c r="Z571" s="188"/>
      <c r="AA571" s="188"/>
      <c r="AB571" s="188"/>
      <c r="AC571" s="235"/>
      <c r="AD571" s="235"/>
      <c r="AE571" s="235"/>
      <c r="AF571" s="235"/>
      <c r="AG571" s="235"/>
      <c r="AH571" s="235"/>
      <c r="AI571" s="187"/>
      <c r="AJ571" s="187"/>
      <c r="AK571" s="187"/>
      <c r="AL571" s="187"/>
      <c r="AM571" s="187"/>
      <c r="AN571" s="187"/>
      <c r="AO571" s="187"/>
      <c r="AP571" s="187"/>
      <c r="AQ571" s="187"/>
      <c r="AR571" s="187"/>
      <c r="AS571" s="187"/>
      <c r="AT571" s="236"/>
      <c r="AU571" s="236"/>
      <c r="AV571" s="236"/>
      <c r="AW571" s="236"/>
      <c r="AX571" s="236"/>
      <c r="AY571" s="236"/>
      <c r="AZ571" s="236"/>
      <c r="BA571" s="236"/>
      <c r="BB571" s="236"/>
      <c r="BC571" s="236"/>
      <c r="BD571" s="236"/>
    </row>
    <row r="572" spans="1:56" ht="12.75" customHeight="1">
      <c r="A572" s="186"/>
      <c r="B572" s="186"/>
      <c r="C572" s="186"/>
      <c r="D572" s="186"/>
      <c r="E572" s="186"/>
      <c r="F572" s="186"/>
      <c r="G572" s="186"/>
      <c r="H572" s="186"/>
      <c r="I572" s="186"/>
      <c r="J572" s="186"/>
      <c r="K572" s="186"/>
      <c r="L572" s="186"/>
      <c r="M572" s="186"/>
      <c r="N572" s="186"/>
      <c r="O572" s="186"/>
      <c r="P572" s="187"/>
      <c r="Q572" s="187"/>
      <c r="R572" s="187"/>
      <c r="S572" s="187"/>
      <c r="T572" s="187"/>
      <c r="U572" s="187"/>
      <c r="V572" s="187"/>
      <c r="W572" s="187"/>
      <c r="X572" s="187"/>
      <c r="Y572" s="188"/>
      <c r="Z572" s="188"/>
      <c r="AA572" s="188"/>
      <c r="AB572" s="188"/>
      <c r="AC572" s="235"/>
      <c r="AD572" s="235"/>
      <c r="AE572" s="235"/>
      <c r="AF572" s="235"/>
      <c r="AG572" s="235"/>
      <c r="AH572" s="235"/>
      <c r="AI572" s="187"/>
      <c r="AJ572" s="187"/>
      <c r="AK572" s="187"/>
      <c r="AL572" s="187"/>
      <c r="AM572" s="187"/>
      <c r="AN572" s="187"/>
      <c r="AO572" s="187"/>
      <c r="AP572" s="187"/>
      <c r="AQ572" s="187"/>
      <c r="AR572" s="187"/>
      <c r="AS572" s="187"/>
      <c r="AT572" s="236"/>
      <c r="AU572" s="236"/>
      <c r="AV572" s="236"/>
      <c r="AW572" s="236"/>
      <c r="AX572" s="236"/>
      <c r="AY572" s="236"/>
      <c r="AZ572" s="236"/>
      <c r="BA572" s="236"/>
      <c r="BB572" s="236"/>
      <c r="BC572" s="236"/>
      <c r="BD572" s="236"/>
    </row>
    <row r="573" spans="1:56" ht="12.75" customHeight="1">
      <c r="A573" s="186"/>
      <c r="B573" s="186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  <c r="O573" s="186"/>
      <c r="P573" s="187"/>
      <c r="Q573" s="187"/>
      <c r="R573" s="187"/>
      <c r="S573" s="187"/>
      <c r="T573" s="187"/>
      <c r="U573" s="187"/>
      <c r="V573" s="187"/>
      <c r="W573" s="187"/>
      <c r="X573" s="187"/>
      <c r="Y573" s="188"/>
      <c r="Z573" s="188"/>
      <c r="AA573" s="188"/>
      <c r="AB573" s="188"/>
      <c r="AC573" s="235"/>
      <c r="AD573" s="235"/>
      <c r="AE573" s="235"/>
      <c r="AF573" s="235"/>
      <c r="AG573" s="235"/>
      <c r="AH573" s="235"/>
      <c r="AI573" s="187"/>
      <c r="AJ573" s="187"/>
      <c r="AK573" s="187"/>
      <c r="AL573" s="187"/>
      <c r="AM573" s="187"/>
      <c r="AN573" s="187"/>
      <c r="AO573" s="187"/>
      <c r="AP573" s="187"/>
      <c r="AQ573" s="187"/>
      <c r="AR573" s="187"/>
      <c r="AS573" s="187"/>
      <c r="AT573" s="236"/>
      <c r="AU573" s="236"/>
      <c r="AV573" s="236"/>
      <c r="AW573" s="236"/>
      <c r="AX573" s="236"/>
      <c r="AY573" s="236"/>
      <c r="AZ573" s="236"/>
      <c r="BA573" s="236"/>
      <c r="BB573" s="236"/>
      <c r="BC573" s="236"/>
      <c r="BD573" s="236"/>
    </row>
    <row r="574" spans="1:56" ht="12.75" customHeight="1">
      <c r="A574" s="186"/>
      <c r="B574" s="186"/>
      <c r="C574" s="186"/>
      <c r="D574" s="186"/>
      <c r="E574" s="186"/>
      <c r="F574" s="186"/>
      <c r="G574" s="186"/>
      <c r="H574" s="186"/>
      <c r="I574" s="186"/>
      <c r="J574" s="186"/>
      <c r="K574" s="186"/>
      <c r="L574" s="186"/>
      <c r="M574" s="186"/>
      <c r="N574" s="186"/>
      <c r="O574" s="186"/>
      <c r="P574" s="187"/>
      <c r="Q574" s="187"/>
      <c r="R574" s="187"/>
      <c r="S574" s="187"/>
      <c r="T574" s="187"/>
      <c r="U574" s="187"/>
      <c r="V574" s="187"/>
      <c r="W574" s="187"/>
      <c r="X574" s="187"/>
      <c r="Y574" s="188"/>
      <c r="Z574" s="188"/>
      <c r="AA574" s="188"/>
      <c r="AB574" s="188"/>
      <c r="AC574" s="235"/>
      <c r="AD574" s="235"/>
      <c r="AE574" s="235"/>
      <c r="AF574" s="235"/>
      <c r="AG574" s="235"/>
      <c r="AH574" s="235"/>
      <c r="AI574" s="187"/>
      <c r="AJ574" s="187"/>
      <c r="AK574" s="187"/>
      <c r="AL574" s="187"/>
      <c r="AM574" s="187"/>
      <c r="AN574" s="187"/>
      <c r="AO574" s="187"/>
      <c r="AP574" s="187"/>
      <c r="AQ574" s="187"/>
      <c r="AR574" s="187"/>
      <c r="AS574" s="187"/>
      <c r="AT574" s="236"/>
      <c r="AU574" s="236"/>
      <c r="AV574" s="236"/>
      <c r="AW574" s="236"/>
      <c r="AX574" s="236"/>
      <c r="AY574" s="236"/>
      <c r="AZ574" s="236"/>
      <c r="BA574" s="236"/>
      <c r="BB574" s="236"/>
      <c r="BC574" s="236"/>
      <c r="BD574" s="236"/>
    </row>
    <row r="575" spans="1:56" ht="12.75" customHeight="1">
      <c r="A575" s="186"/>
      <c r="B575" s="186"/>
      <c r="C575" s="186"/>
      <c r="D575" s="186"/>
      <c r="E575" s="186"/>
      <c r="F575" s="186"/>
      <c r="G575" s="186"/>
      <c r="H575" s="186"/>
      <c r="I575" s="186"/>
      <c r="J575" s="186"/>
      <c r="K575" s="186"/>
      <c r="L575" s="186"/>
      <c r="M575" s="186"/>
      <c r="N575" s="186"/>
      <c r="O575" s="186"/>
      <c r="P575" s="187"/>
      <c r="Q575" s="187"/>
      <c r="R575" s="187"/>
      <c r="S575" s="187"/>
      <c r="T575" s="187"/>
      <c r="U575" s="187"/>
      <c r="V575" s="187"/>
      <c r="W575" s="187"/>
      <c r="X575" s="187"/>
      <c r="Y575" s="188"/>
      <c r="Z575" s="188"/>
      <c r="AA575" s="188"/>
      <c r="AB575" s="188"/>
      <c r="AC575" s="235"/>
      <c r="AD575" s="235"/>
      <c r="AE575" s="235"/>
      <c r="AF575" s="235"/>
      <c r="AG575" s="235"/>
      <c r="AH575" s="235"/>
      <c r="AI575" s="187"/>
      <c r="AJ575" s="187"/>
      <c r="AK575" s="187"/>
      <c r="AL575" s="187"/>
      <c r="AM575" s="187"/>
      <c r="AN575" s="187"/>
      <c r="AO575" s="187"/>
      <c r="AP575" s="187"/>
      <c r="AQ575" s="187"/>
      <c r="AR575" s="187"/>
      <c r="AS575" s="187"/>
      <c r="AT575" s="236"/>
      <c r="AU575" s="236"/>
      <c r="AV575" s="236"/>
      <c r="AW575" s="236"/>
      <c r="AX575" s="236"/>
      <c r="AY575" s="236"/>
      <c r="AZ575" s="236"/>
      <c r="BA575" s="236"/>
      <c r="BB575" s="236"/>
      <c r="BC575" s="236"/>
      <c r="BD575" s="236"/>
    </row>
    <row r="576" spans="1:56" ht="12.75" customHeight="1">
      <c r="A576" s="186"/>
      <c r="B576" s="186"/>
      <c r="C576" s="186"/>
      <c r="D576" s="186"/>
      <c r="E576" s="186"/>
      <c r="F576" s="186"/>
      <c r="G576" s="186"/>
      <c r="H576" s="186"/>
      <c r="I576" s="186"/>
      <c r="J576" s="186"/>
      <c r="K576" s="186"/>
      <c r="L576" s="186"/>
      <c r="M576" s="186"/>
      <c r="N576" s="186"/>
      <c r="O576" s="186"/>
      <c r="P576" s="187"/>
      <c r="Q576" s="187"/>
      <c r="R576" s="187"/>
      <c r="S576" s="187"/>
      <c r="T576" s="187"/>
      <c r="U576" s="187"/>
      <c r="V576" s="187"/>
      <c r="W576" s="187"/>
      <c r="X576" s="187"/>
      <c r="Y576" s="188"/>
      <c r="Z576" s="188"/>
      <c r="AA576" s="188"/>
      <c r="AB576" s="188"/>
      <c r="AC576" s="235"/>
      <c r="AD576" s="235"/>
      <c r="AE576" s="235"/>
      <c r="AF576" s="235"/>
      <c r="AG576" s="235"/>
      <c r="AH576" s="235"/>
      <c r="AI576" s="187"/>
      <c r="AJ576" s="187"/>
      <c r="AK576" s="187"/>
      <c r="AL576" s="187"/>
      <c r="AM576" s="187"/>
      <c r="AN576" s="187"/>
      <c r="AO576" s="187"/>
      <c r="AP576" s="187"/>
      <c r="AQ576" s="187"/>
      <c r="AR576" s="187"/>
      <c r="AS576" s="187"/>
      <c r="AT576" s="236"/>
      <c r="AU576" s="236"/>
      <c r="AV576" s="236"/>
      <c r="AW576" s="236"/>
      <c r="AX576" s="236"/>
      <c r="AY576" s="236"/>
      <c r="AZ576" s="236"/>
      <c r="BA576" s="236"/>
      <c r="BB576" s="236"/>
      <c r="BC576" s="236"/>
      <c r="BD576" s="236"/>
    </row>
    <row r="577" spans="1:56" ht="12.75" customHeight="1">
      <c r="A577" s="186"/>
      <c r="B577" s="186"/>
      <c r="C577" s="186"/>
      <c r="D577" s="186"/>
      <c r="E577" s="186"/>
      <c r="F577" s="186"/>
      <c r="G577" s="186"/>
      <c r="H577" s="186"/>
      <c r="I577" s="186"/>
      <c r="J577" s="186"/>
      <c r="K577" s="186"/>
      <c r="L577" s="186"/>
      <c r="M577" s="186"/>
      <c r="N577" s="186"/>
      <c r="O577" s="186"/>
      <c r="P577" s="187"/>
      <c r="Q577" s="187"/>
      <c r="R577" s="187"/>
      <c r="S577" s="187"/>
      <c r="T577" s="187"/>
      <c r="U577" s="187"/>
      <c r="V577" s="187"/>
      <c r="W577" s="187"/>
      <c r="X577" s="187"/>
      <c r="Y577" s="188"/>
      <c r="Z577" s="188"/>
      <c r="AA577" s="188"/>
      <c r="AB577" s="188"/>
      <c r="AC577" s="235"/>
      <c r="AD577" s="235"/>
      <c r="AE577" s="235"/>
      <c r="AF577" s="235"/>
      <c r="AG577" s="235"/>
      <c r="AH577" s="235"/>
      <c r="AI577" s="187"/>
      <c r="AJ577" s="187"/>
      <c r="AK577" s="187"/>
      <c r="AL577" s="187"/>
      <c r="AM577" s="187"/>
      <c r="AN577" s="187"/>
      <c r="AO577" s="187"/>
      <c r="AP577" s="187"/>
      <c r="AQ577" s="187"/>
      <c r="AR577" s="187"/>
      <c r="AS577" s="187"/>
      <c r="AT577" s="236"/>
      <c r="AU577" s="236"/>
      <c r="AV577" s="236"/>
      <c r="AW577" s="236"/>
      <c r="AX577" s="236"/>
      <c r="AY577" s="236"/>
      <c r="AZ577" s="236"/>
      <c r="BA577" s="236"/>
      <c r="BB577" s="236"/>
      <c r="BC577" s="236"/>
      <c r="BD577" s="236"/>
    </row>
    <row r="578" spans="1:56" ht="12.75" customHeight="1">
      <c r="A578" s="186"/>
      <c r="B578" s="186"/>
      <c r="C578" s="186"/>
      <c r="D578" s="186"/>
      <c r="E578" s="186"/>
      <c r="F578" s="186"/>
      <c r="G578" s="186"/>
      <c r="H578" s="186"/>
      <c r="I578" s="186"/>
      <c r="J578" s="186"/>
      <c r="K578" s="186"/>
      <c r="L578" s="186"/>
      <c r="M578" s="186"/>
      <c r="N578" s="186"/>
      <c r="O578" s="186"/>
      <c r="P578" s="187"/>
      <c r="Q578" s="187"/>
      <c r="R578" s="187"/>
      <c r="S578" s="187"/>
      <c r="T578" s="187"/>
      <c r="U578" s="187"/>
      <c r="V578" s="187"/>
      <c r="W578" s="187"/>
      <c r="X578" s="187"/>
      <c r="Y578" s="188"/>
      <c r="Z578" s="188"/>
      <c r="AA578" s="188"/>
      <c r="AB578" s="188"/>
      <c r="AC578" s="235"/>
      <c r="AD578" s="235"/>
      <c r="AE578" s="235"/>
      <c r="AF578" s="235"/>
      <c r="AG578" s="235"/>
      <c r="AH578" s="235"/>
      <c r="AI578" s="187"/>
      <c r="AJ578" s="187"/>
      <c r="AK578" s="187"/>
      <c r="AL578" s="187"/>
      <c r="AM578" s="187"/>
      <c r="AN578" s="187"/>
      <c r="AO578" s="187"/>
      <c r="AP578" s="187"/>
      <c r="AQ578" s="187"/>
      <c r="AR578" s="187"/>
      <c r="AS578" s="187"/>
      <c r="AT578" s="236"/>
      <c r="AU578" s="236"/>
      <c r="AV578" s="236"/>
      <c r="AW578" s="236"/>
      <c r="AX578" s="236"/>
      <c r="AY578" s="236"/>
      <c r="AZ578" s="236"/>
      <c r="BA578" s="236"/>
      <c r="BB578" s="236"/>
      <c r="BC578" s="236"/>
      <c r="BD578" s="236"/>
    </row>
    <row r="579" spans="1:56" ht="12.75" customHeight="1">
      <c r="A579" s="186"/>
      <c r="B579" s="186"/>
      <c r="C579" s="186"/>
      <c r="D579" s="186"/>
      <c r="E579" s="186"/>
      <c r="F579" s="186"/>
      <c r="G579" s="186"/>
      <c r="H579" s="186"/>
      <c r="I579" s="186"/>
      <c r="J579" s="186"/>
      <c r="K579" s="186"/>
      <c r="L579" s="186"/>
      <c r="M579" s="186"/>
      <c r="N579" s="186"/>
      <c r="O579" s="186"/>
      <c r="P579" s="187"/>
      <c r="Q579" s="187"/>
      <c r="R579" s="187"/>
      <c r="S579" s="187"/>
      <c r="T579" s="187"/>
      <c r="U579" s="187"/>
      <c r="V579" s="187"/>
      <c r="W579" s="187"/>
      <c r="X579" s="187"/>
      <c r="Y579" s="188"/>
      <c r="Z579" s="188"/>
      <c r="AA579" s="188"/>
      <c r="AB579" s="188"/>
      <c r="AC579" s="235"/>
      <c r="AD579" s="235"/>
      <c r="AE579" s="235"/>
      <c r="AF579" s="235"/>
      <c r="AG579" s="235"/>
      <c r="AH579" s="235"/>
      <c r="AI579" s="187"/>
      <c r="AJ579" s="187"/>
      <c r="AK579" s="187"/>
      <c r="AL579" s="187"/>
      <c r="AM579" s="187"/>
      <c r="AN579" s="187"/>
      <c r="AO579" s="187"/>
      <c r="AP579" s="187"/>
      <c r="AQ579" s="187"/>
      <c r="AR579" s="187"/>
      <c r="AS579" s="187"/>
      <c r="AT579" s="236"/>
      <c r="AU579" s="236"/>
      <c r="AV579" s="236"/>
      <c r="AW579" s="236"/>
      <c r="AX579" s="236"/>
      <c r="AY579" s="236"/>
      <c r="AZ579" s="236"/>
      <c r="BA579" s="236"/>
      <c r="BB579" s="236"/>
      <c r="BC579" s="236"/>
      <c r="BD579" s="236"/>
    </row>
    <row r="580" spans="1:56" ht="12.75" customHeight="1">
      <c r="A580" s="186"/>
      <c r="B580" s="186"/>
      <c r="C580" s="186"/>
      <c r="D580" s="186"/>
      <c r="E580" s="186"/>
      <c r="F580" s="186"/>
      <c r="G580" s="186"/>
      <c r="H580" s="186"/>
      <c r="I580" s="186"/>
      <c r="J580" s="186"/>
      <c r="K580" s="186"/>
      <c r="L580" s="186"/>
      <c r="M580" s="186"/>
      <c r="N580" s="186"/>
      <c r="O580" s="186"/>
      <c r="P580" s="187"/>
      <c r="Q580" s="187"/>
      <c r="R580" s="187"/>
      <c r="S580" s="187"/>
      <c r="T580" s="187"/>
      <c r="U580" s="187"/>
      <c r="V580" s="187"/>
      <c r="W580" s="187"/>
      <c r="X580" s="187"/>
      <c r="Y580" s="188"/>
      <c r="Z580" s="188"/>
      <c r="AA580" s="188"/>
      <c r="AB580" s="188"/>
      <c r="AC580" s="235"/>
      <c r="AD580" s="235"/>
      <c r="AE580" s="235"/>
      <c r="AF580" s="235"/>
      <c r="AG580" s="235"/>
      <c r="AH580" s="235"/>
      <c r="AI580" s="187"/>
      <c r="AJ580" s="187"/>
      <c r="AK580" s="187"/>
      <c r="AL580" s="187"/>
      <c r="AM580" s="187"/>
      <c r="AN580" s="187"/>
      <c r="AO580" s="187"/>
      <c r="AP580" s="187"/>
      <c r="AQ580" s="187"/>
      <c r="AR580" s="187"/>
      <c r="AS580" s="187"/>
      <c r="AT580" s="236"/>
      <c r="AU580" s="236"/>
      <c r="AV580" s="236"/>
      <c r="AW580" s="236"/>
      <c r="AX580" s="236"/>
      <c r="AY580" s="236"/>
      <c r="AZ580" s="236"/>
      <c r="BA580" s="236"/>
      <c r="BB580" s="236"/>
      <c r="BC580" s="236"/>
      <c r="BD580" s="236"/>
    </row>
    <row r="581" spans="1:56" ht="12.75" customHeight="1">
      <c r="A581" s="186"/>
      <c r="B581" s="186"/>
      <c r="C581" s="186"/>
      <c r="D581" s="186"/>
      <c r="E581" s="186"/>
      <c r="F581" s="186"/>
      <c r="G581" s="186"/>
      <c r="H581" s="186"/>
      <c r="I581" s="186"/>
      <c r="J581" s="186"/>
      <c r="K581" s="186"/>
      <c r="L581" s="186"/>
      <c r="M581" s="186"/>
      <c r="N581" s="186"/>
      <c r="O581" s="186"/>
      <c r="P581" s="187"/>
      <c r="Q581" s="187"/>
      <c r="R581" s="187"/>
      <c r="S581" s="187"/>
      <c r="T581" s="187"/>
      <c r="U581" s="187"/>
      <c r="V581" s="187"/>
      <c r="W581" s="187"/>
      <c r="X581" s="187"/>
      <c r="Y581" s="188"/>
      <c r="Z581" s="188"/>
      <c r="AA581" s="188"/>
      <c r="AB581" s="188"/>
      <c r="AC581" s="235"/>
      <c r="AD581" s="235"/>
      <c r="AE581" s="235"/>
      <c r="AF581" s="235"/>
      <c r="AG581" s="235"/>
      <c r="AH581" s="235"/>
      <c r="AI581" s="187"/>
      <c r="AJ581" s="187"/>
      <c r="AK581" s="187"/>
      <c r="AL581" s="187"/>
      <c r="AM581" s="187"/>
      <c r="AN581" s="187"/>
      <c r="AO581" s="187"/>
      <c r="AP581" s="187"/>
      <c r="AQ581" s="187"/>
      <c r="AR581" s="187"/>
      <c r="AS581" s="187"/>
      <c r="AT581" s="236"/>
      <c r="AU581" s="236"/>
      <c r="AV581" s="236"/>
      <c r="AW581" s="236"/>
      <c r="AX581" s="236"/>
      <c r="AY581" s="236"/>
      <c r="AZ581" s="236"/>
      <c r="BA581" s="236"/>
      <c r="BB581" s="236"/>
      <c r="BC581" s="236"/>
      <c r="BD581" s="236"/>
    </row>
    <row r="582" spans="1:56" ht="12.75" customHeight="1">
      <c r="A582" s="186"/>
      <c r="B582" s="186"/>
      <c r="C582" s="186"/>
      <c r="D582" s="186"/>
      <c r="E582" s="186"/>
      <c r="F582" s="186"/>
      <c r="G582" s="186"/>
      <c r="H582" s="186"/>
      <c r="I582" s="186"/>
      <c r="J582" s="186"/>
      <c r="K582" s="186"/>
      <c r="L582" s="186"/>
      <c r="M582" s="186"/>
      <c r="N582" s="186"/>
      <c r="O582" s="186"/>
      <c r="P582" s="187"/>
      <c r="Q582" s="187"/>
      <c r="R582" s="187"/>
      <c r="S582" s="187"/>
      <c r="T582" s="187"/>
      <c r="U582" s="187"/>
      <c r="V582" s="187"/>
      <c r="W582" s="187"/>
      <c r="X582" s="187"/>
      <c r="Y582" s="188"/>
      <c r="Z582" s="188"/>
      <c r="AA582" s="188"/>
      <c r="AB582" s="188"/>
      <c r="AC582" s="235"/>
      <c r="AD582" s="235"/>
      <c r="AE582" s="235"/>
      <c r="AF582" s="235"/>
      <c r="AG582" s="235"/>
      <c r="AH582" s="235"/>
      <c r="AI582" s="187"/>
      <c r="AJ582" s="187"/>
      <c r="AK582" s="187"/>
      <c r="AL582" s="187"/>
      <c r="AM582" s="187"/>
      <c r="AN582" s="187"/>
      <c r="AO582" s="187"/>
      <c r="AP582" s="187"/>
      <c r="AQ582" s="187"/>
      <c r="AR582" s="187"/>
      <c r="AS582" s="187"/>
      <c r="AT582" s="236"/>
      <c r="AU582" s="236"/>
      <c r="AV582" s="236"/>
      <c r="AW582" s="236"/>
      <c r="AX582" s="236"/>
      <c r="AY582" s="236"/>
      <c r="AZ582" s="236"/>
      <c r="BA582" s="236"/>
      <c r="BB582" s="236"/>
      <c r="BC582" s="236"/>
      <c r="BD582" s="236"/>
    </row>
    <row r="583" spans="1:56" ht="12.75" customHeight="1">
      <c r="A583" s="186"/>
      <c r="B583" s="186"/>
      <c r="C583" s="186"/>
      <c r="D583" s="186"/>
      <c r="E583" s="186"/>
      <c r="F583" s="186"/>
      <c r="G583" s="186"/>
      <c r="H583" s="186"/>
      <c r="I583" s="186"/>
      <c r="J583" s="186"/>
      <c r="K583" s="186"/>
      <c r="L583" s="186"/>
      <c r="M583" s="186"/>
      <c r="N583" s="186"/>
      <c r="O583" s="186"/>
      <c r="P583" s="187"/>
      <c r="Q583" s="187"/>
      <c r="R583" s="187"/>
      <c r="S583" s="187"/>
      <c r="T583" s="187"/>
      <c r="U583" s="187"/>
      <c r="V583" s="187"/>
      <c r="W583" s="187"/>
      <c r="X583" s="187"/>
      <c r="Y583" s="188"/>
      <c r="Z583" s="188"/>
      <c r="AA583" s="188"/>
      <c r="AB583" s="188"/>
      <c r="AC583" s="235"/>
      <c r="AD583" s="235"/>
      <c r="AE583" s="235"/>
      <c r="AF583" s="235"/>
      <c r="AG583" s="235"/>
      <c r="AH583" s="235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187"/>
      <c r="AT583" s="236"/>
      <c r="AU583" s="236"/>
      <c r="AV583" s="236"/>
      <c r="AW583" s="236"/>
      <c r="AX583" s="236"/>
      <c r="AY583" s="236"/>
      <c r="AZ583" s="236"/>
      <c r="BA583" s="236"/>
      <c r="BB583" s="236"/>
      <c r="BC583" s="236"/>
      <c r="BD583" s="236"/>
    </row>
    <row r="584" spans="1:56" ht="12.75" customHeight="1">
      <c r="A584" s="186"/>
      <c r="B584" s="186"/>
      <c r="C584" s="186"/>
      <c r="D584" s="186"/>
      <c r="E584" s="186"/>
      <c r="F584" s="186"/>
      <c r="G584" s="186"/>
      <c r="H584" s="186"/>
      <c r="I584" s="186"/>
      <c r="J584" s="186"/>
      <c r="K584" s="186"/>
      <c r="L584" s="186"/>
      <c r="M584" s="186"/>
      <c r="N584" s="186"/>
      <c r="O584" s="186"/>
      <c r="P584" s="187"/>
      <c r="Q584" s="187"/>
      <c r="R584" s="187"/>
      <c r="S584" s="187"/>
      <c r="T584" s="187"/>
      <c r="U584" s="187"/>
      <c r="V584" s="187"/>
      <c r="W584" s="187"/>
      <c r="X584" s="187"/>
      <c r="Y584" s="188"/>
      <c r="Z584" s="188"/>
      <c r="AA584" s="188"/>
      <c r="AB584" s="188"/>
      <c r="AC584" s="235"/>
      <c r="AD584" s="235"/>
      <c r="AE584" s="235"/>
      <c r="AF584" s="235"/>
      <c r="AG584" s="235"/>
      <c r="AH584" s="235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187"/>
      <c r="AT584" s="236"/>
      <c r="AU584" s="236"/>
      <c r="AV584" s="236"/>
      <c r="AW584" s="236"/>
      <c r="AX584" s="236"/>
      <c r="AY584" s="236"/>
      <c r="AZ584" s="236"/>
      <c r="BA584" s="236"/>
      <c r="BB584" s="236"/>
      <c r="BC584" s="236"/>
      <c r="BD584" s="236"/>
    </row>
    <row r="585" spans="1:56" ht="12.75" customHeight="1">
      <c r="A585" s="186"/>
      <c r="B585" s="186"/>
      <c r="C585" s="186"/>
      <c r="D585" s="186"/>
      <c r="E585" s="186"/>
      <c r="F585" s="186"/>
      <c r="G585" s="186"/>
      <c r="H585" s="186"/>
      <c r="I585" s="186"/>
      <c r="J585" s="186"/>
      <c r="K585" s="186"/>
      <c r="L585" s="186"/>
      <c r="M585" s="186"/>
      <c r="N585" s="186"/>
      <c r="O585" s="186"/>
      <c r="P585" s="187"/>
      <c r="Q585" s="187"/>
      <c r="R585" s="187"/>
      <c r="S585" s="187"/>
      <c r="T585" s="187"/>
      <c r="U585" s="187"/>
      <c r="V585" s="187"/>
      <c r="W585" s="187"/>
      <c r="X585" s="187"/>
      <c r="Y585" s="188"/>
      <c r="Z585" s="188"/>
      <c r="AA585" s="188"/>
      <c r="AB585" s="188"/>
      <c r="AC585" s="235"/>
      <c r="AD585" s="235"/>
      <c r="AE585" s="235"/>
      <c r="AF585" s="235"/>
      <c r="AG585" s="235"/>
      <c r="AH585" s="235"/>
      <c r="AI585" s="187"/>
      <c r="AJ585" s="187"/>
      <c r="AK585" s="187"/>
      <c r="AL585" s="187"/>
      <c r="AM585" s="187"/>
      <c r="AN585" s="187"/>
      <c r="AO585" s="187"/>
      <c r="AP585" s="187"/>
      <c r="AQ585" s="187"/>
      <c r="AR585" s="187"/>
      <c r="AS585" s="187"/>
      <c r="AT585" s="236"/>
      <c r="AU585" s="236"/>
      <c r="AV585" s="236"/>
      <c r="AW585" s="236"/>
      <c r="AX585" s="236"/>
      <c r="AY585" s="236"/>
      <c r="AZ585" s="236"/>
      <c r="BA585" s="236"/>
      <c r="BB585" s="236"/>
      <c r="BC585" s="236"/>
      <c r="BD585" s="236"/>
    </row>
    <row r="586" spans="1:56" ht="12.75" customHeight="1">
      <c r="A586" s="186"/>
      <c r="B586" s="186"/>
      <c r="C586" s="186"/>
      <c r="D586" s="186"/>
      <c r="E586" s="186"/>
      <c r="F586" s="186"/>
      <c r="G586" s="186"/>
      <c r="H586" s="186"/>
      <c r="I586" s="186"/>
      <c r="J586" s="186"/>
      <c r="K586" s="186"/>
      <c r="L586" s="186"/>
      <c r="M586" s="186"/>
      <c r="N586" s="186"/>
      <c r="O586" s="186"/>
      <c r="P586" s="187"/>
      <c r="Q586" s="187"/>
      <c r="R586" s="187"/>
      <c r="S586" s="187"/>
      <c r="T586" s="187"/>
      <c r="U586" s="187"/>
      <c r="V586" s="187"/>
      <c r="W586" s="187"/>
      <c r="X586" s="187"/>
      <c r="Y586" s="188"/>
      <c r="Z586" s="188"/>
      <c r="AA586" s="188"/>
      <c r="AB586" s="188"/>
      <c r="AC586" s="235"/>
      <c r="AD586" s="235"/>
      <c r="AE586" s="235"/>
      <c r="AF586" s="235"/>
      <c r="AG586" s="235"/>
      <c r="AH586" s="235"/>
      <c r="AI586" s="187"/>
      <c r="AJ586" s="187"/>
      <c r="AK586" s="187"/>
      <c r="AL586" s="187"/>
      <c r="AM586" s="187"/>
      <c r="AN586" s="187"/>
      <c r="AO586" s="187"/>
      <c r="AP586" s="187"/>
      <c r="AQ586" s="187"/>
      <c r="AR586" s="187"/>
      <c r="AS586" s="187"/>
      <c r="AT586" s="236"/>
      <c r="AU586" s="236"/>
      <c r="AV586" s="236"/>
      <c r="AW586" s="236"/>
      <c r="AX586" s="236"/>
      <c r="AY586" s="236"/>
      <c r="AZ586" s="236"/>
      <c r="BA586" s="236"/>
      <c r="BB586" s="236"/>
      <c r="BC586" s="236"/>
      <c r="BD586" s="236"/>
    </row>
    <row r="587" spans="1:56" ht="12.75" customHeight="1">
      <c r="A587" s="186"/>
      <c r="B587" s="186"/>
      <c r="C587" s="186"/>
      <c r="D587" s="186"/>
      <c r="E587" s="186"/>
      <c r="F587" s="186"/>
      <c r="G587" s="186"/>
      <c r="H587" s="186"/>
      <c r="I587" s="186"/>
      <c r="J587" s="186"/>
      <c r="K587" s="186"/>
      <c r="L587" s="186"/>
      <c r="M587" s="186"/>
      <c r="N587" s="186"/>
      <c r="O587" s="186"/>
      <c r="P587" s="187"/>
      <c r="Q587" s="187"/>
      <c r="R587" s="187"/>
      <c r="S587" s="187"/>
      <c r="T587" s="187"/>
      <c r="U587" s="187"/>
      <c r="V587" s="187"/>
      <c r="W587" s="187"/>
      <c r="X587" s="187"/>
      <c r="Y587" s="188"/>
      <c r="Z587" s="188"/>
      <c r="AA587" s="188"/>
      <c r="AB587" s="188"/>
      <c r="AC587" s="235"/>
      <c r="AD587" s="235"/>
      <c r="AE587" s="235"/>
      <c r="AF587" s="235"/>
      <c r="AG587" s="235"/>
      <c r="AH587" s="235"/>
      <c r="AI587" s="187"/>
      <c r="AJ587" s="187"/>
      <c r="AK587" s="187"/>
      <c r="AL587" s="187"/>
      <c r="AM587" s="187"/>
      <c r="AN587" s="187"/>
      <c r="AO587" s="187"/>
      <c r="AP587" s="187"/>
      <c r="AQ587" s="187"/>
      <c r="AR587" s="187"/>
      <c r="AS587" s="187"/>
      <c r="AT587" s="236"/>
      <c r="AU587" s="236"/>
      <c r="AV587" s="236"/>
      <c r="AW587" s="236"/>
      <c r="AX587" s="236"/>
      <c r="AY587" s="236"/>
      <c r="AZ587" s="236"/>
      <c r="BA587" s="236"/>
      <c r="BB587" s="236"/>
      <c r="BC587" s="236"/>
      <c r="BD587" s="236"/>
    </row>
    <row r="588" spans="1:56" ht="12.75" customHeight="1">
      <c r="A588" s="186"/>
      <c r="B588" s="186"/>
      <c r="C588" s="186"/>
      <c r="D588" s="186"/>
      <c r="E588" s="186"/>
      <c r="F588" s="186"/>
      <c r="G588" s="186"/>
      <c r="H588" s="186"/>
      <c r="I588" s="186"/>
      <c r="J588" s="186"/>
      <c r="K588" s="186"/>
      <c r="L588" s="186"/>
      <c r="M588" s="186"/>
      <c r="N588" s="186"/>
      <c r="O588" s="186"/>
      <c r="P588" s="187"/>
      <c r="Q588" s="187"/>
      <c r="R588" s="187"/>
      <c r="S588" s="187"/>
      <c r="T588" s="187"/>
      <c r="U588" s="187"/>
      <c r="V588" s="187"/>
      <c r="W588" s="187"/>
      <c r="X588" s="187"/>
      <c r="Y588" s="188"/>
      <c r="Z588" s="188"/>
      <c r="AA588" s="188"/>
      <c r="AB588" s="188"/>
      <c r="AC588" s="235"/>
      <c r="AD588" s="235"/>
      <c r="AE588" s="235"/>
      <c r="AF588" s="235"/>
      <c r="AG588" s="235"/>
      <c r="AH588" s="235"/>
      <c r="AI588" s="187"/>
      <c r="AJ588" s="187"/>
      <c r="AK588" s="187"/>
      <c r="AL588" s="187"/>
      <c r="AM588" s="187"/>
      <c r="AN588" s="187"/>
      <c r="AO588" s="187"/>
      <c r="AP588" s="187"/>
      <c r="AQ588" s="187"/>
      <c r="AR588" s="187"/>
      <c r="AS588" s="187"/>
      <c r="AT588" s="236"/>
      <c r="AU588" s="236"/>
      <c r="AV588" s="236"/>
      <c r="AW588" s="236"/>
      <c r="AX588" s="236"/>
      <c r="AY588" s="236"/>
      <c r="AZ588" s="236"/>
      <c r="BA588" s="236"/>
      <c r="BB588" s="236"/>
      <c r="BC588" s="236"/>
      <c r="BD588" s="236"/>
    </row>
    <row r="589" spans="1:56" ht="12.75" customHeight="1">
      <c r="A589" s="186"/>
      <c r="B589" s="186"/>
      <c r="C589" s="186"/>
      <c r="D589" s="186"/>
      <c r="E589" s="186"/>
      <c r="F589" s="186"/>
      <c r="G589" s="186"/>
      <c r="H589" s="186"/>
      <c r="I589" s="186"/>
      <c r="J589" s="186"/>
      <c r="K589" s="186"/>
      <c r="L589" s="186"/>
      <c r="M589" s="186"/>
      <c r="N589" s="186"/>
      <c r="O589" s="186"/>
      <c r="P589" s="187"/>
      <c r="Q589" s="187"/>
      <c r="R589" s="187"/>
      <c r="S589" s="187"/>
      <c r="T589" s="187"/>
      <c r="U589" s="187"/>
      <c r="V589" s="187"/>
      <c r="W589" s="187"/>
      <c r="X589" s="187"/>
      <c r="Y589" s="188"/>
      <c r="Z589" s="188"/>
      <c r="AA589" s="188"/>
      <c r="AB589" s="188"/>
      <c r="AC589" s="235"/>
      <c r="AD589" s="235"/>
      <c r="AE589" s="235"/>
      <c r="AF589" s="235"/>
      <c r="AG589" s="235"/>
      <c r="AH589" s="235"/>
      <c r="AI589" s="187"/>
      <c r="AJ589" s="187"/>
      <c r="AK589" s="187"/>
      <c r="AL589" s="187"/>
      <c r="AM589" s="187"/>
      <c r="AN589" s="187"/>
      <c r="AO589" s="187"/>
      <c r="AP589" s="187"/>
      <c r="AQ589" s="187"/>
      <c r="AR589" s="187"/>
      <c r="AS589" s="187"/>
      <c r="AT589" s="236"/>
      <c r="AU589" s="236"/>
      <c r="AV589" s="236"/>
      <c r="AW589" s="236"/>
      <c r="AX589" s="236"/>
      <c r="AY589" s="236"/>
      <c r="AZ589" s="236"/>
      <c r="BA589" s="236"/>
      <c r="BB589" s="236"/>
      <c r="BC589" s="236"/>
      <c r="BD589" s="236"/>
    </row>
    <row r="590" spans="1:56" ht="12.75" customHeight="1">
      <c r="A590" s="186"/>
      <c r="B590" s="186"/>
      <c r="C590" s="186"/>
      <c r="D590" s="186"/>
      <c r="E590" s="186"/>
      <c r="F590" s="186"/>
      <c r="G590" s="186"/>
      <c r="H590" s="186"/>
      <c r="I590" s="186"/>
      <c r="J590" s="186"/>
      <c r="K590" s="186"/>
      <c r="L590" s="186"/>
      <c r="M590" s="186"/>
      <c r="N590" s="186"/>
      <c r="O590" s="186"/>
      <c r="P590" s="187"/>
      <c r="Q590" s="187"/>
      <c r="R590" s="187"/>
      <c r="S590" s="187"/>
      <c r="T590" s="187"/>
      <c r="U590" s="187"/>
      <c r="V590" s="187"/>
      <c r="W590" s="187"/>
      <c r="X590" s="187"/>
      <c r="Y590" s="188"/>
      <c r="Z590" s="188"/>
      <c r="AA590" s="188"/>
      <c r="AB590" s="188"/>
      <c r="AC590" s="235"/>
      <c r="AD590" s="235"/>
      <c r="AE590" s="235"/>
      <c r="AF590" s="235"/>
      <c r="AG590" s="235"/>
      <c r="AH590" s="235"/>
      <c r="AI590" s="187"/>
      <c r="AJ590" s="187"/>
      <c r="AK590" s="187"/>
      <c r="AL590" s="187"/>
      <c r="AM590" s="187"/>
      <c r="AN590" s="187"/>
      <c r="AO590" s="187"/>
      <c r="AP590" s="187"/>
      <c r="AQ590" s="187"/>
      <c r="AR590" s="187"/>
      <c r="AS590" s="187"/>
      <c r="AT590" s="236"/>
      <c r="AU590" s="236"/>
      <c r="AV590" s="236"/>
      <c r="AW590" s="236"/>
      <c r="AX590" s="236"/>
      <c r="AY590" s="236"/>
      <c r="AZ590" s="236"/>
      <c r="BA590" s="236"/>
      <c r="BB590" s="236"/>
      <c r="BC590" s="236"/>
      <c r="BD590" s="236"/>
    </row>
    <row r="591" spans="1:56" ht="12.75" customHeight="1">
      <c r="A591" s="186"/>
      <c r="B591" s="186"/>
      <c r="C591" s="186"/>
      <c r="D591" s="186"/>
      <c r="E591" s="186"/>
      <c r="F591" s="186"/>
      <c r="G591" s="186"/>
      <c r="H591" s="186"/>
      <c r="I591" s="186"/>
      <c r="J591" s="186"/>
      <c r="K591" s="186"/>
      <c r="L591" s="186"/>
      <c r="M591" s="186"/>
      <c r="N591" s="186"/>
      <c r="O591" s="186"/>
      <c r="P591" s="187"/>
      <c r="Q591" s="187"/>
      <c r="R591" s="187"/>
      <c r="S591" s="187"/>
      <c r="T591" s="187"/>
      <c r="U591" s="187"/>
      <c r="V591" s="187"/>
      <c r="W591" s="187"/>
      <c r="X591" s="187"/>
      <c r="Y591" s="188"/>
      <c r="Z591" s="188"/>
      <c r="AA591" s="188"/>
      <c r="AB591" s="188"/>
      <c r="AC591" s="235"/>
      <c r="AD591" s="235"/>
      <c r="AE591" s="235"/>
      <c r="AF591" s="235"/>
      <c r="AG591" s="235"/>
      <c r="AH591" s="235"/>
      <c r="AI591" s="187"/>
      <c r="AJ591" s="187"/>
      <c r="AK591" s="187"/>
      <c r="AL591" s="187"/>
      <c r="AM591" s="187"/>
      <c r="AN591" s="187"/>
      <c r="AO591" s="187"/>
      <c r="AP591" s="187"/>
      <c r="AQ591" s="187"/>
      <c r="AR591" s="187"/>
      <c r="AS591" s="187"/>
      <c r="AT591" s="236"/>
      <c r="AU591" s="236"/>
      <c r="AV591" s="236"/>
      <c r="AW591" s="236"/>
      <c r="AX591" s="236"/>
      <c r="AY591" s="236"/>
      <c r="AZ591" s="236"/>
      <c r="BA591" s="236"/>
      <c r="BB591" s="236"/>
      <c r="BC591" s="236"/>
      <c r="BD591" s="236"/>
    </row>
    <row r="592" spans="1:56" ht="12.75" customHeight="1">
      <c r="A592" s="186"/>
      <c r="B592" s="186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  <c r="P592" s="187"/>
      <c r="Q592" s="187"/>
      <c r="R592" s="187"/>
      <c r="S592" s="187"/>
      <c r="T592" s="187"/>
      <c r="U592" s="187"/>
      <c r="V592" s="187"/>
      <c r="W592" s="187"/>
      <c r="X592" s="187"/>
      <c r="Y592" s="188"/>
      <c r="Z592" s="188"/>
      <c r="AA592" s="188"/>
      <c r="AB592" s="188"/>
      <c r="AC592" s="235"/>
      <c r="AD592" s="235"/>
      <c r="AE592" s="235"/>
      <c r="AF592" s="235"/>
      <c r="AG592" s="235"/>
      <c r="AH592" s="235"/>
      <c r="AI592" s="187"/>
      <c r="AJ592" s="187"/>
      <c r="AK592" s="187"/>
      <c r="AL592" s="187"/>
      <c r="AM592" s="187"/>
      <c r="AN592" s="187"/>
      <c r="AO592" s="187"/>
      <c r="AP592" s="187"/>
      <c r="AQ592" s="187"/>
      <c r="AR592" s="187"/>
      <c r="AS592" s="187"/>
      <c r="AT592" s="236"/>
      <c r="AU592" s="236"/>
      <c r="AV592" s="236"/>
      <c r="AW592" s="236"/>
      <c r="AX592" s="236"/>
      <c r="AY592" s="236"/>
      <c r="AZ592" s="236"/>
      <c r="BA592" s="236"/>
      <c r="BB592" s="236"/>
      <c r="BC592" s="236"/>
      <c r="BD592" s="236"/>
    </row>
    <row r="593" spans="1:56" ht="12.75" customHeight="1">
      <c r="A593" s="186"/>
      <c r="B593" s="186"/>
      <c r="C593" s="186"/>
      <c r="D593" s="186"/>
      <c r="E593" s="186"/>
      <c r="F593" s="186"/>
      <c r="G593" s="186"/>
      <c r="H593" s="186"/>
      <c r="I593" s="186"/>
      <c r="J593" s="186"/>
      <c r="K593" s="186"/>
      <c r="L593" s="186"/>
      <c r="M593" s="186"/>
      <c r="N593" s="186"/>
      <c r="O593" s="186"/>
      <c r="P593" s="187"/>
      <c r="Q593" s="187"/>
      <c r="R593" s="187"/>
      <c r="S593" s="187"/>
      <c r="T593" s="187"/>
      <c r="U593" s="187"/>
      <c r="V593" s="187"/>
      <c r="W593" s="187"/>
      <c r="X593" s="187"/>
      <c r="Y593" s="188"/>
      <c r="Z593" s="188"/>
      <c r="AA593" s="188"/>
      <c r="AB593" s="188"/>
      <c r="AC593" s="235"/>
      <c r="AD593" s="235"/>
      <c r="AE593" s="235"/>
      <c r="AF593" s="235"/>
      <c r="AG593" s="235"/>
      <c r="AH593" s="235"/>
      <c r="AI593" s="187"/>
      <c r="AJ593" s="187"/>
      <c r="AK593" s="187"/>
      <c r="AL593" s="187"/>
      <c r="AM593" s="187"/>
      <c r="AN593" s="187"/>
      <c r="AO593" s="187"/>
      <c r="AP593" s="187"/>
      <c r="AQ593" s="187"/>
      <c r="AR593" s="187"/>
      <c r="AS593" s="187"/>
      <c r="AT593" s="236"/>
      <c r="AU593" s="236"/>
      <c r="AV593" s="236"/>
      <c r="AW593" s="236"/>
      <c r="AX593" s="236"/>
      <c r="AY593" s="236"/>
      <c r="AZ593" s="236"/>
      <c r="BA593" s="236"/>
      <c r="BB593" s="236"/>
      <c r="BC593" s="236"/>
      <c r="BD593" s="236"/>
    </row>
    <row r="594" spans="1:56" ht="12.75" customHeight="1">
      <c r="A594" s="186"/>
      <c r="B594" s="186"/>
      <c r="C594" s="186"/>
      <c r="D594" s="186"/>
      <c r="E594" s="186"/>
      <c r="F594" s="186"/>
      <c r="G594" s="186"/>
      <c r="H594" s="186"/>
      <c r="I594" s="186"/>
      <c r="J594" s="186"/>
      <c r="K594" s="186"/>
      <c r="L594" s="186"/>
      <c r="M594" s="186"/>
      <c r="N594" s="186"/>
      <c r="O594" s="186"/>
      <c r="P594" s="187"/>
      <c r="Q594" s="187"/>
      <c r="R594" s="187"/>
      <c r="S594" s="187"/>
      <c r="T594" s="187"/>
      <c r="U594" s="187"/>
      <c r="V594" s="187"/>
      <c r="W594" s="187"/>
      <c r="X594" s="187"/>
      <c r="Y594" s="188"/>
      <c r="Z594" s="188"/>
      <c r="AA594" s="188"/>
      <c r="AB594" s="188"/>
      <c r="AC594" s="235"/>
      <c r="AD594" s="235"/>
      <c r="AE594" s="235"/>
      <c r="AF594" s="235"/>
      <c r="AG594" s="235"/>
      <c r="AH594" s="235"/>
      <c r="AI594" s="187"/>
      <c r="AJ594" s="187"/>
      <c r="AK594" s="187"/>
      <c r="AL594" s="187"/>
      <c r="AM594" s="187"/>
      <c r="AN594" s="187"/>
      <c r="AO594" s="187"/>
      <c r="AP594" s="187"/>
      <c r="AQ594" s="187"/>
      <c r="AR594" s="187"/>
      <c r="AS594" s="187"/>
      <c r="AT594" s="236"/>
      <c r="AU594" s="236"/>
      <c r="AV594" s="236"/>
      <c r="AW594" s="236"/>
      <c r="AX594" s="236"/>
      <c r="AY594" s="236"/>
      <c r="AZ594" s="236"/>
      <c r="BA594" s="236"/>
      <c r="BB594" s="236"/>
      <c r="BC594" s="236"/>
      <c r="BD594" s="236"/>
    </row>
    <row r="595" spans="1:56" ht="12.75" customHeight="1">
      <c r="A595" s="186"/>
      <c r="B595" s="186"/>
      <c r="C595" s="186"/>
      <c r="D595" s="186"/>
      <c r="E595" s="186"/>
      <c r="F595" s="186"/>
      <c r="G595" s="186"/>
      <c r="H595" s="186"/>
      <c r="I595" s="186"/>
      <c r="J595" s="186"/>
      <c r="K595" s="186"/>
      <c r="L595" s="186"/>
      <c r="M595" s="186"/>
      <c r="N595" s="186"/>
      <c r="O595" s="186"/>
      <c r="P595" s="187"/>
      <c r="Q595" s="187"/>
      <c r="R595" s="187"/>
      <c r="S595" s="187"/>
      <c r="T595" s="187"/>
      <c r="U595" s="187"/>
      <c r="V595" s="187"/>
      <c r="W595" s="187"/>
      <c r="X595" s="187"/>
      <c r="Y595" s="188"/>
      <c r="Z595" s="188"/>
      <c r="AA595" s="188"/>
      <c r="AB595" s="188"/>
      <c r="AC595" s="235"/>
      <c r="AD595" s="235"/>
      <c r="AE595" s="235"/>
      <c r="AF595" s="235"/>
      <c r="AG595" s="235"/>
      <c r="AH595" s="235"/>
      <c r="AI595" s="187"/>
      <c r="AJ595" s="187"/>
      <c r="AK595" s="187"/>
      <c r="AL595" s="187"/>
      <c r="AM595" s="187"/>
      <c r="AN595" s="187"/>
      <c r="AO595" s="187"/>
      <c r="AP595" s="187"/>
      <c r="AQ595" s="187"/>
      <c r="AR595" s="187"/>
      <c r="AS595" s="187"/>
      <c r="AT595" s="236"/>
      <c r="AU595" s="236"/>
      <c r="AV595" s="236"/>
      <c r="AW595" s="236"/>
      <c r="AX595" s="236"/>
      <c r="AY595" s="236"/>
      <c r="AZ595" s="236"/>
      <c r="BA595" s="236"/>
      <c r="BB595" s="236"/>
      <c r="BC595" s="236"/>
      <c r="BD595" s="236"/>
    </row>
    <row r="596" spans="1:56" ht="12.75" customHeight="1">
      <c r="A596" s="186"/>
      <c r="B596" s="186"/>
      <c r="C596" s="186"/>
      <c r="D596" s="186"/>
      <c r="E596" s="186"/>
      <c r="F596" s="186"/>
      <c r="G596" s="186"/>
      <c r="H596" s="186"/>
      <c r="I596" s="186"/>
      <c r="J596" s="186"/>
      <c r="K596" s="186"/>
      <c r="L596" s="186"/>
      <c r="M596" s="186"/>
      <c r="N596" s="186"/>
      <c r="O596" s="186"/>
      <c r="P596" s="187"/>
      <c r="Q596" s="187"/>
      <c r="R596" s="187"/>
      <c r="S596" s="187"/>
      <c r="T596" s="187"/>
      <c r="U596" s="187"/>
      <c r="V596" s="187"/>
      <c r="W596" s="187"/>
      <c r="X596" s="187"/>
      <c r="Y596" s="188"/>
      <c r="Z596" s="188"/>
      <c r="AA596" s="188"/>
      <c r="AB596" s="188"/>
      <c r="AC596" s="235"/>
      <c r="AD596" s="235"/>
      <c r="AE596" s="235"/>
      <c r="AF596" s="235"/>
      <c r="AG596" s="235"/>
      <c r="AH596" s="235"/>
      <c r="AI596" s="187"/>
      <c r="AJ596" s="187"/>
      <c r="AK596" s="187"/>
      <c r="AL596" s="187"/>
      <c r="AM596" s="187"/>
      <c r="AN596" s="187"/>
      <c r="AO596" s="187"/>
      <c r="AP596" s="187"/>
      <c r="AQ596" s="187"/>
      <c r="AR596" s="187"/>
      <c r="AS596" s="187"/>
      <c r="AT596" s="236"/>
      <c r="AU596" s="236"/>
      <c r="AV596" s="236"/>
      <c r="AW596" s="236"/>
      <c r="AX596" s="236"/>
      <c r="AY596" s="236"/>
      <c r="AZ596" s="236"/>
      <c r="BA596" s="236"/>
      <c r="BB596" s="236"/>
      <c r="BC596" s="236"/>
      <c r="BD596" s="236"/>
    </row>
    <row r="597" spans="1:56" ht="12.75" customHeight="1">
      <c r="A597" s="186"/>
      <c r="B597" s="186"/>
      <c r="C597" s="186"/>
      <c r="D597" s="186"/>
      <c r="E597" s="186"/>
      <c r="F597" s="186"/>
      <c r="G597" s="186"/>
      <c r="H597" s="186"/>
      <c r="I597" s="186"/>
      <c r="J597" s="186"/>
      <c r="K597" s="186"/>
      <c r="L597" s="186"/>
      <c r="M597" s="186"/>
      <c r="N597" s="186"/>
      <c r="O597" s="186"/>
      <c r="P597" s="187"/>
      <c r="Q597" s="187"/>
      <c r="R597" s="187"/>
      <c r="S597" s="187"/>
      <c r="T597" s="187"/>
      <c r="U597" s="187"/>
      <c r="V597" s="187"/>
      <c r="W597" s="187"/>
      <c r="X597" s="187"/>
      <c r="Y597" s="188"/>
      <c r="Z597" s="188"/>
      <c r="AA597" s="188"/>
      <c r="AB597" s="188"/>
      <c r="AC597" s="235"/>
      <c r="AD597" s="235"/>
      <c r="AE597" s="235"/>
      <c r="AF597" s="235"/>
      <c r="AG597" s="235"/>
      <c r="AH597" s="235"/>
      <c r="AI597" s="187"/>
      <c r="AJ597" s="187"/>
      <c r="AK597" s="187"/>
      <c r="AL597" s="187"/>
      <c r="AM597" s="187"/>
      <c r="AN597" s="187"/>
      <c r="AO597" s="187"/>
      <c r="AP597" s="187"/>
      <c r="AQ597" s="187"/>
      <c r="AR597" s="187"/>
      <c r="AS597" s="187"/>
      <c r="AT597" s="236"/>
      <c r="AU597" s="236"/>
      <c r="AV597" s="236"/>
      <c r="AW597" s="236"/>
      <c r="AX597" s="236"/>
      <c r="AY597" s="236"/>
      <c r="AZ597" s="236"/>
      <c r="BA597" s="236"/>
      <c r="BB597" s="236"/>
      <c r="BC597" s="236"/>
      <c r="BD597" s="236"/>
    </row>
    <row r="598" spans="1:56" ht="12.75" customHeight="1">
      <c r="A598" s="186"/>
      <c r="B598" s="186"/>
      <c r="C598" s="186"/>
      <c r="D598" s="186"/>
      <c r="E598" s="186"/>
      <c r="F598" s="186"/>
      <c r="G598" s="186"/>
      <c r="H598" s="186"/>
      <c r="I598" s="186"/>
      <c r="J598" s="186"/>
      <c r="K598" s="186"/>
      <c r="L598" s="186"/>
      <c r="M598" s="186"/>
      <c r="N598" s="186"/>
      <c r="O598" s="186"/>
      <c r="P598" s="187"/>
      <c r="Q598" s="187"/>
      <c r="R598" s="187"/>
      <c r="S598" s="187"/>
      <c r="T598" s="187"/>
      <c r="U598" s="187"/>
      <c r="V598" s="187"/>
      <c r="W598" s="187"/>
      <c r="X598" s="187"/>
      <c r="Y598" s="188"/>
      <c r="Z598" s="188"/>
      <c r="AA598" s="188"/>
      <c r="AB598" s="188"/>
      <c r="AC598" s="235"/>
      <c r="AD598" s="235"/>
      <c r="AE598" s="235"/>
      <c r="AF598" s="235"/>
      <c r="AG598" s="235"/>
      <c r="AH598" s="235"/>
      <c r="AI598" s="187"/>
      <c r="AJ598" s="187"/>
      <c r="AK598" s="187"/>
      <c r="AL598" s="187"/>
      <c r="AM598" s="187"/>
      <c r="AN598" s="187"/>
      <c r="AO598" s="187"/>
      <c r="AP598" s="187"/>
      <c r="AQ598" s="187"/>
      <c r="AR598" s="187"/>
      <c r="AS598" s="187"/>
      <c r="AT598" s="236"/>
      <c r="AU598" s="236"/>
      <c r="AV598" s="236"/>
      <c r="AW598" s="236"/>
      <c r="AX598" s="236"/>
      <c r="AY598" s="236"/>
      <c r="AZ598" s="236"/>
      <c r="BA598" s="236"/>
      <c r="BB598" s="236"/>
      <c r="BC598" s="236"/>
      <c r="BD598" s="236"/>
    </row>
    <row r="599" spans="1:56" ht="12.75" customHeight="1">
      <c r="A599" s="186"/>
      <c r="B599" s="186"/>
      <c r="C599" s="186"/>
      <c r="D599" s="186"/>
      <c r="E599" s="186"/>
      <c r="F599" s="186"/>
      <c r="G599" s="186"/>
      <c r="H599" s="186"/>
      <c r="I599" s="186"/>
      <c r="J599" s="186"/>
      <c r="K599" s="186"/>
      <c r="L599" s="186"/>
      <c r="M599" s="186"/>
      <c r="N599" s="186"/>
      <c r="O599" s="186"/>
      <c r="P599" s="187"/>
      <c r="Q599" s="187"/>
      <c r="R599" s="187"/>
      <c r="S599" s="187"/>
      <c r="T599" s="187"/>
      <c r="U599" s="187"/>
      <c r="V599" s="187"/>
      <c r="W599" s="187"/>
      <c r="X599" s="187"/>
      <c r="Y599" s="188"/>
      <c r="Z599" s="188"/>
      <c r="AA599" s="188"/>
      <c r="AB599" s="188"/>
      <c r="AC599" s="235"/>
      <c r="AD599" s="235"/>
      <c r="AE599" s="235"/>
      <c r="AF599" s="235"/>
      <c r="AG599" s="235"/>
      <c r="AH599" s="235"/>
      <c r="AI599" s="187"/>
      <c r="AJ599" s="187"/>
      <c r="AK599" s="187"/>
      <c r="AL599" s="187"/>
      <c r="AM599" s="187"/>
      <c r="AN599" s="187"/>
      <c r="AO599" s="187"/>
      <c r="AP599" s="187"/>
      <c r="AQ599" s="187"/>
      <c r="AR599" s="187"/>
      <c r="AS599" s="187"/>
      <c r="AT599" s="236"/>
      <c r="AU599" s="236"/>
      <c r="AV599" s="236"/>
      <c r="AW599" s="236"/>
      <c r="AX599" s="236"/>
      <c r="AY599" s="236"/>
      <c r="AZ599" s="236"/>
      <c r="BA599" s="236"/>
      <c r="BB599" s="236"/>
      <c r="BC599" s="236"/>
      <c r="BD599" s="236"/>
    </row>
    <row r="600" spans="1:56" ht="12.75" customHeight="1">
      <c r="A600" s="186"/>
      <c r="B600" s="186"/>
      <c r="C600" s="186"/>
      <c r="D600" s="186"/>
      <c r="E600" s="186"/>
      <c r="F600" s="186"/>
      <c r="G600" s="186"/>
      <c r="H600" s="186"/>
      <c r="I600" s="186"/>
      <c r="J600" s="186"/>
      <c r="K600" s="186"/>
      <c r="L600" s="186"/>
      <c r="M600" s="186"/>
      <c r="N600" s="186"/>
      <c r="O600" s="186"/>
      <c r="P600" s="187"/>
      <c r="Q600" s="187"/>
      <c r="R600" s="187"/>
      <c r="S600" s="187"/>
      <c r="T600" s="187"/>
      <c r="U600" s="187"/>
      <c r="V600" s="187"/>
      <c r="W600" s="187"/>
      <c r="X600" s="187"/>
      <c r="Y600" s="188"/>
      <c r="Z600" s="188"/>
      <c r="AA600" s="188"/>
      <c r="AB600" s="188"/>
      <c r="AC600" s="235"/>
      <c r="AD600" s="235"/>
      <c r="AE600" s="235"/>
      <c r="AF600" s="235"/>
      <c r="AG600" s="235"/>
      <c r="AH600" s="235"/>
      <c r="AI600" s="187"/>
      <c r="AJ600" s="187"/>
      <c r="AK600" s="187"/>
      <c r="AL600" s="187"/>
      <c r="AM600" s="187"/>
      <c r="AN600" s="187"/>
      <c r="AO600" s="187"/>
      <c r="AP600" s="187"/>
      <c r="AQ600" s="187"/>
      <c r="AR600" s="187"/>
      <c r="AS600" s="187"/>
      <c r="AT600" s="236"/>
      <c r="AU600" s="236"/>
      <c r="AV600" s="236"/>
      <c r="AW600" s="236"/>
      <c r="AX600" s="236"/>
      <c r="AY600" s="236"/>
      <c r="AZ600" s="236"/>
      <c r="BA600" s="236"/>
      <c r="BB600" s="236"/>
      <c r="BC600" s="236"/>
      <c r="BD600" s="236"/>
    </row>
    <row r="601" spans="1:56" ht="12.75" customHeight="1">
      <c r="A601" s="186"/>
      <c r="B601" s="186"/>
      <c r="C601" s="186"/>
      <c r="D601" s="186"/>
      <c r="E601" s="186"/>
      <c r="F601" s="186"/>
      <c r="G601" s="186"/>
      <c r="H601" s="186"/>
      <c r="I601" s="186"/>
      <c r="J601" s="186"/>
      <c r="K601" s="186"/>
      <c r="L601" s="186"/>
      <c r="M601" s="186"/>
      <c r="N601" s="186"/>
      <c r="O601" s="186"/>
      <c r="P601" s="187"/>
      <c r="Q601" s="187"/>
      <c r="R601" s="187"/>
      <c r="S601" s="187"/>
      <c r="T601" s="187"/>
      <c r="U601" s="187"/>
      <c r="V601" s="187"/>
      <c r="W601" s="187"/>
      <c r="X601" s="187"/>
      <c r="Y601" s="188"/>
      <c r="Z601" s="188"/>
      <c r="AA601" s="188"/>
      <c r="AB601" s="188"/>
      <c r="AC601" s="235"/>
      <c r="AD601" s="235"/>
      <c r="AE601" s="235"/>
      <c r="AF601" s="235"/>
      <c r="AG601" s="235"/>
      <c r="AH601" s="235"/>
      <c r="AI601" s="187"/>
      <c r="AJ601" s="187"/>
      <c r="AK601" s="187"/>
      <c r="AL601" s="187"/>
      <c r="AM601" s="187"/>
      <c r="AN601" s="187"/>
      <c r="AO601" s="187"/>
      <c r="AP601" s="187"/>
      <c r="AQ601" s="187"/>
      <c r="AR601" s="187"/>
      <c r="AS601" s="187"/>
      <c r="AT601" s="236"/>
      <c r="AU601" s="236"/>
      <c r="AV601" s="236"/>
      <c r="AW601" s="236"/>
      <c r="AX601" s="236"/>
      <c r="AY601" s="236"/>
      <c r="AZ601" s="236"/>
      <c r="BA601" s="236"/>
      <c r="BB601" s="236"/>
      <c r="BC601" s="236"/>
      <c r="BD601" s="236"/>
    </row>
    <row r="602" spans="1:56" ht="12.75" customHeight="1">
      <c r="A602" s="186"/>
      <c r="B602" s="186"/>
      <c r="C602" s="186"/>
      <c r="D602" s="186"/>
      <c r="E602" s="186"/>
      <c r="F602" s="186"/>
      <c r="G602" s="186"/>
      <c r="H602" s="186"/>
      <c r="I602" s="186"/>
      <c r="J602" s="186"/>
      <c r="K602" s="186"/>
      <c r="L602" s="186"/>
      <c r="M602" s="186"/>
      <c r="N602" s="186"/>
      <c r="O602" s="186"/>
      <c r="P602" s="187"/>
      <c r="Q602" s="187"/>
      <c r="R602" s="187"/>
      <c r="S602" s="187"/>
      <c r="T602" s="187"/>
      <c r="U602" s="187"/>
      <c r="V602" s="187"/>
      <c r="W602" s="187"/>
      <c r="X602" s="187"/>
      <c r="Y602" s="188"/>
      <c r="Z602" s="188"/>
      <c r="AA602" s="188"/>
      <c r="AB602" s="188"/>
      <c r="AC602" s="235"/>
      <c r="AD602" s="235"/>
      <c r="AE602" s="235"/>
      <c r="AF602" s="235"/>
      <c r="AG602" s="235"/>
      <c r="AH602" s="235"/>
      <c r="AI602" s="187"/>
      <c r="AJ602" s="187"/>
      <c r="AK602" s="187"/>
      <c r="AL602" s="187"/>
      <c r="AM602" s="187"/>
      <c r="AN602" s="187"/>
      <c r="AO602" s="187"/>
      <c r="AP602" s="187"/>
      <c r="AQ602" s="187"/>
      <c r="AR602" s="187"/>
      <c r="AS602" s="187"/>
      <c r="AT602" s="236"/>
      <c r="AU602" s="236"/>
      <c r="AV602" s="236"/>
      <c r="AW602" s="236"/>
      <c r="AX602" s="236"/>
      <c r="AY602" s="236"/>
      <c r="AZ602" s="236"/>
      <c r="BA602" s="236"/>
      <c r="BB602" s="236"/>
      <c r="BC602" s="236"/>
      <c r="BD602" s="236"/>
    </row>
    <row r="603" spans="1:56" ht="12.75" customHeight="1">
      <c r="A603" s="186"/>
      <c r="B603" s="186"/>
      <c r="C603" s="186"/>
      <c r="D603" s="186"/>
      <c r="E603" s="186"/>
      <c r="F603" s="186"/>
      <c r="G603" s="186"/>
      <c r="H603" s="186"/>
      <c r="I603" s="186"/>
      <c r="J603" s="186"/>
      <c r="K603" s="186"/>
      <c r="L603" s="186"/>
      <c r="M603" s="186"/>
      <c r="N603" s="186"/>
      <c r="O603" s="186"/>
      <c r="P603" s="187"/>
      <c r="Q603" s="187"/>
      <c r="R603" s="187"/>
      <c r="S603" s="187"/>
      <c r="T603" s="187"/>
      <c r="U603" s="187"/>
      <c r="V603" s="187"/>
      <c r="W603" s="187"/>
      <c r="X603" s="187"/>
      <c r="Y603" s="188"/>
      <c r="Z603" s="188"/>
      <c r="AA603" s="188"/>
      <c r="AB603" s="188"/>
      <c r="AC603" s="235"/>
      <c r="AD603" s="235"/>
      <c r="AE603" s="235"/>
      <c r="AF603" s="235"/>
      <c r="AG603" s="235"/>
      <c r="AH603" s="235"/>
      <c r="AI603" s="187"/>
      <c r="AJ603" s="187"/>
      <c r="AK603" s="187"/>
      <c r="AL603" s="187"/>
      <c r="AM603" s="187"/>
      <c r="AN603" s="187"/>
      <c r="AO603" s="187"/>
      <c r="AP603" s="187"/>
      <c r="AQ603" s="187"/>
      <c r="AR603" s="187"/>
      <c r="AS603" s="187"/>
      <c r="AT603" s="236"/>
      <c r="AU603" s="236"/>
      <c r="AV603" s="236"/>
      <c r="AW603" s="236"/>
      <c r="AX603" s="236"/>
      <c r="AY603" s="236"/>
      <c r="AZ603" s="236"/>
      <c r="BA603" s="236"/>
      <c r="BB603" s="236"/>
      <c r="BC603" s="236"/>
      <c r="BD603" s="236"/>
    </row>
    <row r="604" spans="1:56" ht="12.75" customHeight="1">
      <c r="A604" s="186"/>
      <c r="B604" s="186"/>
      <c r="C604" s="186"/>
      <c r="D604" s="186"/>
      <c r="E604" s="186"/>
      <c r="F604" s="186"/>
      <c r="G604" s="186"/>
      <c r="H604" s="186"/>
      <c r="I604" s="186"/>
      <c r="J604" s="186"/>
      <c r="K604" s="186"/>
      <c r="L604" s="186"/>
      <c r="M604" s="186"/>
      <c r="N604" s="186"/>
      <c r="O604" s="186"/>
      <c r="P604" s="187"/>
      <c r="Q604" s="187"/>
      <c r="R604" s="187"/>
      <c r="S604" s="187"/>
      <c r="T604" s="187"/>
      <c r="U604" s="187"/>
      <c r="V604" s="187"/>
      <c r="W604" s="187"/>
      <c r="X604" s="187"/>
      <c r="Y604" s="188"/>
      <c r="Z604" s="188"/>
      <c r="AA604" s="188"/>
      <c r="AB604" s="188"/>
      <c r="AC604" s="235"/>
      <c r="AD604" s="235"/>
      <c r="AE604" s="235"/>
      <c r="AF604" s="235"/>
      <c r="AG604" s="235"/>
      <c r="AH604" s="235"/>
      <c r="AI604" s="187"/>
      <c r="AJ604" s="187"/>
      <c r="AK604" s="187"/>
      <c r="AL604" s="187"/>
      <c r="AM604" s="187"/>
      <c r="AN604" s="187"/>
      <c r="AO604" s="187"/>
      <c r="AP604" s="187"/>
      <c r="AQ604" s="187"/>
      <c r="AR604" s="187"/>
      <c r="AS604" s="187"/>
      <c r="AT604" s="236"/>
      <c r="AU604" s="236"/>
      <c r="AV604" s="236"/>
      <c r="AW604" s="236"/>
      <c r="AX604" s="236"/>
      <c r="AY604" s="236"/>
      <c r="AZ604" s="236"/>
      <c r="BA604" s="236"/>
      <c r="BB604" s="236"/>
      <c r="BC604" s="236"/>
      <c r="BD604" s="236"/>
    </row>
    <row r="605" spans="1:56" ht="12.75" customHeight="1">
      <c r="A605" s="186"/>
      <c r="B605" s="186"/>
      <c r="C605" s="186"/>
      <c r="D605" s="186"/>
      <c r="E605" s="186"/>
      <c r="F605" s="186"/>
      <c r="G605" s="186"/>
      <c r="H605" s="186"/>
      <c r="I605" s="186"/>
      <c r="J605" s="186"/>
      <c r="K605" s="186"/>
      <c r="L605" s="186"/>
      <c r="M605" s="186"/>
      <c r="N605" s="186"/>
      <c r="O605" s="186"/>
      <c r="P605" s="187"/>
      <c r="Q605" s="187"/>
      <c r="R605" s="187"/>
      <c r="S605" s="187"/>
      <c r="T605" s="187"/>
      <c r="U605" s="187"/>
      <c r="V605" s="187"/>
      <c r="W605" s="187"/>
      <c r="X605" s="187"/>
      <c r="Y605" s="188"/>
      <c r="Z605" s="188"/>
      <c r="AA605" s="188"/>
      <c r="AB605" s="188"/>
      <c r="AC605" s="235"/>
      <c r="AD605" s="235"/>
      <c r="AE605" s="235"/>
      <c r="AF605" s="235"/>
      <c r="AG605" s="235"/>
      <c r="AH605" s="235"/>
      <c r="AI605" s="187"/>
      <c r="AJ605" s="187"/>
      <c r="AK605" s="187"/>
      <c r="AL605" s="187"/>
      <c r="AM605" s="187"/>
      <c r="AN605" s="187"/>
      <c r="AO605" s="187"/>
      <c r="AP605" s="187"/>
      <c r="AQ605" s="187"/>
      <c r="AR605" s="187"/>
      <c r="AS605" s="187"/>
      <c r="AT605" s="236"/>
      <c r="AU605" s="236"/>
      <c r="AV605" s="236"/>
      <c r="AW605" s="236"/>
      <c r="AX605" s="236"/>
      <c r="AY605" s="236"/>
      <c r="AZ605" s="236"/>
      <c r="BA605" s="236"/>
      <c r="BB605" s="236"/>
      <c r="BC605" s="236"/>
      <c r="BD605" s="236"/>
    </row>
    <row r="606" spans="1:56" ht="12.75" customHeight="1">
      <c r="A606" s="186"/>
      <c r="B606" s="186"/>
      <c r="C606" s="186"/>
      <c r="D606" s="186"/>
      <c r="E606" s="186"/>
      <c r="F606" s="186"/>
      <c r="G606" s="186"/>
      <c r="H606" s="186"/>
      <c r="I606" s="186"/>
      <c r="J606" s="186"/>
      <c r="K606" s="186"/>
      <c r="L606" s="186"/>
      <c r="M606" s="186"/>
      <c r="N606" s="186"/>
      <c r="O606" s="186"/>
      <c r="P606" s="187"/>
      <c r="Q606" s="187"/>
      <c r="R606" s="187"/>
      <c r="S606" s="187"/>
      <c r="T606" s="187"/>
      <c r="U606" s="187"/>
      <c r="V606" s="187"/>
      <c r="W606" s="187"/>
      <c r="X606" s="187"/>
      <c r="Y606" s="188"/>
      <c r="Z606" s="188"/>
      <c r="AA606" s="188"/>
      <c r="AB606" s="188"/>
      <c r="AC606" s="235"/>
      <c r="AD606" s="235"/>
      <c r="AE606" s="235"/>
      <c r="AF606" s="235"/>
      <c r="AG606" s="235"/>
      <c r="AH606" s="235"/>
      <c r="AI606" s="187"/>
      <c r="AJ606" s="187"/>
      <c r="AK606" s="187"/>
      <c r="AL606" s="187"/>
      <c r="AM606" s="187"/>
      <c r="AN606" s="187"/>
      <c r="AO606" s="187"/>
      <c r="AP606" s="187"/>
      <c r="AQ606" s="187"/>
      <c r="AR606" s="187"/>
      <c r="AS606" s="187"/>
      <c r="AT606" s="236"/>
      <c r="AU606" s="236"/>
      <c r="AV606" s="236"/>
      <c r="AW606" s="236"/>
      <c r="AX606" s="236"/>
      <c r="AY606" s="236"/>
      <c r="AZ606" s="236"/>
      <c r="BA606" s="236"/>
      <c r="BB606" s="236"/>
      <c r="BC606" s="236"/>
      <c r="BD606" s="236"/>
    </row>
    <row r="607" spans="1:56" ht="12.75" customHeight="1">
      <c r="A607" s="186"/>
      <c r="B607" s="186"/>
      <c r="C607" s="186"/>
      <c r="D607" s="186"/>
      <c r="E607" s="186"/>
      <c r="F607" s="186"/>
      <c r="G607" s="186"/>
      <c r="H607" s="186"/>
      <c r="I607" s="186"/>
      <c r="J607" s="186"/>
      <c r="K607" s="186"/>
      <c r="L607" s="186"/>
      <c r="M607" s="186"/>
      <c r="N607" s="186"/>
      <c r="O607" s="186"/>
      <c r="P607" s="187"/>
      <c r="Q607" s="187"/>
      <c r="R607" s="187"/>
      <c r="S607" s="187"/>
      <c r="T607" s="187"/>
      <c r="U607" s="187"/>
      <c r="V607" s="187"/>
      <c r="W607" s="187"/>
      <c r="X607" s="187"/>
      <c r="Y607" s="188"/>
      <c r="Z607" s="188"/>
      <c r="AA607" s="188"/>
      <c r="AB607" s="188"/>
      <c r="AC607" s="235"/>
      <c r="AD607" s="235"/>
      <c r="AE607" s="235"/>
      <c r="AF607" s="235"/>
      <c r="AG607" s="235"/>
      <c r="AH607" s="235"/>
      <c r="AI607" s="187"/>
      <c r="AJ607" s="187"/>
      <c r="AK607" s="187"/>
      <c r="AL607" s="187"/>
      <c r="AM607" s="187"/>
      <c r="AN607" s="187"/>
      <c r="AO607" s="187"/>
      <c r="AP607" s="187"/>
      <c r="AQ607" s="187"/>
      <c r="AR607" s="187"/>
      <c r="AS607" s="187"/>
      <c r="AT607" s="236"/>
      <c r="AU607" s="236"/>
      <c r="AV607" s="236"/>
      <c r="AW607" s="236"/>
      <c r="AX607" s="236"/>
      <c r="AY607" s="236"/>
      <c r="AZ607" s="236"/>
      <c r="BA607" s="236"/>
      <c r="BB607" s="236"/>
      <c r="BC607" s="236"/>
      <c r="BD607" s="236"/>
    </row>
    <row r="608" spans="1:56" ht="12.75" customHeight="1">
      <c r="A608" s="186"/>
      <c r="B608" s="186"/>
      <c r="C608" s="186"/>
      <c r="D608" s="186"/>
      <c r="E608" s="186"/>
      <c r="F608" s="186"/>
      <c r="G608" s="186"/>
      <c r="H608" s="186"/>
      <c r="I608" s="186"/>
      <c r="J608" s="186"/>
      <c r="K608" s="186"/>
      <c r="L608" s="186"/>
      <c r="M608" s="186"/>
      <c r="N608" s="186"/>
      <c r="O608" s="186"/>
      <c r="P608" s="187"/>
      <c r="Q608" s="187"/>
      <c r="R608" s="187"/>
      <c r="S608" s="187"/>
      <c r="T608" s="187"/>
      <c r="U608" s="187"/>
      <c r="V608" s="187"/>
      <c r="W608" s="187"/>
      <c r="X608" s="187"/>
      <c r="Y608" s="188"/>
      <c r="Z608" s="188"/>
      <c r="AA608" s="188"/>
      <c r="AB608" s="188"/>
      <c r="AC608" s="235"/>
      <c r="AD608" s="235"/>
      <c r="AE608" s="235"/>
      <c r="AF608" s="235"/>
      <c r="AG608" s="235"/>
      <c r="AH608" s="235"/>
      <c r="AI608" s="187"/>
      <c r="AJ608" s="187"/>
      <c r="AK608" s="187"/>
      <c r="AL608" s="187"/>
      <c r="AM608" s="187"/>
      <c r="AN608" s="187"/>
      <c r="AO608" s="187"/>
      <c r="AP608" s="187"/>
      <c r="AQ608" s="187"/>
      <c r="AR608" s="187"/>
      <c r="AS608" s="187"/>
      <c r="AT608" s="236"/>
      <c r="AU608" s="236"/>
      <c r="AV608" s="236"/>
      <c r="AW608" s="236"/>
      <c r="AX608" s="236"/>
      <c r="AY608" s="236"/>
      <c r="AZ608" s="236"/>
      <c r="BA608" s="236"/>
      <c r="BB608" s="236"/>
      <c r="BC608" s="236"/>
      <c r="BD608" s="236"/>
    </row>
    <row r="609" spans="1:56" ht="12.75" customHeight="1">
      <c r="A609" s="186"/>
      <c r="B609" s="186"/>
      <c r="C609" s="186"/>
      <c r="D609" s="186"/>
      <c r="E609" s="186"/>
      <c r="F609" s="186"/>
      <c r="G609" s="186"/>
      <c r="H609" s="186"/>
      <c r="I609" s="186"/>
      <c r="J609" s="186"/>
      <c r="K609" s="186"/>
      <c r="L609" s="186"/>
      <c r="M609" s="186"/>
      <c r="N609" s="186"/>
      <c r="O609" s="186"/>
      <c r="P609" s="187"/>
      <c r="Q609" s="187"/>
      <c r="R609" s="187"/>
      <c r="S609" s="187"/>
      <c r="T609" s="187"/>
      <c r="U609" s="187"/>
      <c r="V609" s="187"/>
      <c r="W609" s="187"/>
      <c r="X609" s="187"/>
      <c r="Y609" s="188"/>
      <c r="Z609" s="188"/>
      <c r="AA609" s="188"/>
      <c r="AB609" s="188"/>
      <c r="AC609" s="235"/>
      <c r="AD609" s="235"/>
      <c r="AE609" s="235"/>
      <c r="AF609" s="235"/>
      <c r="AG609" s="235"/>
      <c r="AH609" s="235"/>
      <c r="AI609" s="187"/>
      <c r="AJ609" s="187"/>
      <c r="AK609" s="187"/>
      <c r="AL609" s="187"/>
      <c r="AM609" s="187"/>
      <c r="AN609" s="187"/>
      <c r="AO609" s="187"/>
      <c r="AP609" s="187"/>
      <c r="AQ609" s="187"/>
      <c r="AR609" s="187"/>
      <c r="AS609" s="187"/>
      <c r="AT609" s="236"/>
      <c r="AU609" s="236"/>
      <c r="AV609" s="236"/>
      <c r="AW609" s="236"/>
      <c r="AX609" s="236"/>
      <c r="AY609" s="236"/>
      <c r="AZ609" s="236"/>
      <c r="BA609" s="236"/>
      <c r="BB609" s="236"/>
      <c r="BC609" s="236"/>
      <c r="BD609" s="236"/>
    </row>
    <row r="610" spans="1:56" ht="12.75" customHeight="1">
      <c r="A610" s="186"/>
      <c r="B610" s="186"/>
      <c r="C610" s="186"/>
      <c r="D610" s="186"/>
      <c r="E610" s="186"/>
      <c r="F610" s="186"/>
      <c r="G610" s="186"/>
      <c r="H610" s="186"/>
      <c r="I610" s="186"/>
      <c r="J610" s="186"/>
      <c r="K610" s="186"/>
      <c r="L610" s="186"/>
      <c r="M610" s="186"/>
      <c r="N610" s="186"/>
      <c r="O610" s="186"/>
      <c r="P610" s="187"/>
      <c r="Q610" s="187"/>
      <c r="R610" s="187"/>
      <c r="S610" s="187"/>
      <c r="T610" s="187"/>
      <c r="U610" s="187"/>
      <c r="V610" s="187"/>
      <c r="W610" s="187"/>
      <c r="X610" s="187"/>
      <c r="Y610" s="188"/>
      <c r="Z610" s="188"/>
      <c r="AA610" s="188"/>
      <c r="AB610" s="188"/>
      <c r="AC610" s="235"/>
      <c r="AD610" s="235"/>
      <c r="AE610" s="235"/>
      <c r="AF610" s="235"/>
      <c r="AG610" s="235"/>
      <c r="AH610" s="235"/>
      <c r="AI610" s="187"/>
      <c r="AJ610" s="187"/>
      <c r="AK610" s="187"/>
      <c r="AL610" s="187"/>
      <c r="AM610" s="187"/>
      <c r="AN610" s="187"/>
      <c r="AO610" s="187"/>
      <c r="AP610" s="187"/>
      <c r="AQ610" s="187"/>
      <c r="AR610" s="187"/>
      <c r="AS610" s="187"/>
      <c r="AT610" s="236"/>
      <c r="AU610" s="236"/>
      <c r="AV610" s="236"/>
      <c r="AW610" s="236"/>
      <c r="AX610" s="236"/>
      <c r="AY610" s="236"/>
      <c r="AZ610" s="236"/>
      <c r="BA610" s="236"/>
      <c r="BB610" s="236"/>
      <c r="BC610" s="236"/>
      <c r="BD610" s="236"/>
    </row>
    <row r="611" spans="1:56" ht="12.75" customHeight="1">
      <c r="A611" s="186"/>
      <c r="B611" s="186"/>
      <c r="C611" s="186"/>
      <c r="D611" s="186"/>
      <c r="E611" s="186"/>
      <c r="F611" s="186"/>
      <c r="G611" s="186"/>
      <c r="H611" s="186"/>
      <c r="I611" s="186"/>
      <c r="J611" s="186"/>
      <c r="K611" s="186"/>
      <c r="L611" s="186"/>
      <c r="M611" s="186"/>
      <c r="N611" s="186"/>
      <c r="O611" s="186"/>
      <c r="P611" s="187"/>
      <c r="Q611" s="187"/>
      <c r="R611" s="187"/>
      <c r="S611" s="187"/>
      <c r="T611" s="187"/>
      <c r="U611" s="187"/>
      <c r="V611" s="187"/>
      <c r="W611" s="187"/>
      <c r="X611" s="187"/>
      <c r="Y611" s="188"/>
      <c r="Z611" s="188"/>
      <c r="AA611" s="188"/>
      <c r="AB611" s="188"/>
      <c r="AC611" s="235"/>
      <c r="AD611" s="235"/>
      <c r="AE611" s="235"/>
      <c r="AF611" s="235"/>
      <c r="AG611" s="235"/>
      <c r="AH611" s="235"/>
      <c r="AI611" s="187"/>
      <c r="AJ611" s="187"/>
      <c r="AK611" s="187"/>
      <c r="AL611" s="187"/>
      <c r="AM611" s="187"/>
      <c r="AN611" s="187"/>
      <c r="AO611" s="187"/>
      <c r="AP611" s="187"/>
      <c r="AQ611" s="187"/>
      <c r="AR611" s="187"/>
      <c r="AS611" s="187"/>
      <c r="AT611" s="236"/>
      <c r="AU611" s="236"/>
      <c r="AV611" s="236"/>
      <c r="AW611" s="236"/>
      <c r="AX611" s="236"/>
      <c r="AY611" s="236"/>
      <c r="AZ611" s="236"/>
      <c r="BA611" s="236"/>
      <c r="BB611" s="236"/>
      <c r="BC611" s="236"/>
      <c r="BD611" s="236"/>
    </row>
    <row r="612" spans="1:56" ht="12.75" customHeight="1">
      <c r="A612" s="186"/>
      <c r="B612" s="186"/>
      <c r="C612" s="186"/>
      <c r="D612" s="186"/>
      <c r="E612" s="186"/>
      <c r="F612" s="186"/>
      <c r="G612" s="186"/>
      <c r="H612" s="186"/>
      <c r="I612" s="186"/>
      <c r="J612" s="186"/>
      <c r="K612" s="186"/>
      <c r="L612" s="186"/>
      <c r="M612" s="186"/>
      <c r="N612" s="186"/>
      <c r="O612" s="186"/>
      <c r="P612" s="187"/>
      <c r="Q612" s="187"/>
      <c r="R612" s="187"/>
      <c r="S612" s="187"/>
      <c r="T612" s="187"/>
      <c r="U612" s="187"/>
      <c r="V612" s="187"/>
      <c r="W612" s="187"/>
      <c r="X612" s="187"/>
      <c r="Y612" s="188"/>
      <c r="Z612" s="188"/>
      <c r="AA612" s="188"/>
      <c r="AB612" s="188"/>
      <c r="AC612" s="235"/>
      <c r="AD612" s="235"/>
      <c r="AE612" s="235"/>
      <c r="AF612" s="235"/>
      <c r="AG612" s="235"/>
      <c r="AH612" s="235"/>
      <c r="AI612" s="187"/>
      <c r="AJ612" s="187"/>
      <c r="AK612" s="187"/>
      <c r="AL612" s="187"/>
      <c r="AM612" s="187"/>
      <c r="AN612" s="187"/>
      <c r="AO612" s="187"/>
      <c r="AP612" s="187"/>
      <c r="AQ612" s="187"/>
      <c r="AR612" s="187"/>
      <c r="AS612" s="187"/>
      <c r="AT612" s="236"/>
      <c r="AU612" s="236"/>
      <c r="AV612" s="236"/>
      <c r="AW612" s="236"/>
      <c r="AX612" s="236"/>
      <c r="AY612" s="236"/>
      <c r="AZ612" s="236"/>
      <c r="BA612" s="236"/>
      <c r="BB612" s="236"/>
      <c r="BC612" s="236"/>
      <c r="BD612" s="236"/>
    </row>
    <row r="613" spans="1:56" ht="12.75" customHeight="1">
      <c r="A613" s="186"/>
      <c r="B613" s="186"/>
      <c r="C613" s="186"/>
      <c r="D613" s="186"/>
      <c r="E613" s="186"/>
      <c r="F613" s="186"/>
      <c r="G613" s="186"/>
      <c r="H613" s="186"/>
      <c r="I613" s="186"/>
      <c r="J613" s="186"/>
      <c r="K613" s="186"/>
      <c r="L613" s="186"/>
      <c r="M613" s="186"/>
      <c r="N613" s="186"/>
      <c r="O613" s="186"/>
      <c r="P613" s="187"/>
      <c r="Q613" s="187"/>
      <c r="R613" s="187"/>
      <c r="S613" s="187"/>
      <c r="T613" s="187"/>
      <c r="U613" s="187"/>
      <c r="V613" s="187"/>
      <c r="W613" s="187"/>
      <c r="X613" s="187"/>
      <c r="Y613" s="188"/>
      <c r="Z613" s="188"/>
      <c r="AA613" s="188"/>
      <c r="AB613" s="188"/>
      <c r="AC613" s="235"/>
      <c r="AD613" s="235"/>
      <c r="AE613" s="235"/>
      <c r="AF613" s="235"/>
      <c r="AG613" s="235"/>
      <c r="AH613" s="235"/>
      <c r="AI613" s="187"/>
      <c r="AJ613" s="187"/>
      <c r="AK613" s="187"/>
      <c r="AL613" s="187"/>
      <c r="AM613" s="187"/>
      <c r="AN613" s="187"/>
      <c r="AO613" s="187"/>
      <c r="AP613" s="187"/>
      <c r="AQ613" s="187"/>
      <c r="AR613" s="187"/>
      <c r="AS613" s="187"/>
      <c r="AT613" s="236"/>
      <c r="AU613" s="236"/>
      <c r="AV613" s="236"/>
      <c r="AW613" s="236"/>
      <c r="AX613" s="236"/>
      <c r="AY613" s="236"/>
      <c r="AZ613" s="236"/>
      <c r="BA613" s="236"/>
      <c r="BB613" s="236"/>
      <c r="BC613" s="236"/>
      <c r="BD613" s="236"/>
    </row>
    <row r="614" spans="1:56" ht="12.75" customHeight="1">
      <c r="A614" s="186"/>
      <c r="B614" s="186"/>
      <c r="C614" s="186"/>
      <c r="D614" s="186"/>
      <c r="E614" s="186"/>
      <c r="F614" s="186"/>
      <c r="G614" s="186"/>
      <c r="H614" s="186"/>
      <c r="I614" s="186"/>
      <c r="J614" s="186"/>
      <c r="K614" s="186"/>
      <c r="L614" s="186"/>
      <c r="M614" s="186"/>
      <c r="N614" s="186"/>
      <c r="O614" s="186"/>
      <c r="P614" s="187"/>
      <c r="Q614" s="187"/>
      <c r="R614" s="187"/>
      <c r="S614" s="187"/>
      <c r="T614" s="187"/>
      <c r="U614" s="187"/>
      <c r="V614" s="187"/>
      <c r="W614" s="187"/>
      <c r="X614" s="187"/>
      <c r="Y614" s="188"/>
      <c r="Z614" s="188"/>
      <c r="AA614" s="188"/>
      <c r="AB614" s="188"/>
      <c r="AC614" s="235"/>
      <c r="AD614" s="235"/>
      <c r="AE614" s="235"/>
      <c r="AF614" s="235"/>
      <c r="AG614" s="235"/>
      <c r="AH614" s="235"/>
      <c r="AI614" s="187"/>
      <c r="AJ614" s="187"/>
      <c r="AK614" s="187"/>
      <c r="AL614" s="187"/>
      <c r="AM614" s="187"/>
      <c r="AN614" s="187"/>
      <c r="AO614" s="187"/>
      <c r="AP614" s="187"/>
      <c r="AQ614" s="187"/>
      <c r="AR614" s="187"/>
      <c r="AS614" s="187"/>
      <c r="AT614" s="236"/>
      <c r="AU614" s="236"/>
      <c r="AV614" s="236"/>
      <c r="AW614" s="236"/>
      <c r="AX614" s="236"/>
      <c r="AY614" s="236"/>
      <c r="AZ614" s="236"/>
      <c r="BA614" s="236"/>
      <c r="BB614" s="236"/>
      <c r="BC614" s="236"/>
      <c r="BD614" s="236"/>
    </row>
    <row r="615" spans="1:56" ht="12.75" customHeight="1">
      <c r="A615" s="186"/>
      <c r="B615" s="186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7"/>
      <c r="Q615" s="187"/>
      <c r="R615" s="187"/>
      <c r="S615" s="187"/>
      <c r="T615" s="187"/>
      <c r="U615" s="187"/>
      <c r="V615" s="187"/>
      <c r="W615" s="187"/>
      <c r="X615" s="187"/>
      <c r="Y615" s="188"/>
      <c r="Z615" s="188"/>
      <c r="AA615" s="188"/>
      <c r="AB615" s="188"/>
      <c r="AC615" s="235"/>
      <c r="AD615" s="235"/>
      <c r="AE615" s="235"/>
      <c r="AF615" s="235"/>
      <c r="AG615" s="235"/>
      <c r="AH615" s="235"/>
      <c r="AI615" s="187"/>
      <c r="AJ615" s="187"/>
      <c r="AK615" s="187"/>
      <c r="AL615" s="187"/>
      <c r="AM615" s="187"/>
      <c r="AN615" s="187"/>
      <c r="AO615" s="187"/>
      <c r="AP615" s="187"/>
      <c r="AQ615" s="187"/>
      <c r="AR615" s="187"/>
      <c r="AS615" s="187"/>
      <c r="AT615" s="236"/>
      <c r="AU615" s="236"/>
      <c r="AV615" s="236"/>
      <c r="AW615" s="236"/>
      <c r="AX615" s="236"/>
      <c r="AY615" s="236"/>
      <c r="AZ615" s="236"/>
      <c r="BA615" s="236"/>
      <c r="BB615" s="236"/>
      <c r="BC615" s="236"/>
      <c r="BD615" s="236"/>
    </row>
    <row r="616" spans="1:56" ht="12.75" customHeight="1">
      <c r="A616" s="186"/>
      <c r="B616" s="186"/>
      <c r="C616" s="186"/>
      <c r="D616" s="186"/>
      <c r="E616" s="186"/>
      <c r="F616" s="186"/>
      <c r="G616" s="186"/>
      <c r="H616" s="186"/>
      <c r="I616" s="186"/>
      <c r="J616" s="186"/>
      <c r="K616" s="186"/>
      <c r="L616" s="186"/>
      <c r="M616" s="186"/>
      <c r="N616" s="186"/>
      <c r="O616" s="186"/>
      <c r="P616" s="187"/>
      <c r="Q616" s="187"/>
      <c r="R616" s="187"/>
      <c r="S616" s="187"/>
      <c r="T616" s="187"/>
      <c r="U616" s="187"/>
      <c r="V616" s="187"/>
      <c r="W616" s="187"/>
      <c r="X616" s="187"/>
      <c r="Y616" s="188"/>
      <c r="Z616" s="188"/>
      <c r="AA616" s="188"/>
      <c r="AB616" s="188"/>
      <c r="AC616" s="235"/>
      <c r="AD616" s="235"/>
      <c r="AE616" s="235"/>
      <c r="AF616" s="235"/>
      <c r="AG616" s="235"/>
      <c r="AH616" s="235"/>
      <c r="AI616" s="187"/>
      <c r="AJ616" s="187"/>
      <c r="AK616" s="187"/>
      <c r="AL616" s="187"/>
      <c r="AM616" s="187"/>
      <c r="AN616" s="187"/>
      <c r="AO616" s="187"/>
      <c r="AP616" s="187"/>
      <c r="AQ616" s="187"/>
      <c r="AR616" s="187"/>
      <c r="AS616" s="187"/>
      <c r="AT616" s="236"/>
      <c r="AU616" s="236"/>
      <c r="AV616" s="236"/>
      <c r="AW616" s="236"/>
      <c r="AX616" s="236"/>
      <c r="AY616" s="236"/>
      <c r="AZ616" s="236"/>
      <c r="BA616" s="236"/>
      <c r="BB616" s="236"/>
      <c r="BC616" s="236"/>
      <c r="BD616" s="236"/>
    </row>
    <row r="617" spans="1:56" ht="12.75" customHeight="1">
      <c r="A617" s="186"/>
      <c r="B617" s="186"/>
      <c r="C617" s="186"/>
      <c r="D617" s="186"/>
      <c r="E617" s="186"/>
      <c r="F617" s="186"/>
      <c r="G617" s="186"/>
      <c r="H617" s="186"/>
      <c r="I617" s="186"/>
      <c r="J617" s="186"/>
      <c r="K617" s="186"/>
      <c r="L617" s="186"/>
      <c r="M617" s="186"/>
      <c r="N617" s="186"/>
      <c r="O617" s="186"/>
      <c r="P617" s="187"/>
      <c r="Q617" s="187"/>
      <c r="R617" s="187"/>
      <c r="S617" s="187"/>
      <c r="T617" s="187"/>
      <c r="U617" s="187"/>
      <c r="V617" s="187"/>
      <c r="W617" s="187"/>
      <c r="X617" s="187"/>
      <c r="Y617" s="188"/>
      <c r="Z617" s="188"/>
      <c r="AA617" s="188"/>
      <c r="AB617" s="188"/>
      <c r="AC617" s="235"/>
      <c r="AD617" s="235"/>
      <c r="AE617" s="235"/>
      <c r="AF617" s="235"/>
      <c r="AG617" s="235"/>
      <c r="AH617" s="235"/>
      <c r="AI617" s="187"/>
      <c r="AJ617" s="187"/>
      <c r="AK617" s="187"/>
      <c r="AL617" s="187"/>
      <c r="AM617" s="187"/>
      <c r="AN617" s="187"/>
      <c r="AO617" s="187"/>
      <c r="AP617" s="187"/>
      <c r="AQ617" s="187"/>
      <c r="AR617" s="187"/>
      <c r="AS617" s="187"/>
      <c r="AT617" s="236"/>
      <c r="AU617" s="236"/>
      <c r="AV617" s="236"/>
      <c r="AW617" s="236"/>
      <c r="AX617" s="236"/>
      <c r="AY617" s="236"/>
      <c r="AZ617" s="236"/>
      <c r="BA617" s="236"/>
      <c r="BB617" s="236"/>
      <c r="BC617" s="236"/>
      <c r="BD617" s="236"/>
    </row>
    <row r="618" spans="1:56" ht="12.75" customHeight="1">
      <c r="A618" s="186"/>
      <c r="B618" s="186"/>
      <c r="C618" s="186"/>
      <c r="D618" s="186"/>
      <c r="E618" s="186"/>
      <c r="F618" s="186"/>
      <c r="G618" s="186"/>
      <c r="H618" s="186"/>
      <c r="I618" s="186"/>
      <c r="J618" s="186"/>
      <c r="K618" s="186"/>
      <c r="L618" s="186"/>
      <c r="M618" s="186"/>
      <c r="N618" s="186"/>
      <c r="O618" s="186"/>
      <c r="P618" s="187"/>
      <c r="Q618" s="187"/>
      <c r="R618" s="187"/>
      <c r="S618" s="187"/>
      <c r="T618" s="187"/>
      <c r="U618" s="187"/>
      <c r="V618" s="187"/>
      <c r="W618" s="187"/>
      <c r="X618" s="187"/>
      <c r="Y618" s="188"/>
      <c r="Z618" s="188"/>
      <c r="AA618" s="188"/>
      <c r="AB618" s="188"/>
      <c r="AC618" s="235"/>
      <c r="AD618" s="235"/>
      <c r="AE618" s="235"/>
      <c r="AF618" s="235"/>
      <c r="AG618" s="235"/>
      <c r="AH618" s="235"/>
      <c r="AI618" s="187"/>
      <c r="AJ618" s="187"/>
      <c r="AK618" s="187"/>
      <c r="AL618" s="187"/>
      <c r="AM618" s="187"/>
      <c r="AN618" s="187"/>
      <c r="AO618" s="187"/>
      <c r="AP618" s="187"/>
      <c r="AQ618" s="187"/>
      <c r="AR618" s="187"/>
      <c r="AS618" s="187"/>
      <c r="AT618" s="236"/>
      <c r="AU618" s="236"/>
      <c r="AV618" s="236"/>
      <c r="AW618" s="236"/>
      <c r="AX618" s="236"/>
      <c r="AY618" s="236"/>
      <c r="AZ618" s="236"/>
      <c r="BA618" s="236"/>
      <c r="BB618" s="236"/>
      <c r="BC618" s="236"/>
      <c r="BD618" s="236"/>
    </row>
    <row r="619" spans="1:56" ht="12.75" customHeight="1">
      <c r="A619" s="186"/>
      <c r="B619" s="186"/>
      <c r="C619" s="186"/>
      <c r="D619" s="186"/>
      <c r="E619" s="186"/>
      <c r="F619" s="186"/>
      <c r="G619" s="186"/>
      <c r="H619" s="186"/>
      <c r="I619" s="186"/>
      <c r="J619" s="186"/>
      <c r="K619" s="186"/>
      <c r="L619" s="186"/>
      <c r="M619" s="186"/>
      <c r="N619" s="186"/>
      <c r="O619" s="186"/>
      <c r="P619" s="187"/>
      <c r="Q619" s="187"/>
      <c r="R619" s="187"/>
      <c r="S619" s="187"/>
      <c r="T619" s="187"/>
      <c r="U619" s="187"/>
      <c r="V619" s="187"/>
      <c r="W619" s="187"/>
      <c r="X619" s="187"/>
      <c r="Y619" s="188"/>
      <c r="Z619" s="188"/>
      <c r="AA619" s="188"/>
      <c r="AB619" s="188"/>
      <c r="AC619" s="235"/>
      <c r="AD619" s="235"/>
      <c r="AE619" s="235"/>
      <c r="AF619" s="235"/>
      <c r="AG619" s="235"/>
      <c r="AH619" s="235"/>
      <c r="AI619" s="187"/>
      <c r="AJ619" s="187"/>
      <c r="AK619" s="187"/>
      <c r="AL619" s="187"/>
      <c r="AM619" s="187"/>
      <c r="AN619" s="187"/>
      <c r="AO619" s="187"/>
      <c r="AP619" s="187"/>
      <c r="AQ619" s="187"/>
      <c r="AR619" s="187"/>
      <c r="AS619" s="187"/>
      <c r="AT619" s="236"/>
      <c r="AU619" s="236"/>
      <c r="AV619" s="236"/>
      <c r="AW619" s="236"/>
      <c r="AX619" s="236"/>
      <c r="AY619" s="236"/>
      <c r="AZ619" s="236"/>
      <c r="BA619" s="236"/>
      <c r="BB619" s="236"/>
      <c r="BC619" s="236"/>
      <c r="BD619" s="236"/>
    </row>
    <row r="620" spans="1:56" ht="12.75" customHeight="1">
      <c r="A620" s="186"/>
      <c r="B620" s="186"/>
      <c r="C620" s="186"/>
      <c r="D620" s="186"/>
      <c r="E620" s="186"/>
      <c r="F620" s="186"/>
      <c r="G620" s="186"/>
      <c r="H620" s="186"/>
      <c r="I620" s="186"/>
      <c r="J620" s="186"/>
      <c r="K620" s="186"/>
      <c r="L620" s="186"/>
      <c r="M620" s="186"/>
      <c r="N620" s="186"/>
      <c r="O620" s="186"/>
      <c r="P620" s="187"/>
      <c r="Q620" s="187"/>
      <c r="R620" s="187"/>
      <c r="S620" s="187"/>
      <c r="T620" s="187"/>
      <c r="U620" s="187"/>
      <c r="V620" s="187"/>
      <c r="W620" s="187"/>
      <c r="X620" s="187"/>
      <c r="Y620" s="188"/>
      <c r="Z620" s="188"/>
      <c r="AA620" s="188"/>
      <c r="AB620" s="188"/>
      <c r="AC620" s="235"/>
      <c r="AD620" s="235"/>
      <c r="AE620" s="235"/>
      <c r="AF620" s="235"/>
      <c r="AG620" s="235"/>
      <c r="AH620" s="235"/>
      <c r="AI620" s="187"/>
      <c r="AJ620" s="187"/>
      <c r="AK620" s="187"/>
      <c r="AL620" s="187"/>
      <c r="AM620" s="187"/>
      <c r="AN620" s="187"/>
      <c r="AO620" s="187"/>
      <c r="AP620" s="187"/>
      <c r="AQ620" s="187"/>
      <c r="AR620" s="187"/>
      <c r="AS620" s="187"/>
      <c r="AT620" s="236"/>
      <c r="AU620" s="236"/>
      <c r="AV620" s="236"/>
      <c r="AW620" s="236"/>
      <c r="AX620" s="236"/>
      <c r="AY620" s="236"/>
      <c r="AZ620" s="236"/>
      <c r="BA620" s="236"/>
      <c r="BB620" s="236"/>
      <c r="BC620" s="236"/>
      <c r="BD620" s="236"/>
    </row>
    <row r="621" spans="1:56" ht="12.75" customHeight="1">
      <c r="A621" s="186"/>
      <c r="B621" s="186"/>
      <c r="C621" s="186"/>
      <c r="D621" s="186"/>
      <c r="E621" s="186"/>
      <c r="F621" s="186"/>
      <c r="G621" s="186"/>
      <c r="H621" s="186"/>
      <c r="I621" s="186"/>
      <c r="J621" s="186"/>
      <c r="K621" s="186"/>
      <c r="L621" s="186"/>
      <c r="M621" s="186"/>
      <c r="N621" s="186"/>
      <c r="O621" s="186"/>
      <c r="P621" s="187"/>
      <c r="Q621" s="187"/>
      <c r="R621" s="187"/>
      <c r="S621" s="187"/>
      <c r="T621" s="187"/>
      <c r="U621" s="187"/>
      <c r="V621" s="187"/>
      <c r="W621" s="187"/>
      <c r="X621" s="187"/>
      <c r="Y621" s="188"/>
      <c r="Z621" s="188"/>
      <c r="AA621" s="188"/>
      <c r="AB621" s="188"/>
      <c r="AC621" s="235"/>
      <c r="AD621" s="235"/>
      <c r="AE621" s="235"/>
      <c r="AF621" s="235"/>
      <c r="AG621" s="235"/>
      <c r="AH621" s="235"/>
      <c r="AI621" s="187"/>
      <c r="AJ621" s="187"/>
      <c r="AK621" s="187"/>
      <c r="AL621" s="187"/>
      <c r="AM621" s="187"/>
      <c r="AN621" s="187"/>
      <c r="AO621" s="187"/>
      <c r="AP621" s="187"/>
      <c r="AQ621" s="187"/>
      <c r="AR621" s="187"/>
      <c r="AS621" s="187"/>
      <c r="AT621" s="236"/>
      <c r="AU621" s="236"/>
      <c r="AV621" s="236"/>
      <c r="AW621" s="236"/>
      <c r="AX621" s="236"/>
      <c r="AY621" s="236"/>
      <c r="AZ621" s="236"/>
      <c r="BA621" s="236"/>
      <c r="BB621" s="236"/>
      <c r="BC621" s="236"/>
      <c r="BD621" s="236"/>
    </row>
    <row r="622" spans="1:56" ht="12.75" customHeight="1">
      <c r="A622" s="186"/>
      <c r="B622" s="186"/>
      <c r="C622" s="186"/>
      <c r="D622" s="186"/>
      <c r="E622" s="186"/>
      <c r="F622" s="186"/>
      <c r="G622" s="186"/>
      <c r="H622" s="186"/>
      <c r="I622" s="186"/>
      <c r="J622" s="186"/>
      <c r="K622" s="186"/>
      <c r="L622" s="186"/>
      <c r="M622" s="186"/>
      <c r="N622" s="186"/>
      <c r="O622" s="186"/>
      <c r="P622" s="187"/>
      <c r="Q622" s="187"/>
      <c r="R622" s="187"/>
      <c r="S622" s="187"/>
      <c r="T622" s="187"/>
      <c r="U622" s="187"/>
      <c r="V622" s="187"/>
      <c r="W622" s="187"/>
      <c r="X622" s="187"/>
      <c r="Y622" s="188"/>
      <c r="Z622" s="188"/>
      <c r="AA622" s="188"/>
      <c r="AB622" s="188"/>
      <c r="AC622" s="235"/>
      <c r="AD622" s="235"/>
      <c r="AE622" s="235"/>
      <c r="AF622" s="235"/>
      <c r="AG622" s="235"/>
      <c r="AH622" s="235"/>
      <c r="AI622" s="187"/>
      <c r="AJ622" s="187"/>
      <c r="AK622" s="187"/>
      <c r="AL622" s="187"/>
      <c r="AM622" s="187"/>
      <c r="AN622" s="187"/>
      <c r="AO622" s="187"/>
      <c r="AP622" s="187"/>
      <c r="AQ622" s="187"/>
      <c r="AR622" s="187"/>
      <c r="AS622" s="187"/>
      <c r="AT622" s="236"/>
      <c r="AU622" s="236"/>
      <c r="AV622" s="236"/>
      <c r="AW622" s="236"/>
      <c r="AX622" s="236"/>
      <c r="AY622" s="236"/>
      <c r="AZ622" s="236"/>
      <c r="BA622" s="236"/>
      <c r="BB622" s="236"/>
      <c r="BC622" s="236"/>
      <c r="BD622" s="236"/>
    </row>
    <row r="623" spans="1:56" ht="12.75" customHeight="1">
      <c r="A623" s="186"/>
      <c r="B623" s="186"/>
      <c r="C623" s="186"/>
      <c r="D623" s="186"/>
      <c r="E623" s="186"/>
      <c r="F623" s="186"/>
      <c r="G623" s="186"/>
      <c r="H623" s="186"/>
      <c r="I623" s="186"/>
      <c r="J623" s="186"/>
      <c r="K623" s="186"/>
      <c r="L623" s="186"/>
      <c r="M623" s="186"/>
      <c r="N623" s="186"/>
      <c r="O623" s="186"/>
      <c r="P623" s="187"/>
      <c r="Q623" s="187"/>
      <c r="R623" s="187"/>
      <c r="S623" s="187"/>
      <c r="T623" s="187"/>
      <c r="U623" s="187"/>
      <c r="V623" s="187"/>
      <c r="W623" s="187"/>
      <c r="X623" s="187"/>
      <c r="Y623" s="188"/>
      <c r="Z623" s="188"/>
      <c r="AA623" s="188"/>
      <c r="AB623" s="188"/>
      <c r="AC623" s="235"/>
      <c r="AD623" s="235"/>
      <c r="AE623" s="235"/>
      <c r="AF623" s="235"/>
      <c r="AG623" s="235"/>
      <c r="AH623" s="235"/>
      <c r="AI623" s="187"/>
      <c r="AJ623" s="187"/>
      <c r="AK623" s="187"/>
      <c r="AL623" s="187"/>
      <c r="AM623" s="187"/>
      <c r="AN623" s="187"/>
      <c r="AO623" s="187"/>
      <c r="AP623" s="187"/>
      <c r="AQ623" s="187"/>
      <c r="AR623" s="187"/>
      <c r="AS623" s="187"/>
      <c r="AT623" s="236"/>
      <c r="AU623" s="236"/>
      <c r="AV623" s="236"/>
      <c r="AW623" s="236"/>
      <c r="AX623" s="236"/>
      <c r="AY623" s="236"/>
      <c r="AZ623" s="236"/>
      <c r="BA623" s="236"/>
      <c r="BB623" s="236"/>
      <c r="BC623" s="236"/>
      <c r="BD623" s="236"/>
    </row>
    <row r="624" spans="1:56" ht="12.75" customHeight="1">
      <c r="A624" s="186"/>
      <c r="B624" s="186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  <c r="O624" s="186"/>
      <c r="P624" s="187"/>
      <c r="Q624" s="187"/>
      <c r="R624" s="187"/>
      <c r="S624" s="187"/>
      <c r="T624" s="187"/>
      <c r="U624" s="187"/>
      <c r="V624" s="187"/>
      <c r="W624" s="187"/>
      <c r="X624" s="187"/>
      <c r="Y624" s="188"/>
      <c r="Z624" s="188"/>
      <c r="AA624" s="188"/>
      <c r="AB624" s="188"/>
      <c r="AC624" s="235"/>
      <c r="AD624" s="235"/>
      <c r="AE624" s="235"/>
      <c r="AF624" s="235"/>
      <c r="AG624" s="235"/>
      <c r="AH624" s="235"/>
      <c r="AI624" s="187"/>
      <c r="AJ624" s="187"/>
      <c r="AK624" s="187"/>
      <c r="AL624" s="187"/>
      <c r="AM624" s="187"/>
      <c r="AN624" s="187"/>
      <c r="AO624" s="187"/>
      <c r="AP624" s="187"/>
      <c r="AQ624" s="187"/>
      <c r="AR624" s="187"/>
      <c r="AS624" s="187"/>
      <c r="AT624" s="236"/>
      <c r="AU624" s="236"/>
      <c r="AV624" s="236"/>
      <c r="AW624" s="236"/>
      <c r="AX624" s="236"/>
      <c r="AY624" s="236"/>
      <c r="AZ624" s="236"/>
      <c r="BA624" s="236"/>
      <c r="BB624" s="236"/>
      <c r="BC624" s="236"/>
      <c r="BD624" s="236"/>
    </row>
    <row r="625" spans="1:56" ht="12.75" customHeight="1">
      <c r="A625" s="186"/>
      <c r="B625" s="186"/>
      <c r="C625" s="186"/>
      <c r="D625" s="186"/>
      <c r="E625" s="186"/>
      <c r="F625" s="186"/>
      <c r="G625" s="186"/>
      <c r="H625" s="186"/>
      <c r="I625" s="186"/>
      <c r="J625" s="186"/>
      <c r="K625" s="186"/>
      <c r="L625" s="186"/>
      <c r="M625" s="186"/>
      <c r="N625" s="186"/>
      <c r="O625" s="186"/>
      <c r="P625" s="187"/>
      <c r="Q625" s="187"/>
      <c r="R625" s="187"/>
      <c r="S625" s="187"/>
      <c r="T625" s="187"/>
      <c r="U625" s="187"/>
      <c r="V625" s="187"/>
      <c r="W625" s="187"/>
      <c r="X625" s="187"/>
      <c r="Y625" s="188"/>
      <c r="Z625" s="188"/>
      <c r="AA625" s="188"/>
      <c r="AB625" s="188"/>
      <c r="AC625" s="235"/>
      <c r="AD625" s="235"/>
      <c r="AE625" s="235"/>
      <c r="AF625" s="235"/>
      <c r="AG625" s="235"/>
      <c r="AH625" s="235"/>
      <c r="AI625" s="187"/>
      <c r="AJ625" s="187"/>
      <c r="AK625" s="187"/>
      <c r="AL625" s="187"/>
      <c r="AM625" s="187"/>
      <c r="AN625" s="187"/>
      <c r="AO625" s="187"/>
      <c r="AP625" s="187"/>
      <c r="AQ625" s="187"/>
      <c r="AR625" s="187"/>
      <c r="AS625" s="187"/>
      <c r="AT625" s="236"/>
      <c r="AU625" s="236"/>
      <c r="AV625" s="236"/>
      <c r="AW625" s="236"/>
      <c r="AX625" s="236"/>
      <c r="AY625" s="236"/>
      <c r="AZ625" s="236"/>
      <c r="BA625" s="236"/>
      <c r="BB625" s="236"/>
      <c r="BC625" s="236"/>
      <c r="BD625" s="236"/>
    </row>
    <row r="626" spans="1:56" ht="12.75" customHeight="1">
      <c r="A626" s="186"/>
      <c r="B626" s="186"/>
      <c r="C626" s="186"/>
      <c r="D626" s="186"/>
      <c r="E626" s="186"/>
      <c r="F626" s="186"/>
      <c r="G626" s="186"/>
      <c r="H626" s="186"/>
      <c r="I626" s="186"/>
      <c r="J626" s="186"/>
      <c r="K626" s="186"/>
      <c r="L626" s="186"/>
      <c r="M626" s="186"/>
      <c r="N626" s="186"/>
      <c r="O626" s="186"/>
      <c r="P626" s="187"/>
      <c r="Q626" s="187"/>
      <c r="R626" s="187"/>
      <c r="S626" s="187"/>
      <c r="T626" s="187"/>
      <c r="U626" s="187"/>
      <c r="V626" s="187"/>
      <c r="W626" s="187"/>
      <c r="X626" s="187"/>
      <c r="Y626" s="188"/>
      <c r="Z626" s="188"/>
      <c r="AA626" s="188"/>
      <c r="AB626" s="188"/>
      <c r="AC626" s="235"/>
      <c r="AD626" s="235"/>
      <c r="AE626" s="235"/>
      <c r="AF626" s="235"/>
      <c r="AG626" s="235"/>
      <c r="AH626" s="235"/>
      <c r="AI626" s="187"/>
      <c r="AJ626" s="187"/>
      <c r="AK626" s="187"/>
      <c r="AL626" s="187"/>
      <c r="AM626" s="187"/>
      <c r="AN626" s="187"/>
      <c r="AO626" s="187"/>
      <c r="AP626" s="187"/>
      <c r="AQ626" s="187"/>
      <c r="AR626" s="187"/>
      <c r="AS626" s="187"/>
      <c r="AT626" s="236"/>
      <c r="AU626" s="236"/>
      <c r="AV626" s="236"/>
      <c r="AW626" s="236"/>
      <c r="AX626" s="236"/>
      <c r="AY626" s="236"/>
      <c r="AZ626" s="236"/>
      <c r="BA626" s="236"/>
      <c r="BB626" s="236"/>
      <c r="BC626" s="236"/>
      <c r="BD626" s="236"/>
    </row>
    <row r="627" spans="1:56" ht="12.75" customHeight="1">
      <c r="A627" s="186"/>
      <c r="B627" s="186"/>
      <c r="C627" s="186"/>
      <c r="D627" s="186"/>
      <c r="E627" s="186"/>
      <c r="F627" s="186"/>
      <c r="G627" s="186"/>
      <c r="H627" s="186"/>
      <c r="I627" s="186"/>
      <c r="J627" s="186"/>
      <c r="K627" s="186"/>
      <c r="L627" s="186"/>
      <c r="M627" s="186"/>
      <c r="N627" s="186"/>
      <c r="O627" s="186"/>
      <c r="P627" s="187"/>
      <c r="Q627" s="187"/>
      <c r="R627" s="187"/>
      <c r="S627" s="187"/>
      <c r="T627" s="187"/>
      <c r="U627" s="187"/>
      <c r="V627" s="187"/>
      <c r="W627" s="187"/>
      <c r="X627" s="187"/>
      <c r="Y627" s="188"/>
      <c r="Z627" s="188"/>
      <c r="AA627" s="188"/>
      <c r="AB627" s="188"/>
      <c r="AC627" s="235"/>
      <c r="AD627" s="235"/>
      <c r="AE627" s="235"/>
      <c r="AF627" s="235"/>
      <c r="AG627" s="235"/>
      <c r="AH627" s="235"/>
      <c r="AI627" s="187"/>
      <c r="AJ627" s="187"/>
      <c r="AK627" s="187"/>
      <c r="AL627" s="187"/>
      <c r="AM627" s="187"/>
      <c r="AN627" s="187"/>
      <c r="AO627" s="187"/>
      <c r="AP627" s="187"/>
      <c r="AQ627" s="187"/>
      <c r="AR627" s="187"/>
      <c r="AS627" s="187"/>
      <c r="AT627" s="236"/>
      <c r="AU627" s="236"/>
      <c r="AV627" s="236"/>
      <c r="AW627" s="236"/>
      <c r="AX627" s="236"/>
      <c r="AY627" s="236"/>
      <c r="AZ627" s="236"/>
      <c r="BA627" s="236"/>
      <c r="BB627" s="236"/>
      <c r="BC627" s="236"/>
      <c r="BD627" s="236"/>
    </row>
    <row r="628" spans="1:56" ht="12.75" customHeight="1">
      <c r="A628" s="186"/>
      <c r="B628" s="186"/>
      <c r="C628" s="186"/>
      <c r="D628" s="186"/>
      <c r="E628" s="186"/>
      <c r="F628" s="186"/>
      <c r="G628" s="186"/>
      <c r="H628" s="186"/>
      <c r="I628" s="186"/>
      <c r="J628" s="186"/>
      <c r="K628" s="186"/>
      <c r="L628" s="186"/>
      <c r="M628" s="186"/>
      <c r="N628" s="186"/>
      <c r="O628" s="186"/>
      <c r="P628" s="187"/>
      <c r="Q628" s="187"/>
      <c r="R628" s="187"/>
      <c r="S628" s="187"/>
      <c r="T628" s="187"/>
      <c r="U628" s="187"/>
      <c r="V628" s="187"/>
      <c r="W628" s="187"/>
      <c r="X628" s="187"/>
      <c r="Y628" s="188"/>
      <c r="Z628" s="188"/>
      <c r="AA628" s="188"/>
      <c r="AB628" s="188"/>
      <c r="AC628" s="235"/>
      <c r="AD628" s="235"/>
      <c r="AE628" s="235"/>
      <c r="AF628" s="235"/>
      <c r="AG628" s="235"/>
      <c r="AH628" s="235"/>
      <c r="AI628" s="187"/>
      <c r="AJ628" s="187"/>
      <c r="AK628" s="187"/>
      <c r="AL628" s="187"/>
      <c r="AM628" s="187"/>
      <c r="AN628" s="187"/>
      <c r="AO628" s="187"/>
      <c r="AP628" s="187"/>
      <c r="AQ628" s="187"/>
      <c r="AR628" s="187"/>
      <c r="AS628" s="187"/>
      <c r="AT628" s="236"/>
      <c r="AU628" s="236"/>
      <c r="AV628" s="236"/>
      <c r="AW628" s="236"/>
      <c r="AX628" s="236"/>
      <c r="AY628" s="236"/>
      <c r="AZ628" s="236"/>
      <c r="BA628" s="236"/>
      <c r="BB628" s="236"/>
      <c r="BC628" s="236"/>
      <c r="BD628" s="236"/>
    </row>
    <row r="629" spans="1:56" ht="12.75" customHeight="1">
      <c r="A629" s="186"/>
      <c r="B629" s="186"/>
      <c r="C629" s="186"/>
      <c r="D629" s="186"/>
      <c r="E629" s="186"/>
      <c r="F629" s="186"/>
      <c r="G629" s="186"/>
      <c r="H629" s="186"/>
      <c r="I629" s="186"/>
      <c r="J629" s="186"/>
      <c r="K629" s="186"/>
      <c r="L629" s="186"/>
      <c r="M629" s="186"/>
      <c r="N629" s="186"/>
      <c r="O629" s="186"/>
      <c r="P629" s="187"/>
      <c r="Q629" s="187"/>
      <c r="R629" s="187"/>
      <c r="S629" s="187"/>
      <c r="T629" s="187"/>
      <c r="U629" s="187"/>
      <c r="V629" s="187"/>
      <c r="W629" s="187"/>
      <c r="X629" s="187"/>
      <c r="Y629" s="188"/>
      <c r="Z629" s="188"/>
      <c r="AA629" s="188"/>
      <c r="AB629" s="188"/>
      <c r="AC629" s="235"/>
      <c r="AD629" s="235"/>
      <c r="AE629" s="235"/>
      <c r="AF629" s="235"/>
      <c r="AG629" s="235"/>
      <c r="AH629" s="235"/>
      <c r="AI629" s="187"/>
      <c r="AJ629" s="187"/>
      <c r="AK629" s="187"/>
      <c r="AL629" s="187"/>
      <c r="AM629" s="187"/>
      <c r="AN629" s="187"/>
      <c r="AO629" s="187"/>
      <c r="AP629" s="187"/>
      <c r="AQ629" s="187"/>
      <c r="AR629" s="187"/>
      <c r="AS629" s="187"/>
      <c r="AT629" s="236"/>
      <c r="AU629" s="236"/>
      <c r="AV629" s="236"/>
      <c r="AW629" s="236"/>
      <c r="AX629" s="236"/>
      <c r="AY629" s="236"/>
      <c r="AZ629" s="236"/>
      <c r="BA629" s="236"/>
      <c r="BB629" s="236"/>
      <c r="BC629" s="236"/>
      <c r="BD629" s="236"/>
    </row>
    <row r="630" spans="1:56" ht="12.75" customHeight="1">
      <c r="A630" s="186"/>
      <c r="B630" s="186"/>
      <c r="C630" s="186"/>
      <c r="D630" s="186"/>
      <c r="E630" s="186"/>
      <c r="F630" s="186"/>
      <c r="G630" s="186"/>
      <c r="H630" s="186"/>
      <c r="I630" s="186"/>
      <c r="J630" s="186"/>
      <c r="K630" s="186"/>
      <c r="L630" s="186"/>
      <c r="M630" s="186"/>
      <c r="N630" s="186"/>
      <c r="O630" s="186"/>
      <c r="P630" s="187"/>
      <c r="Q630" s="187"/>
      <c r="R630" s="187"/>
      <c r="S630" s="187"/>
      <c r="T630" s="187"/>
      <c r="U630" s="187"/>
      <c r="V630" s="187"/>
      <c r="W630" s="187"/>
      <c r="X630" s="187"/>
      <c r="Y630" s="188"/>
      <c r="Z630" s="188"/>
      <c r="AA630" s="188"/>
      <c r="AB630" s="188"/>
      <c r="AC630" s="235"/>
      <c r="AD630" s="235"/>
      <c r="AE630" s="235"/>
      <c r="AF630" s="235"/>
      <c r="AG630" s="235"/>
      <c r="AH630" s="235"/>
      <c r="AI630" s="187"/>
      <c r="AJ630" s="187"/>
      <c r="AK630" s="187"/>
      <c r="AL630" s="187"/>
      <c r="AM630" s="187"/>
      <c r="AN630" s="187"/>
      <c r="AO630" s="187"/>
      <c r="AP630" s="187"/>
      <c r="AQ630" s="187"/>
      <c r="AR630" s="187"/>
      <c r="AS630" s="187"/>
      <c r="AT630" s="236"/>
      <c r="AU630" s="236"/>
      <c r="AV630" s="236"/>
      <c r="AW630" s="236"/>
      <c r="AX630" s="236"/>
      <c r="AY630" s="236"/>
      <c r="AZ630" s="236"/>
      <c r="BA630" s="236"/>
      <c r="BB630" s="236"/>
      <c r="BC630" s="236"/>
      <c r="BD630" s="236"/>
    </row>
    <row r="631" spans="1:56" ht="12.75" customHeight="1">
      <c r="A631" s="186"/>
      <c r="B631" s="186"/>
      <c r="C631" s="186"/>
      <c r="D631" s="186"/>
      <c r="E631" s="186"/>
      <c r="F631" s="186"/>
      <c r="G631" s="186"/>
      <c r="H631" s="186"/>
      <c r="I631" s="186"/>
      <c r="J631" s="186"/>
      <c r="K631" s="186"/>
      <c r="L631" s="186"/>
      <c r="M631" s="186"/>
      <c r="N631" s="186"/>
      <c r="O631" s="186"/>
      <c r="P631" s="187"/>
      <c r="Q631" s="187"/>
      <c r="R631" s="187"/>
      <c r="S631" s="187"/>
      <c r="T631" s="187"/>
      <c r="U631" s="187"/>
      <c r="V631" s="187"/>
      <c r="W631" s="187"/>
      <c r="X631" s="187"/>
      <c r="Y631" s="188"/>
      <c r="Z631" s="188"/>
      <c r="AA631" s="188"/>
      <c r="AB631" s="188"/>
      <c r="AC631" s="235"/>
      <c r="AD631" s="235"/>
      <c r="AE631" s="235"/>
      <c r="AF631" s="235"/>
      <c r="AG631" s="235"/>
      <c r="AH631" s="235"/>
      <c r="AI631" s="187"/>
      <c r="AJ631" s="187"/>
      <c r="AK631" s="187"/>
      <c r="AL631" s="187"/>
      <c r="AM631" s="187"/>
      <c r="AN631" s="187"/>
      <c r="AO631" s="187"/>
      <c r="AP631" s="187"/>
      <c r="AQ631" s="187"/>
      <c r="AR631" s="187"/>
      <c r="AS631" s="187"/>
      <c r="AT631" s="236"/>
      <c r="AU631" s="236"/>
      <c r="AV631" s="236"/>
      <c r="AW631" s="236"/>
      <c r="AX631" s="236"/>
      <c r="AY631" s="236"/>
      <c r="AZ631" s="236"/>
      <c r="BA631" s="236"/>
      <c r="BB631" s="236"/>
      <c r="BC631" s="236"/>
      <c r="BD631" s="236"/>
    </row>
    <row r="632" spans="1:56" ht="12.75" customHeight="1">
      <c r="A632" s="186"/>
      <c r="B632" s="186"/>
      <c r="C632" s="186"/>
      <c r="D632" s="186"/>
      <c r="E632" s="186"/>
      <c r="F632" s="186"/>
      <c r="G632" s="186"/>
      <c r="H632" s="186"/>
      <c r="I632" s="186"/>
      <c r="J632" s="186"/>
      <c r="K632" s="186"/>
      <c r="L632" s="186"/>
      <c r="M632" s="186"/>
      <c r="N632" s="186"/>
      <c r="O632" s="186"/>
      <c r="P632" s="187"/>
      <c r="Q632" s="187"/>
      <c r="R632" s="187"/>
      <c r="S632" s="187"/>
      <c r="T632" s="187"/>
      <c r="U632" s="187"/>
      <c r="V632" s="187"/>
      <c r="W632" s="187"/>
      <c r="X632" s="187"/>
      <c r="Y632" s="188"/>
      <c r="Z632" s="188"/>
      <c r="AA632" s="188"/>
      <c r="AB632" s="188"/>
      <c r="AC632" s="235"/>
      <c r="AD632" s="235"/>
      <c r="AE632" s="235"/>
      <c r="AF632" s="235"/>
      <c r="AG632" s="235"/>
      <c r="AH632" s="235"/>
      <c r="AI632" s="187"/>
      <c r="AJ632" s="187"/>
      <c r="AK632" s="187"/>
      <c r="AL632" s="187"/>
      <c r="AM632" s="187"/>
      <c r="AN632" s="187"/>
      <c r="AO632" s="187"/>
      <c r="AP632" s="187"/>
      <c r="AQ632" s="187"/>
      <c r="AR632" s="187"/>
      <c r="AS632" s="187"/>
      <c r="AT632" s="236"/>
      <c r="AU632" s="236"/>
      <c r="AV632" s="236"/>
      <c r="AW632" s="236"/>
      <c r="AX632" s="236"/>
      <c r="AY632" s="236"/>
      <c r="AZ632" s="236"/>
      <c r="BA632" s="236"/>
      <c r="BB632" s="236"/>
      <c r="BC632" s="236"/>
      <c r="BD632" s="236"/>
    </row>
    <row r="633" spans="1:56" ht="12.75" customHeight="1">
      <c r="A633" s="186"/>
      <c r="B633" s="186"/>
      <c r="C633" s="186"/>
      <c r="D633" s="186"/>
      <c r="E633" s="186"/>
      <c r="F633" s="186"/>
      <c r="G633" s="186"/>
      <c r="H633" s="186"/>
      <c r="I633" s="186"/>
      <c r="J633" s="186"/>
      <c r="K633" s="186"/>
      <c r="L633" s="186"/>
      <c r="M633" s="186"/>
      <c r="N633" s="186"/>
      <c r="O633" s="186"/>
      <c r="P633" s="187"/>
      <c r="Q633" s="187"/>
      <c r="R633" s="187"/>
      <c r="S633" s="187"/>
      <c r="T633" s="187"/>
      <c r="U633" s="187"/>
      <c r="V633" s="187"/>
      <c r="W633" s="187"/>
      <c r="X633" s="187"/>
      <c r="Y633" s="188"/>
      <c r="Z633" s="188"/>
      <c r="AA633" s="188"/>
      <c r="AB633" s="188"/>
      <c r="AC633" s="235"/>
      <c r="AD633" s="235"/>
      <c r="AE633" s="235"/>
      <c r="AF633" s="235"/>
      <c r="AG633" s="235"/>
      <c r="AH633" s="235"/>
      <c r="AI633" s="187"/>
      <c r="AJ633" s="187"/>
      <c r="AK633" s="187"/>
      <c r="AL633" s="187"/>
      <c r="AM633" s="187"/>
      <c r="AN633" s="187"/>
      <c r="AO633" s="187"/>
      <c r="AP633" s="187"/>
      <c r="AQ633" s="187"/>
      <c r="AR633" s="187"/>
      <c r="AS633" s="187"/>
      <c r="AT633" s="236"/>
      <c r="AU633" s="236"/>
      <c r="AV633" s="236"/>
      <c r="AW633" s="236"/>
      <c r="AX633" s="236"/>
      <c r="AY633" s="236"/>
      <c r="AZ633" s="236"/>
      <c r="BA633" s="236"/>
      <c r="BB633" s="236"/>
      <c r="BC633" s="236"/>
      <c r="BD633" s="236"/>
    </row>
    <row r="634" spans="1:56" ht="12.75" customHeight="1">
      <c r="A634" s="186"/>
      <c r="B634" s="186"/>
      <c r="C634" s="186"/>
      <c r="D634" s="186"/>
      <c r="E634" s="186"/>
      <c r="F634" s="186"/>
      <c r="G634" s="186"/>
      <c r="H634" s="186"/>
      <c r="I634" s="186"/>
      <c r="J634" s="186"/>
      <c r="K634" s="186"/>
      <c r="L634" s="186"/>
      <c r="M634" s="186"/>
      <c r="N634" s="186"/>
      <c r="O634" s="186"/>
      <c r="P634" s="187"/>
      <c r="Q634" s="187"/>
      <c r="R634" s="187"/>
      <c r="S634" s="187"/>
      <c r="T634" s="187"/>
      <c r="U634" s="187"/>
      <c r="V634" s="187"/>
      <c r="W634" s="187"/>
      <c r="X634" s="187"/>
      <c r="Y634" s="188"/>
      <c r="Z634" s="188"/>
      <c r="AA634" s="188"/>
      <c r="AB634" s="188"/>
      <c r="AC634" s="235"/>
      <c r="AD634" s="235"/>
      <c r="AE634" s="235"/>
      <c r="AF634" s="235"/>
      <c r="AG634" s="235"/>
      <c r="AH634" s="235"/>
      <c r="AI634" s="187"/>
      <c r="AJ634" s="187"/>
      <c r="AK634" s="187"/>
      <c r="AL634" s="187"/>
      <c r="AM634" s="187"/>
      <c r="AN634" s="187"/>
      <c r="AO634" s="187"/>
      <c r="AP634" s="187"/>
      <c r="AQ634" s="187"/>
      <c r="AR634" s="187"/>
      <c r="AS634" s="187"/>
      <c r="AT634" s="236"/>
      <c r="AU634" s="236"/>
      <c r="AV634" s="236"/>
      <c r="AW634" s="236"/>
      <c r="AX634" s="236"/>
      <c r="AY634" s="236"/>
      <c r="AZ634" s="236"/>
      <c r="BA634" s="236"/>
      <c r="BB634" s="236"/>
      <c r="BC634" s="236"/>
      <c r="BD634" s="236"/>
    </row>
    <row r="635" spans="1:56" ht="12.75" customHeight="1">
      <c r="A635" s="186"/>
      <c r="B635" s="186"/>
      <c r="C635" s="186"/>
      <c r="D635" s="186"/>
      <c r="E635" s="186"/>
      <c r="F635" s="186"/>
      <c r="G635" s="186"/>
      <c r="H635" s="186"/>
      <c r="I635" s="186"/>
      <c r="J635" s="186"/>
      <c r="K635" s="186"/>
      <c r="L635" s="186"/>
      <c r="M635" s="186"/>
      <c r="N635" s="186"/>
      <c r="O635" s="186"/>
      <c r="P635" s="187"/>
      <c r="Q635" s="187"/>
      <c r="R635" s="187"/>
      <c r="S635" s="187"/>
      <c r="T635" s="187"/>
      <c r="U635" s="187"/>
      <c r="V635" s="187"/>
      <c r="W635" s="187"/>
      <c r="X635" s="187"/>
      <c r="Y635" s="188"/>
      <c r="Z635" s="188"/>
      <c r="AA635" s="188"/>
      <c r="AB635" s="188"/>
      <c r="AC635" s="235"/>
      <c r="AD635" s="235"/>
      <c r="AE635" s="235"/>
      <c r="AF635" s="235"/>
      <c r="AG635" s="235"/>
      <c r="AH635" s="235"/>
      <c r="AI635" s="187"/>
      <c r="AJ635" s="187"/>
      <c r="AK635" s="187"/>
      <c r="AL635" s="187"/>
      <c r="AM635" s="187"/>
      <c r="AN635" s="187"/>
      <c r="AO635" s="187"/>
      <c r="AP635" s="187"/>
      <c r="AQ635" s="187"/>
      <c r="AR635" s="187"/>
      <c r="AS635" s="187"/>
      <c r="AT635" s="236"/>
      <c r="AU635" s="236"/>
      <c r="AV635" s="236"/>
      <c r="AW635" s="236"/>
      <c r="AX635" s="236"/>
      <c r="AY635" s="236"/>
      <c r="AZ635" s="236"/>
      <c r="BA635" s="236"/>
      <c r="BB635" s="236"/>
      <c r="BC635" s="236"/>
      <c r="BD635" s="236"/>
    </row>
    <row r="636" spans="1:56" ht="12.75" customHeight="1">
      <c r="A636" s="186"/>
      <c r="B636" s="186"/>
      <c r="C636" s="186"/>
      <c r="D636" s="186"/>
      <c r="E636" s="186"/>
      <c r="F636" s="186"/>
      <c r="G636" s="186"/>
      <c r="H636" s="186"/>
      <c r="I636" s="186"/>
      <c r="J636" s="186"/>
      <c r="K636" s="186"/>
      <c r="L636" s="186"/>
      <c r="M636" s="186"/>
      <c r="N636" s="186"/>
      <c r="O636" s="186"/>
      <c r="P636" s="187"/>
      <c r="Q636" s="187"/>
      <c r="R636" s="187"/>
      <c r="S636" s="187"/>
      <c r="T636" s="187"/>
      <c r="U636" s="187"/>
      <c r="V636" s="187"/>
      <c r="W636" s="187"/>
      <c r="X636" s="187"/>
      <c r="Y636" s="188"/>
      <c r="Z636" s="188"/>
      <c r="AA636" s="188"/>
      <c r="AB636" s="188"/>
      <c r="AC636" s="235"/>
      <c r="AD636" s="235"/>
      <c r="AE636" s="235"/>
      <c r="AF636" s="235"/>
      <c r="AG636" s="235"/>
      <c r="AH636" s="235"/>
      <c r="AI636" s="187"/>
      <c r="AJ636" s="187"/>
      <c r="AK636" s="187"/>
      <c r="AL636" s="187"/>
      <c r="AM636" s="187"/>
      <c r="AN636" s="187"/>
      <c r="AO636" s="187"/>
      <c r="AP636" s="187"/>
      <c r="AQ636" s="187"/>
      <c r="AR636" s="187"/>
      <c r="AS636" s="187"/>
      <c r="AT636" s="236"/>
      <c r="AU636" s="236"/>
      <c r="AV636" s="236"/>
      <c r="AW636" s="236"/>
      <c r="AX636" s="236"/>
      <c r="AY636" s="236"/>
      <c r="AZ636" s="236"/>
      <c r="BA636" s="236"/>
      <c r="BB636" s="236"/>
      <c r="BC636" s="236"/>
      <c r="BD636" s="236"/>
    </row>
    <row r="637" spans="1:56" ht="12.75" customHeight="1">
      <c r="A637" s="186"/>
      <c r="B637" s="186"/>
      <c r="C637" s="186"/>
      <c r="D637" s="186"/>
      <c r="E637" s="186"/>
      <c r="F637" s="186"/>
      <c r="G637" s="186"/>
      <c r="H637" s="186"/>
      <c r="I637" s="186"/>
      <c r="J637" s="186"/>
      <c r="K637" s="186"/>
      <c r="L637" s="186"/>
      <c r="M637" s="186"/>
      <c r="N637" s="186"/>
      <c r="O637" s="186"/>
      <c r="P637" s="187"/>
      <c r="Q637" s="187"/>
      <c r="R637" s="187"/>
      <c r="S637" s="187"/>
      <c r="T637" s="187"/>
      <c r="U637" s="187"/>
      <c r="V637" s="187"/>
      <c r="W637" s="187"/>
      <c r="X637" s="187"/>
      <c r="Y637" s="188"/>
      <c r="Z637" s="188"/>
      <c r="AA637" s="188"/>
      <c r="AB637" s="188"/>
      <c r="AC637" s="235"/>
      <c r="AD637" s="235"/>
      <c r="AE637" s="235"/>
      <c r="AF637" s="235"/>
      <c r="AG637" s="235"/>
      <c r="AH637" s="235"/>
      <c r="AI637" s="187"/>
      <c r="AJ637" s="187"/>
      <c r="AK637" s="187"/>
      <c r="AL637" s="187"/>
      <c r="AM637" s="187"/>
      <c r="AN637" s="187"/>
      <c r="AO637" s="187"/>
      <c r="AP637" s="187"/>
      <c r="AQ637" s="187"/>
      <c r="AR637" s="187"/>
      <c r="AS637" s="187"/>
      <c r="AT637" s="236"/>
      <c r="AU637" s="236"/>
      <c r="AV637" s="236"/>
      <c r="AW637" s="236"/>
      <c r="AX637" s="236"/>
      <c r="AY637" s="236"/>
      <c r="AZ637" s="236"/>
      <c r="BA637" s="236"/>
      <c r="BB637" s="236"/>
      <c r="BC637" s="236"/>
      <c r="BD637" s="236"/>
    </row>
    <row r="638" spans="1:56" ht="12.75" customHeight="1">
      <c r="A638" s="186"/>
      <c r="B638" s="186"/>
      <c r="C638" s="186"/>
      <c r="D638" s="186"/>
      <c r="E638" s="186"/>
      <c r="F638" s="186"/>
      <c r="G638" s="186"/>
      <c r="H638" s="186"/>
      <c r="I638" s="186"/>
      <c r="J638" s="186"/>
      <c r="K638" s="186"/>
      <c r="L638" s="186"/>
      <c r="M638" s="186"/>
      <c r="N638" s="186"/>
      <c r="O638" s="186"/>
      <c r="P638" s="187"/>
      <c r="Q638" s="187"/>
      <c r="R638" s="187"/>
      <c r="S638" s="187"/>
      <c r="T638" s="187"/>
      <c r="U638" s="187"/>
      <c r="V638" s="187"/>
      <c r="W638" s="187"/>
      <c r="X638" s="187"/>
      <c r="Y638" s="188"/>
      <c r="Z638" s="188"/>
      <c r="AA638" s="188"/>
      <c r="AB638" s="188"/>
      <c r="AC638" s="235"/>
      <c r="AD638" s="235"/>
      <c r="AE638" s="235"/>
      <c r="AF638" s="235"/>
      <c r="AG638" s="235"/>
      <c r="AH638" s="235"/>
      <c r="AI638" s="187"/>
      <c r="AJ638" s="187"/>
      <c r="AK638" s="187"/>
      <c r="AL638" s="187"/>
      <c r="AM638" s="187"/>
      <c r="AN638" s="187"/>
      <c r="AO638" s="187"/>
      <c r="AP638" s="187"/>
      <c r="AQ638" s="187"/>
      <c r="AR638" s="187"/>
      <c r="AS638" s="187"/>
      <c r="AT638" s="236"/>
      <c r="AU638" s="236"/>
      <c r="AV638" s="236"/>
      <c r="AW638" s="236"/>
      <c r="AX638" s="236"/>
      <c r="AY638" s="236"/>
      <c r="AZ638" s="236"/>
      <c r="BA638" s="236"/>
      <c r="BB638" s="236"/>
      <c r="BC638" s="236"/>
      <c r="BD638" s="236"/>
    </row>
    <row r="639" spans="1:56" ht="12.75" customHeight="1">
      <c r="A639" s="186"/>
      <c r="B639" s="186"/>
      <c r="C639" s="186"/>
      <c r="D639" s="186"/>
      <c r="E639" s="186"/>
      <c r="F639" s="186"/>
      <c r="G639" s="186"/>
      <c r="H639" s="186"/>
      <c r="I639" s="186"/>
      <c r="J639" s="186"/>
      <c r="K639" s="186"/>
      <c r="L639" s="186"/>
      <c r="M639" s="186"/>
      <c r="N639" s="186"/>
      <c r="O639" s="186"/>
      <c r="P639" s="187"/>
      <c r="Q639" s="187"/>
      <c r="R639" s="187"/>
      <c r="S639" s="187"/>
      <c r="T639" s="187"/>
      <c r="U639" s="187"/>
      <c r="V639" s="187"/>
      <c r="W639" s="187"/>
      <c r="X639" s="187"/>
      <c r="Y639" s="188"/>
      <c r="Z639" s="188"/>
      <c r="AA639" s="188"/>
      <c r="AB639" s="188"/>
      <c r="AC639" s="235"/>
      <c r="AD639" s="235"/>
      <c r="AE639" s="235"/>
      <c r="AF639" s="235"/>
      <c r="AG639" s="235"/>
      <c r="AH639" s="235"/>
      <c r="AI639" s="187"/>
      <c r="AJ639" s="187"/>
      <c r="AK639" s="187"/>
      <c r="AL639" s="187"/>
      <c r="AM639" s="187"/>
      <c r="AN639" s="187"/>
      <c r="AO639" s="187"/>
      <c r="AP639" s="187"/>
      <c r="AQ639" s="187"/>
      <c r="AR639" s="187"/>
      <c r="AS639" s="187"/>
      <c r="AT639" s="236"/>
      <c r="AU639" s="236"/>
      <c r="AV639" s="236"/>
      <c r="AW639" s="236"/>
      <c r="AX639" s="236"/>
      <c r="AY639" s="236"/>
      <c r="AZ639" s="236"/>
      <c r="BA639" s="236"/>
      <c r="BB639" s="236"/>
      <c r="BC639" s="236"/>
      <c r="BD639" s="236"/>
    </row>
    <row r="640" spans="1:56" ht="12.75" customHeight="1">
      <c r="A640" s="186"/>
      <c r="B640" s="186"/>
      <c r="C640" s="186"/>
      <c r="D640" s="186"/>
      <c r="E640" s="186"/>
      <c r="F640" s="186"/>
      <c r="G640" s="186"/>
      <c r="H640" s="186"/>
      <c r="I640" s="186"/>
      <c r="J640" s="186"/>
      <c r="K640" s="186"/>
      <c r="L640" s="186"/>
      <c r="M640" s="186"/>
      <c r="N640" s="186"/>
      <c r="O640" s="186"/>
      <c r="P640" s="187"/>
      <c r="Q640" s="187"/>
      <c r="R640" s="187"/>
      <c r="S640" s="187"/>
      <c r="T640" s="187"/>
      <c r="U640" s="187"/>
      <c r="V640" s="187"/>
      <c r="W640" s="187"/>
      <c r="X640" s="187"/>
      <c r="Y640" s="188"/>
      <c r="Z640" s="188"/>
      <c r="AA640" s="188"/>
      <c r="AB640" s="188"/>
      <c r="AC640" s="235"/>
      <c r="AD640" s="235"/>
      <c r="AE640" s="235"/>
      <c r="AF640" s="235"/>
      <c r="AG640" s="235"/>
      <c r="AH640" s="235"/>
      <c r="AI640" s="187"/>
      <c r="AJ640" s="187"/>
      <c r="AK640" s="187"/>
      <c r="AL640" s="187"/>
      <c r="AM640" s="187"/>
      <c r="AN640" s="187"/>
      <c r="AO640" s="187"/>
      <c r="AP640" s="187"/>
      <c r="AQ640" s="187"/>
      <c r="AR640" s="187"/>
      <c r="AS640" s="187"/>
      <c r="AT640" s="236"/>
      <c r="AU640" s="236"/>
      <c r="AV640" s="236"/>
      <c r="AW640" s="236"/>
      <c r="AX640" s="236"/>
      <c r="AY640" s="236"/>
      <c r="AZ640" s="236"/>
      <c r="BA640" s="236"/>
      <c r="BB640" s="236"/>
      <c r="BC640" s="236"/>
      <c r="BD640" s="236"/>
    </row>
    <row r="641" spans="1:56" ht="12.75" customHeight="1">
      <c r="A641" s="186"/>
      <c r="B641" s="186"/>
      <c r="C641" s="186"/>
      <c r="D641" s="186"/>
      <c r="E641" s="186"/>
      <c r="F641" s="186"/>
      <c r="G641" s="186"/>
      <c r="H641" s="186"/>
      <c r="I641" s="186"/>
      <c r="J641" s="186"/>
      <c r="K641" s="186"/>
      <c r="L641" s="186"/>
      <c r="M641" s="186"/>
      <c r="N641" s="186"/>
      <c r="O641" s="186"/>
      <c r="P641" s="187"/>
      <c r="Q641" s="187"/>
      <c r="R641" s="187"/>
      <c r="S641" s="187"/>
      <c r="T641" s="187"/>
      <c r="U641" s="187"/>
      <c r="V641" s="187"/>
      <c r="W641" s="187"/>
      <c r="X641" s="187"/>
      <c r="Y641" s="188"/>
      <c r="Z641" s="188"/>
      <c r="AA641" s="188"/>
      <c r="AB641" s="188"/>
      <c r="AC641" s="235"/>
      <c r="AD641" s="235"/>
      <c r="AE641" s="235"/>
      <c r="AF641" s="235"/>
      <c r="AG641" s="235"/>
      <c r="AH641" s="235"/>
      <c r="AI641" s="187"/>
      <c r="AJ641" s="187"/>
      <c r="AK641" s="187"/>
      <c r="AL641" s="187"/>
      <c r="AM641" s="187"/>
      <c r="AN641" s="187"/>
      <c r="AO641" s="187"/>
      <c r="AP641" s="187"/>
      <c r="AQ641" s="187"/>
      <c r="AR641" s="187"/>
      <c r="AS641" s="187"/>
      <c r="AT641" s="236"/>
      <c r="AU641" s="236"/>
      <c r="AV641" s="236"/>
      <c r="AW641" s="236"/>
      <c r="AX641" s="236"/>
      <c r="AY641" s="236"/>
      <c r="AZ641" s="236"/>
      <c r="BA641" s="236"/>
      <c r="BB641" s="236"/>
      <c r="BC641" s="236"/>
      <c r="BD641" s="236"/>
    </row>
    <row r="642" spans="1:56" ht="12.75" customHeight="1">
      <c r="A642" s="186"/>
      <c r="B642" s="186"/>
      <c r="C642" s="186"/>
      <c r="D642" s="186"/>
      <c r="E642" s="186"/>
      <c r="F642" s="186"/>
      <c r="G642" s="186"/>
      <c r="H642" s="186"/>
      <c r="I642" s="186"/>
      <c r="J642" s="186"/>
      <c r="K642" s="186"/>
      <c r="L642" s="186"/>
      <c r="M642" s="186"/>
      <c r="N642" s="186"/>
      <c r="O642" s="186"/>
      <c r="P642" s="187"/>
      <c r="Q642" s="187"/>
      <c r="R642" s="187"/>
      <c r="S642" s="187"/>
      <c r="T642" s="187"/>
      <c r="U642" s="187"/>
      <c r="V642" s="187"/>
      <c r="W642" s="187"/>
      <c r="X642" s="187"/>
      <c r="Y642" s="188"/>
      <c r="Z642" s="188"/>
      <c r="AA642" s="188"/>
      <c r="AB642" s="188"/>
      <c r="AC642" s="235"/>
      <c r="AD642" s="235"/>
      <c r="AE642" s="235"/>
      <c r="AF642" s="235"/>
      <c r="AG642" s="235"/>
      <c r="AH642" s="235"/>
      <c r="AI642" s="187"/>
      <c r="AJ642" s="187"/>
      <c r="AK642" s="187"/>
      <c r="AL642" s="187"/>
      <c r="AM642" s="187"/>
      <c r="AN642" s="187"/>
      <c r="AO642" s="187"/>
      <c r="AP642" s="187"/>
      <c r="AQ642" s="187"/>
      <c r="AR642" s="187"/>
      <c r="AS642" s="187"/>
      <c r="AT642" s="236"/>
      <c r="AU642" s="236"/>
      <c r="AV642" s="236"/>
      <c r="AW642" s="236"/>
      <c r="AX642" s="236"/>
      <c r="AY642" s="236"/>
      <c r="AZ642" s="236"/>
      <c r="BA642" s="236"/>
      <c r="BB642" s="236"/>
      <c r="BC642" s="236"/>
      <c r="BD642" s="236"/>
    </row>
    <row r="643" spans="1:56" ht="12.75" customHeight="1">
      <c r="A643" s="186"/>
      <c r="B643" s="186"/>
      <c r="C643" s="186"/>
      <c r="D643" s="186"/>
      <c r="E643" s="186"/>
      <c r="F643" s="186"/>
      <c r="G643" s="186"/>
      <c r="H643" s="186"/>
      <c r="I643" s="186"/>
      <c r="J643" s="186"/>
      <c r="K643" s="186"/>
      <c r="L643" s="186"/>
      <c r="M643" s="186"/>
      <c r="N643" s="186"/>
      <c r="O643" s="186"/>
      <c r="P643" s="187"/>
      <c r="Q643" s="187"/>
      <c r="R643" s="187"/>
      <c r="S643" s="187"/>
      <c r="T643" s="187"/>
      <c r="U643" s="187"/>
      <c r="V643" s="187"/>
      <c r="W643" s="187"/>
      <c r="X643" s="187"/>
      <c r="Y643" s="188"/>
      <c r="Z643" s="188"/>
      <c r="AA643" s="188"/>
      <c r="AB643" s="188"/>
      <c r="AC643" s="235"/>
      <c r="AD643" s="235"/>
      <c r="AE643" s="235"/>
      <c r="AF643" s="235"/>
      <c r="AG643" s="235"/>
      <c r="AH643" s="235"/>
      <c r="AI643" s="187"/>
      <c r="AJ643" s="187"/>
      <c r="AK643" s="187"/>
      <c r="AL643" s="187"/>
      <c r="AM643" s="187"/>
      <c r="AN643" s="187"/>
      <c r="AO643" s="187"/>
      <c r="AP643" s="187"/>
      <c r="AQ643" s="187"/>
      <c r="AR643" s="187"/>
      <c r="AS643" s="187"/>
      <c r="AT643" s="236"/>
      <c r="AU643" s="236"/>
      <c r="AV643" s="236"/>
      <c r="AW643" s="236"/>
      <c r="AX643" s="236"/>
      <c r="AY643" s="236"/>
      <c r="AZ643" s="236"/>
      <c r="BA643" s="236"/>
      <c r="BB643" s="236"/>
      <c r="BC643" s="236"/>
      <c r="BD643" s="236"/>
    </row>
    <row r="644" spans="1:56" ht="12.75" customHeight="1">
      <c r="A644" s="186"/>
      <c r="B644" s="186"/>
      <c r="C644" s="186"/>
      <c r="D644" s="186"/>
      <c r="E644" s="186"/>
      <c r="F644" s="186"/>
      <c r="G644" s="186"/>
      <c r="H644" s="186"/>
      <c r="I644" s="186"/>
      <c r="J644" s="186"/>
      <c r="K644" s="186"/>
      <c r="L644" s="186"/>
      <c r="M644" s="186"/>
      <c r="N644" s="186"/>
      <c r="O644" s="186"/>
      <c r="P644" s="187"/>
      <c r="Q644" s="187"/>
      <c r="R644" s="187"/>
      <c r="S644" s="187"/>
      <c r="T644" s="187"/>
      <c r="U644" s="187"/>
      <c r="V644" s="187"/>
      <c r="W644" s="187"/>
      <c r="X644" s="187"/>
      <c r="Y644" s="188"/>
      <c r="Z644" s="188"/>
      <c r="AA644" s="188"/>
      <c r="AB644" s="188"/>
      <c r="AC644" s="235"/>
      <c r="AD644" s="235"/>
      <c r="AE644" s="235"/>
      <c r="AF644" s="235"/>
      <c r="AG644" s="235"/>
      <c r="AH644" s="235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187"/>
      <c r="AT644" s="236"/>
      <c r="AU644" s="236"/>
      <c r="AV644" s="236"/>
      <c r="AW644" s="236"/>
      <c r="AX644" s="236"/>
      <c r="AY644" s="236"/>
      <c r="AZ644" s="236"/>
      <c r="BA644" s="236"/>
      <c r="BB644" s="236"/>
      <c r="BC644" s="236"/>
      <c r="BD644" s="236"/>
    </row>
    <row r="645" spans="1:56" ht="12.75" customHeight="1">
      <c r="A645" s="186"/>
      <c r="B645" s="186"/>
      <c r="C645" s="186"/>
      <c r="D645" s="186"/>
      <c r="E645" s="186"/>
      <c r="F645" s="186"/>
      <c r="G645" s="186"/>
      <c r="H645" s="186"/>
      <c r="I645" s="186"/>
      <c r="J645" s="186"/>
      <c r="K645" s="186"/>
      <c r="L645" s="186"/>
      <c r="M645" s="186"/>
      <c r="N645" s="186"/>
      <c r="O645" s="186"/>
      <c r="P645" s="187"/>
      <c r="Q645" s="187"/>
      <c r="R645" s="187"/>
      <c r="S645" s="187"/>
      <c r="T645" s="187"/>
      <c r="U645" s="187"/>
      <c r="V645" s="187"/>
      <c r="W645" s="187"/>
      <c r="X645" s="187"/>
      <c r="Y645" s="188"/>
      <c r="Z645" s="188"/>
      <c r="AA645" s="188"/>
      <c r="AB645" s="188"/>
      <c r="AC645" s="235"/>
      <c r="AD645" s="235"/>
      <c r="AE645" s="235"/>
      <c r="AF645" s="235"/>
      <c r="AG645" s="235"/>
      <c r="AH645" s="235"/>
      <c r="AI645" s="187"/>
      <c r="AJ645" s="187"/>
      <c r="AK645" s="187"/>
      <c r="AL645" s="187"/>
      <c r="AM645" s="187"/>
      <c r="AN645" s="187"/>
      <c r="AO645" s="187"/>
      <c r="AP645" s="187"/>
      <c r="AQ645" s="187"/>
      <c r="AR645" s="187"/>
      <c r="AS645" s="187"/>
      <c r="AT645" s="236"/>
      <c r="AU645" s="236"/>
      <c r="AV645" s="236"/>
      <c r="AW645" s="236"/>
      <c r="AX645" s="236"/>
      <c r="AY645" s="236"/>
      <c r="AZ645" s="236"/>
      <c r="BA645" s="236"/>
      <c r="BB645" s="236"/>
      <c r="BC645" s="236"/>
      <c r="BD645" s="236"/>
    </row>
    <row r="646" spans="1:56" ht="12.75" customHeight="1">
      <c r="A646" s="186"/>
      <c r="B646" s="186"/>
      <c r="C646" s="186"/>
      <c r="D646" s="186"/>
      <c r="E646" s="186"/>
      <c r="F646" s="186"/>
      <c r="G646" s="186"/>
      <c r="H646" s="186"/>
      <c r="I646" s="186"/>
      <c r="J646" s="186"/>
      <c r="K646" s="186"/>
      <c r="L646" s="186"/>
      <c r="M646" s="186"/>
      <c r="N646" s="186"/>
      <c r="O646" s="186"/>
      <c r="P646" s="187"/>
      <c r="Q646" s="187"/>
      <c r="R646" s="187"/>
      <c r="S646" s="187"/>
      <c r="T646" s="187"/>
      <c r="U646" s="187"/>
      <c r="V646" s="187"/>
      <c r="W646" s="187"/>
      <c r="X646" s="187"/>
      <c r="Y646" s="188"/>
      <c r="Z646" s="188"/>
      <c r="AA646" s="188"/>
      <c r="AB646" s="188"/>
      <c r="AC646" s="235"/>
      <c r="AD646" s="235"/>
      <c r="AE646" s="235"/>
      <c r="AF646" s="235"/>
      <c r="AG646" s="235"/>
      <c r="AH646" s="235"/>
      <c r="AI646" s="187"/>
      <c r="AJ646" s="187"/>
      <c r="AK646" s="187"/>
      <c r="AL646" s="187"/>
      <c r="AM646" s="187"/>
      <c r="AN646" s="187"/>
      <c r="AO646" s="187"/>
      <c r="AP646" s="187"/>
      <c r="AQ646" s="187"/>
      <c r="AR646" s="187"/>
      <c r="AS646" s="187"/>
      <c r="AT646" s="236"/>
      <c r="AU646" s="236"/>
      <c r="AV646" s="236"/>
      <c r="AW646" s="236"/>
      <c r="AX646" s="236"/>
      <c r="AY646" s="236"/>
      <c r="AZ646" s="236"/>
      <c r="BA646" s="236"/>
      <c r="BB646" s="236"/>
      <c r="BC646" s="236"/>
      <c r="BD646" s="236"/>
    </row>
    <row r="647" spans="1:56" ht="12.75" customHeight="1">
      <c r="A647" s="186"/>
      <c r="B647" s="186"/>
      <c r="C647" s="186"/>
      <c r="D647" s="186"/>
      <c r="E647" s="186"/>
      <c r="F647" s="186"/>
      <c r="G647" s="186"/>
      <c r="H647" s="186"/>
      <c r="I647" s="186"/>
      <c r="J647" s="186"/>
      <c r="K647" s="186"/>
      <c r="L647" s="186"/>
      <c r="M647" s="186"/>
      <c r="N647" s="186"/>
      <c r="O647" s="186"/>
      <c r="P647" s="187"/>
      <c r="Q647" s="187"/>
      <c r="R647" s="187"/>
      <c r="S647" s="187"/>
      <c r="T647" s="187"/>
      <c r="U647" s="187"/>
      <c r="V647" s="187"/>
      <c r="W647" s="187"/>
      <c r="X647" s="187"/>
      <c r="Y647" s="188"/>
      <c r="Z647" s="188"/>
      <c r="AA647" s="188"/>
      <c r="AB647" s="188"/>
      <c r="AC647" s="235"/>
      <c r="AD647" s="235"/>
      <c r="AE647" s="235"/>
      <c r="AF647" s="235"/>
      <c r="AG647" s="235"/>
      <c r="AH647" s="235"/>
      <c r="AI647" s="187"/>
      <c r="AJ647" s="187"/>
      <c r="AK647" s="187"/>
      <c r="AL647" s="187"/>
      <c r="AM647" s="187"/>
      <c r="AN647" s="187"/>
      <c r="AO647" s="187"/>
      <c r="AP647" s="187"/>
      <c r="AQ647" s="187"/>
      <c r="AR647" s="187"/>
      <c r="AS647" s="187"/>
      <c r="AT647" s="236"/>
      <c r="AU647" s="236"/>
      <c r="AV647" s="236"/>
      <c r="AW647" s="236"/>
      <c r="AX647" s="236"/>
      <c r="AY647" s="236"/>
      <c r="AZ647" s="236"/>
      <c r="BA647" s="236"/>
      <c r="BB647" s="236"/>
      <c r="BC647" s="236"/>
      <c r="BD647" s="236"/>
    </row>
    <row r="648" spans="1:56" ht="12.75" customHeight="1">
      <c r="A648" s="186"/>
      <c r="B648" s="186"/>
      <c r="C648" s="186"/>
      <c r="D648" s="186"/>
      <c r="E648" s="186"/>
      <c r="F648" s="186"/>
      <c r="G648" s="186"/>
      <c r="H648" s="186"/>
      <c r="I648" s="186"/>
      <c r="J648" s="186"/>
      <c r="K648" s="186"/>
      <c r="L648" s="186"/>
      <c r="M648" s="186"/>
      <c r="N648" s="186"/>
      <c r="O648" s="186"/>
      <c r="P648" s="187"/>
      <c r="Q648" s="187"/>
      <c r="R648" s="187"/>
      <c r="S648" s="187"/>
      <c r="T648" s="187"/>
      <c r="U648" s="187"/>
      <c r="V648" s="187"/>
      <c r="W648" s="187"/>
      <c r="X648" s="187"/>
      <c r="Y648" s="188"/>
      <c r="Z648" s="188"/>
      <c r="AA648" s="188"/>
      <c r="AB648" s="188"/>
      <c r="AC648" s="235"/>
      <c r="AD648" s="235"/>
      <c r="AE648" s="235"/>
      <c r="AF648" s="235"/>
      <c r="AG648" s="235"/>
      <c r="AH648" s="235"/>
      <c r="AI648" s="187"/>
      <c r="AJ648" s="187"/>
      <c r="AK648" s="187"/>
      <c r="AL648" s="187"/>
      <c r="AM648" s="187"/>
      <c r="AN648" s="187"/>
      <c r="AO648" s="187"/>
      <c r="AP648" s="187"/>
      <c r="AQ648" s="187"/>
      <c r="AR648" s="187"/>
      <c r="AS648" s="187"/>
      <c r="AT648" s="236"/>
      <c r="AU648" s="236"/>
      <c r="AV648" s="236"/>
      <c r="AW648" s="236"/>
      <c r="AX648" s="236"/>
      <c r="AY648" s="236"/>
      <c r="AZ648" s="236"/>
      <c r="BA648" s="236"/>
      <c r="BB648" s="236"/>
      <c r="BC648" s="236"/>
      <c r="BD648" s="236"/>
    </row>
    <row r="649" spans="1:56" ht="12.75" customHeight="1">
      <c r="A649" s="186"/>
      <c r="B649" s="186"/>
      <c r="C649" s="186"/>
      <c r="D649" s="186"/>
      <c r="E649" s="186"/>
      <c r="F649" s="186"/>
      <c r="G649" s="186"/>
      <c r="H649" s="186"/>
      <c r="I649" s="186"/>
      <c r="J649" s="186"/>
      <c r="K649" s="186"/>
      <c r="L649" s="186"/>
      <c r="M649" s="186"/>
      <c r="N649" s="186"/>
      <c r="O649" s="186"/>
      <c r="P649" s="187"/>
      <c r="Q649" s="187"/>
      <c r="R649" s="187"/>
      <c r="S649" s="187"/>
      <c r="T649" s="187"/>
      <c r="U649" s="187"/>
      <c r="V649" s="187"/>
      <c r="W649" s="187"/>
      <c r="X649" s="187"/>
      <c r="Y649" s="188"/>
      <c r="Z649" s="188"/>
      <c r="AA649" s="188"/>
      <c r="AB649" s="188"/>
      <c r="AC649" s="235"/>
      <c r="AD649" s="235"/>
      <c r="AE649" s="235"/>
      <c r="AF649" s="235"/>
      <c r="AG649" s="235"/>
      <c r="AH649" s="235"/>
      <c r="AI649" s="187"/>
      <c r="AJ649" s="187"/>
      <c r="AK649" s="187"/>
      <c r="AL649" s="187"/>
      <c r="AM649" s="187"/>
      <c r="AN649" s="187"/>
      <c r="AO649" s="187"/>
      <c r="AP649" s="187"/>
      <c r="AQ649" s="187"/>
      <c r="AR649" s="187"/>
      <c r="AS649" s="187"/>
      <c r="AT649" s="236"/>
      <c r="AU649" s="236"/>
      <c r="AV649" s="236"/>
      <c r="AW649" s="236"/>
      <c r="AX649" s="236"/>
      <c r="AY649" s="236"/>
      <c r="AZ649" s="236"/>
      <c r="BA649" s="236"/>
      <c r="BB649" s="236"/>
      <c r="BC649" s="236"/>
      <c r="BD649" s="236"/>
    </row>
    <row r="650" spans="1:56" ht="12.75" customHeight="1">
      <c r="A650" s="186"/>
      <c r="B650" s="186"/>
      <c r="C650" s="186"/>
      <c r="D650" s="186"/>
      <c r="E650" s="186"/>
      <c r="F650" s="186"/>
      <c r="G650" s="186"/>
      <c r="H650" s="186"/>
      <c r="I650" s="186"/>
      <c r="J650" s="186"/>
      <c r="K650" s="186"/>
      <c r="L650" s="186"/>
      <c r="M650" s="186"/>
      <c r="N650" s="186"/>
      <c r="O650" s="186"/>
      <c r="P650" s="187"/>
      <c r="Q650" s="187"/>
      <c r="R650" s="187"/>
      <c r="S650" s="187"/>
      <c r="T650" s="187"/>
      <c r="U650" s="187"/>
      <c r="V650" s="187"/>
      <c r="W650" s="187"/>
      <c r="X650" s="187"/>
      <c r="Y650" s="188"/>
      <c r="Z650" s="188"/>
      <c r="AA650" s="188"/>
      <c r="AB650" s="188"/>
      <c r="AC650" s="235"/>
      <c r="AD650" s="235"/>
      <c r="AE650" s="235"/>
      <c r="AF650" s="235"/>
      <c r="AG650" s="235"/>
      <c r="AH650" s="235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187"/>
      <c r="AT650" s="236"/>
      <c r="AU650" s="236"/>
      <c r="AV650" s="236"/>
      <c r="AW650" s="236"/>
      <c r="AX650" s="236"/>
      <c r="AY650" s="236"/>
      <c r="AZ650" s="236"/>
      <c r="BA650" s="236"/>
      <c r="BB650" s="236"/>
      <c r="BC650" s="236"/>
      <c r="BD650" s="236"/>
    </row>
    <row r="651" spans="1:56" ht="12.75" customHeight="1">
      <c r="A651" s="186"/>
      <c r="B651" s="186"/>
      <c r="C651" s="186"/>
      <c r="D651" s="186"/>
      <c r="E651" s="186"/>
      <c r="F651" s="186"/>
      <c r="G651" s="186"/>
      <c r="H651" s="186"/>
      <c r="I651" s="186"/>
      <c r="J651" s="186"/>
      <c r="K651" s="186"/>
      <c r="L651" s="186"/>
      <c r="M651" s="186"/>
      <c r="N651" s="186"/>
      <c r="O651" s="186"/>
      <c r="P651" s="187"/>
      <c r="Q651" s="187"/>
      <c r="R651" s="187"/>
      <c r="S651" s="187"/>
      <c r="T651" s="187"/>
      <c r="U651" s="187"/>
      <c r="V651" s="187"/>
      <c r="W651" s="187"/>
      <c r="X651" s="187"/>
      <c r="Y651" s="188"/>
      <c r="Z651" s="188"/>
      <c r="AA651" s="188"/>
      <c r="AB651" s="188"/>
      <c r="AC651" s="235"/>
      <c r="AD651" s="235"/>
      <c r="AE651" s="235"/>
      <c r="AF651" s="235"/>
      <c r="AG651" s="235"/>
      <c r="AH651" s="235"/>
      <c r="AI651" s="187"/>
      <c r="AJ651" s="187"/>
      <c r="AK651" s="187"/>
      <c r="AL651" s="187"/>
      <c r="AM651" s="187"/>
      <c r="AN651" s="187"/>
      <c r="AO651" s="187"/>
      <c r="AP651" s="187"/>
      <c r="AQ651" s="187"/>
      <c r="AR651" s="187"/>
      <c r="AS651" s="187"/>
      <c r="AT651" s="236"/>
      <c r="AU651" s="236"/>
      <c r="AV651" s="236"/>
      <c r="AW651" s="236"/>
      <c r="AX651" s="236"/>
      <c r="AY651" s="236"/>
      <c r="AZ651" s="236"/>
      <c r="BA651" s="236"/>
      <c r="BB651" s="236"/>
      <c r="BC651" s="236"/>
      <c r="BD651" s="236"/>
    </row>
    <row r="652" spans="1:56" ht="12.75" customHeight="1">
      <c r="A652" s="186"/>
      <c r="B652" s="186"/>
      <c r="C652" s="186"/>
      <c r="D652" s="186"/>
      <c r="E652" s="186"/>
      <c r="F652" s="186"/>
      <c r="G652" s="186"/>
      <c r="H652" s="186"/>
      <c r="I652" s="186"/>
      <c r="J652" s="186"/>
      <c r="K652" s="186"/>
      <c r="L652" s="186"/>
      <c r="M652" s="186"/>
      <c r="N652" s="186"/>
      <c r="O652" s="186"/>
      <c r="P652" s="187"/>
      <c r="Q652" s="187"/>
      <c r="R652" s="187"/>
      <c r="S652" s="187"/>
      <c r="T652" s="187"/>
      <c r="U652" s="187"/>
      <c r="V652" s="187"/>
      <c r="W652" s="187"/>
      <c r="X652" s="187"/>
      <c r="Y652" s="188"/>
      <c r="Z652" s="188"/>
      <c r="AA652" s="188"/>
      <c r="AB652" s="188"/>
      <c r="AC652" s="235"/>
      <c r="AD652" s="235"/>
      <c r="AE652" s="235"/>
      <c r="AF652" s="235"/>
      <c r="AG652" s="235"/>
      <c r="AH652" s="235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187"/>
      <c r="AT652" s="236"/>
      <c r="AU652" s="236"/>
      <c r="AV652" s="236"/>
      <c r="AW652" s="236"/>
      <c r="AX652" s="236"/>
      <c r="AY652" s="236"/>
      <c r="AZ652" s="236"/>
      <c r="BA652" s="236"/>
      <c r="BB652" s="236"/>
      <c r="BC652" s="236"/>
      <c r="BD652" s="236"/>
    </row>
    <row r="653" spans="1:56" ht="12.75" customHeight="1">
      <c r="A653" s="186"/>
      <c r="B653" s="186"/>
      <c r="C653" s="186"/>
      <c r="D653" s="186"/>
      <c r="E653" s="186"/>
      <c r="F653" s="186"/>
      <c r="G653" s="186"/>
      <c r="H653" s="186"/>
      <c r="I653" s="186"/>
      <c r="J653" s="186"/>
      <c r="K653" s="186"/>
      <c r="L653" s="186"/>
      <c r="M653" s="186"/>
      <c r="N653" s="186"/>
      <c r="O653" s="186"/>
      <c r="P653" s="187"/>
      <c r="Q653" s="187"/>
      <c r="R653" s="187"/>
      <c r="S653" s="187"/>
      <c r="T653" s="187"/>
      <c r="U653" s="187"/>
      <c r="V653" s="187"/>
      <c r="W653" s="187"/>
      <c r="X653" s="187"/>
      <c r="Y653" s="188"/>
      <c r="Z653" s="188"/>
      <c r="AA653" s="188"/>
      <c r="AB653" s="188"/>
      <c r="AC653" s="235"/>
      <c r="AD653" s="235"/>
      <c r="AE653" s="235"/>
      <c r="AF653" s="235"/>
      <c r="AG653" s="235"/>
      <c r="AH653" s="235"/>
      <c r="AI653" s="187"/>
      <c r="AJ653" s="187"/>
      <c r="AK653" s="187"/>
      <c r="AL653" s="187"/>
      <c r="AM653" s="187"/>
      <c r="AN653" s="187"/>
      <c r="AO653" s="187"/>
      <c r="AP653" s="187"/>
      <c r="AQ653" s="187"/>
      <c r="AR653" s="187"/>
      <c r="AS653" s="187"/>
      <c r="AT653" s="236"/>
      <c r="AU653" s="236"/>
      <c r="AV653" s="236"/>
      <c r="AW653" s="236"/>
      <c r="AX653" s="236"/>
      <c r="AY653" s="236"/>
      <c r="AZ653" s="236"/>
      <c r="BA653" s="236"/>
      <c r="BB653" s="236"/>
      <c r="BC653" s="236"/>
      <c r="BD653" s="236"/>
    </row>
    <row r="654" spans="1:56" ht="12.75" customHeight="1">
      <c r="A654" s="186"/>
      <c r="B654" s="186"/>
      <c r="C654" s="186"/>
      <c r="D654" s="186"/>
      <c r="E654" s="186"/>
      <c r="F654" s="186"/>
      <c r="G654" s="186"/>
      <c r="H654" s="186"/>
      <c r="I654" s="186"/>
      <c r="J654" s="186"/>
      <c r="K654" s="186"/>
      <c r="L654" s="186"/>
      <c r="M654" s="186"/>
      <c r="N654" s="186"/>
      <c r="O654" s="186"/>
      <c r="P654" s="187"/>
      <c r="Q654" s="187"/>
      <c r="R654" s="187"/>
      <c r="S654" s="187"/>
      <c r="T654" s="187"/>
      <c r="U654" s="187"/>
      <c r="V654" s="187"/>
      <c r="W654" s="187"/>
      <c r="X654" s="187"/>
      <c r="Y654" s="188"/>
      <c r="Z654" s="188"/>
      <c r="AA654" s="188"/>
      <c r="AB654" s="188"/>
      <c r="AC654" s="235"/>
      <c r="AD654" s="235"/>
      <c r="AE654" s="235"/>
      <c r="AF654" s="235"/>
      <c r="AG654" s="235"/>
      <c r="AH654" s="235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187"/>
      <c r="AT654" s="236"/>
      <c r="AU654" s="236"/>
      <c r="AV654" s="236"/>
      <c r="AW654" s="236"/>
      <c r="AX654" s="236"/>
      <c r="AY654" s="236"/>
      <c r="AZ654" s="236"/>
      <c r="BA654" s="236"/>
      <c r="BB654" s="236"/>
      <c r="BC654" s="236"/>
      <c r="BD654" s="236"/>
    </row>
    <row r="655" spans="1:56" ht="12.75" customHeight="1">
      <c r="A655" s="186"/>
      <c r="B655" s="186"/>
      <c r="C655" s="186"/>
      <c r="D655" s="186"/>
      <c r="E655" s="186"/>
      <c r="F655" s="186"/>
      <c r="G655" s="186"/>
      <c r="H655" s="186"/>
      <c r="I655" s="186"/>
      <c r="J655" s="186"/>
      <c r="K655" s="186"/>
      <c r="L655" s="186"/>
      <c r="M655" s="186"/>
      <c r="N655" s="186"/>
      <c r="O655" s="186"/>
      <c r="P655" s="187"/>
      <c r="Q655" s="187"/>
      <c r="R655" s="187"/>
      <c r="S655" s="187"/>
      <c r="T655" s="187"/>
      <c r="U655" s="187"/>
      <c r="V655" s="187"/>
      <c r="W655" s="187"/>
      <c r="X655" s="187"/>
      <c r="Y655" s="188"/>
      <c r="Z655" s="188"/>
      <c r="AA655" s="188"/>
      <c r="AB655" s="188"/>
      <c r="AC655" s="235"/>
      <c r="AD655" s="235"/>
      <c r="AE655" s="235"/>
      <c r="AF655" s="235"/>
      <c r="AG655" s="235"/>
      <c r="AH655" s="235"/>
      <c r="AI655" s="187"/>
      <c r="AJ655" s="187"/>
      <c r="AK655" s="187"/>
      <c r="AL655" s="187"/>
      <c r="AM655" s="187"/>
      <c r="AN655" s="187"/>
      <c r="AO655" s="187"/>
      <c r="AP655" s="187"/>
      <c r="AQ655" s="187"/>
      <c r="AR655" s="187"/>
      <c r="AS655" s="187"/>
      <c r="AT655" s="236"/>
      <c r="AU655" s="236"/>
      <c r="AV655" s="236"/>
      <c r="AW655" s="236"/>
      <c r="AX655" s="236"/>
      <c r="AY655" s="236"/>
      <c r="AZ655" s="236"/>
      <c r="BA655" s="236"/>
      <c r="BB655" s="236"/>
      <c r="BC655" s="236"/>
      <c r="BD655" s="236"/>
    </row>
    <row r="656" spans="1:56" ht="12.75" customHeight="1">
      <c r="A656" s="186"/>
      <c r="B656" s="186"/>
      <c r="C656" s="186"/>
      <c r="D656" s="186"/>
      <c r="E656" s="186"/>
      <c r="F656" s="186"/>
      <c r="G656" s="186"/>
      <c r="H656" s="186"/>
      <c r="I656" s="186"/>
      <c r="J656" s="186"/>
      <c r="K656" s="186"/>
      <c r="L656" s="186"/>
      <c r="M656" s="186"/>
      <c r="N656" s="186"/>
      <c r="O656" s="186"/>
      <c r="P656" s="187"/>
      <c r="Q656" s="187"/>
      <c r="R656" s="187"/>
      <c r="S656" s="187"/>
      <c r="T656" s="187"/>
      <c r="U656" s="187"/>
      <c r="V656" s="187"/>
      <c r="W656" s="187"/>
      <c r="X656" s="187"/>
      <c r="Y656" s="188"/>
      <c r="Z656" s="188"/>
      <c r="AA656" s="188"/>
      <c r="AB656" s="188"/>
      <c r="AC656" s="235"/>
      <c r="AD656" s="235"/>
      <c r="AE656" s="235"/>
      <c r="AF656" s="235"/>
      <c r="AG656" s="235"/>
      <c r="AH656" s="235"/>
      <c r="AI656" s="187"/>
      <c r="AJ656" s="187"/>
      <c r="AK656" s="187"/>
      <c r="AL656" s="187"/>
      <c r="AM656" s="187"/>
      <c r="AN656" s="187"/>
      <c r="AO656" s="187"/>
      <c r="AP656" s="187"/>
      <c r="AQ656" s="187"/>
      <c r="AR656" s="187"/>
      <c r="AS656" s="187"/>
      <c r="AT656" s="236"/>
      <c r="AU656" s="236"/>
      <c r="AV656" s="236"/>
      <c r="AW656" s="236"/>
      <c r="AX656" s="236"/>
      <c r="AY656" s="236"/>
      <c r="AZ656" s="236"/>
      <c r="BA656" s="236"/>
      <c r="BB656" s="236"/>
      <c r="BC656" s="236"/>
      <c r="BD656" s="236"/>
    </row>
    <row r="657" spans="1:56" ht="12.75" customHeight="1">
      <c r="A657" s="186"/>
      <c r="B657" s="186"/>
      <c r="C657" s="186"/>
      <c r="D657" s="186"/>
      <c r="E657" s="186"/>
      <c r="F657" s="186"/>
      <c r="G657" s="186"/>
      <c r="H657" s="186"/>
      <c r="I657" s="186"/>
      <c r="J657" s="186"/>
      <c r="K657" s="186"/>
      <c r="L657" s="186"/>
      <c r="M657" s="186"/>
      <c r="N657" s="186"/>
      <c r="O657" s="186"/>
      <c r="P657" s="187"/>
      <c r="Q657" s="187"/>
      <c r="R657" s="187"/>
      <c r="S657" s="187"/>
      <c r="T657" s="187"/>
      <c r="U657" s="187"/>
      <c r="V657" s="187"/>
      <c r="W657" s="187"/>
      <c r="X657" s="187"/>
      <c r="Y657" s="188"/>
      <c r="Z657" s="188"/>
      <c r="AA657" s="188"/>
      <c r="AB657" s="188"/>
      <c r="AC657" s="235"/>
      <c r="AD657" s="235"/>
      <c r="AE657" s="235"/>
      <c r="AF657" s="235"/>
      <c r="AG657" s="235"/>
      <c r="AH657" s="235"/>
      <c r="AI657" s="187"/>
      <c r="AJ657" s="187"/>
      <c r="AK657" s="187"/>
      <c r="AL657" s="187"/>
      <c r="AM657" s="187"/>
      <c r="AN657" s="187"/>
      <c r="AO657" s="187"/>
      <c r="AP657" s="187"/>
      <c r="AQ657" s="187"/>
      <c r="AR657" s="187"/>
      <c r="AS657" s="187"/>
      <c r="AT657" s="236"/>
      <c r="AU657" s="236"/>
      <c r="AV657" s="236"/>
      <c r="AW657" s="236"/>
      <c r="AX657" s="236"/>
      <c r="AY657" s="236"/>
      <c r="AZ657" s="236"/>
      <c r="BA657" s="236"/>
      <c r="BB657" s="236"/>
      <c r="BC657" s="236"/>
      <c r="BD657" s="236"/>
    </row>
    <row r="658" spans="1:56" ht="12.75" customHeight="1">
      <c r="A658" s="186"/>
      <c r="B658" s="186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  <c r="P658" s="187"/>
      <c r="Q658" s="187"/>
      <c r="R658" s="187"/>
      <c r="S658" s="187"/>
      <c r="T658" s="187"/>
      <c r="U658" s="187"/>
      <c r="V658" s="187"/>
      <c r="W658" s="187"/>
      <c r="X658" s="187"/>
      <c r="Y658" s="188"/>
      <c r="Z658" s="188"/>
      <c r="AA658" s="188"/>
      <c r="AB658" s="188"/>
      <c r="AC658" s="235"/>
      <c r="AD658" s="235"/>
      <c r="AE658" s="235"/>
      <c r="AF658" s="235"/>
      <c r="AG658" s="235"/>
      <c r="AH658" s="235"/>
      <c r="AI658" s="187"/>
      <c r="AJ658" s="187"/>
      <c r="AK658" s="187"/>
      <c r="AL658" s="187"/>
      <c r="AM658" s="187"/>
      <c r="AN658" s="187"/>
      <c r="AO658" s="187"/>
      <c r="AP658" s="187"/>
      <c r="AQ658" s="187"/>
      <c r="AR658" s="187"/>
      <c r="AS658" s="187"/>
      <c r="AT658" s="236"/>
      <c r="AU658" s="236"/>
      <c r="AV658" s="236"/>
      <c r="AW658" s="236"/>
      <c r="AX658" s="236"/>
      <c r="AY658" s="236"/>
      <c r="AZ658" s="236"/>
      <c r="BA658" s="236"/>
      <c r="BB658" s="236"/>
      <c r="BC658" s="236"/>
      <c r="BD658" s="236"/>
    </row>
    <row r="659" spans="1:56" ht="12.75" customHeight="1">
      <c r="A659" s="186"/>
      <c r="B659" s="186"/>
      <c r="C659" s="186"/>
      <c r="D659" s="186"/>
      <c r="E659" s="186"/>
      <c r="F659" s="186"/>
      <c r="G659" s="186"/>
      <c r="H659" s="186"/>
      <c r="I659" s="186"/>
      <c r="J659" s="186"/>
      <c r="K659" s="186"/>
      <c r="L659" s="186"/>
      <c r="M659" s="186"/>
      <c r="N659" s="186"/>
      <c r="O659" s="186"/>
      <c r="P659" s="187"/>
      <c r="Q659" s="187"/>
      <c r="R659" s="187"/>
      <c r="S659" s="187"/>
      <c r="T659" s="187"/>
      <c r="U659" s="187"/>
      <c r="V659" s="187"/>
      <c r="W659" s="187"/>
      <c r="X659" s="187"/>
      <c r="Y659" s="188"/>
      <c r="Z659" s="188"/>
      <c r="AA659" s="188"/>
      <c r="AB659" s="188"/>
      <c r="AC659" s="235"/>
      <c r="AD659" s="235"/>
      <c r="AE659" s="235"/>
      <c r="AF659" s="235"/>
      <c r="AG659" s="235"/>
      <c r="AH659" s="235"/>
      <c r="AI659" s="187"/>
      <c r="AJ659" s="187"/>
      <c r="AK659" s="187"/>
      <c r="AL659" s="187"/>
      <c r="AM659" s="187"/>
      <c r="AN659" s="187"/>
      <c r="AO659" s="187"/>
      <c r="AP659" s="187"/>
      <c r="AQ659" s="187"/>
      <c r="AR659" s="187"/>
      <c r="AS659" s="187"/>
      <c r="AT659" s="236"/>
      <c r="AU659" s="236"/>
      <c r="AV659" s="236"/>
      <c r="AW659" s="236"/>
      <c r="AX659" s="236"/>
      <c r="AY659" s="236"/>
      <c r="AZ659" s="236"/>
      <c r="BA659" s="236"/>
      <c r="BB659" s="236"/>
      <c r="BC659" s="236"/>
      <c r="BD659" s="236"/>
    </row>
    <row r="660" spans="1:56" ht="12.75" customHeight="1">
      <c r="A660" s="186"/>
      <c r="B660" s="186"/>
      <c r="C660" s="186"/>
      <c r="D660" s="186"/>
      <c r="E660" s="186"/>
      <c r="F660" s="186"/>
      <c r="G660" s="186"/>
      <c r="H660" s="186"/>
      <c r="I660" s="186"/>
      <c r="J660" s="186"/>
      <c r="K660" s="186"/>
      <c r="L660" s="186"/>
      <c r="M660" s="186"/>
      <c r="N660" s="186"/>
      <c r="O660" s="186"/>
      <c r="P660" s="187"/>
      <c r="Q660" s="187"/>
      <c r="R660" s="187"/>
      <c r="S660" s="187"/>
      <c r="T660" s="187"/>
      <c r="U660" s="187"/>
      <c r="V660" s="187"/>
      <c r="W660" s="187"/>
      <c r="X660" s="187"/>
      <c r="Y660" s="188"/>
      <c r="Z660" s="188"/>
      <c r="AA660" s="188"/>
      <c r="AB660" s="188"/>
      <c r="AC660" s="235"/>
      <c r="AD660" s="235"/>
      <c r="AE660" s="235"/>
      <c r="AF660" s="235"/>
      <c r="AG660" s="235"/>
      <c r="AH660" s="235"/>
      <c r="AI660" s="187"/>
      <c r="AJ660" s="187"/>
      <c r="AK660" s="187"/>
      <c r="AL660" s="187"/>
      <c r="AM660" s="187"/>
      <c r="AN660" s="187"/>
      <c r="AO660" s="187"/>
      <c r="AP660" s="187"/>
      <c r="AQ660" s="187"/>
      <c r="AR660" s="187"/>
      <c r="AS660" s="187"/>
      <c r="AT660" s="236"/>
      <c r="AU660" s="236"/>
      <c r="AV660" s="236"/>
      <c r="AW660" s="236"/>
      <c r="AX660" s="236"/>
      <c r="AY660" s="236"/>
      <c r="AZ660" s="236"/>
      <c r="BA660" s="236"/>
      <c r="BB660" s="236"/>
      <c r="BC660" s="236"/>
      <c r="BD660" s="236"/>
    </row>
    <row r="661" spans="1:56" ht="12.75" customHeight="1">
      <c r="A661" s="186"/>
      <c r="B661" s="186"/>
      <c r="C661" s="186"/>
      <c r="D661" s="186"/>
      <c r="E661" s="186"/>
      <c r="F661" s="186"/>
      <c r="G661" s="186"/>
      <c r="H661" s="186"/>
      <c r="I661" s="186"/>
      <c r="J661" s="186"/>
      <c r="K661" s="186"/>
      <c r="L661" s="186"/>
      <c r="M661" s="186"/>
      <c r="N661" s="186"/>
      <c r="O661" s="186"/>
      <c r="P661" s="187"/>
      <c r="Q661" s="187"/>
      <c r="R661" s="187"/>
      <c r="S661" s="187"/>
      <c r="T661" s="187"/>
      <c r="U661" s="187"/>
      <c r="V661" s="187"/>
      <c r="W661" s="187"/>
      <c r="X661" s="187"/>
      <c r="Y661" s="188"/>
      <c r="Z661" s="188"/>
      <c r="AA661" s="188"/>
      <c r="AB661" s="188"/>
      <c r="AC661" s="235"/>
      <c r="AD661" s="235"/>
      <c r="AE661" s="235"/>
      <c r="AF661" s="235"/>
      <c r="AG661" s="235"/>
      <c r="AH661" s="235"/>
      <c r="AI661" s="187"/>
      <c r="AJ661" s="187"/>
      <c r="AK661" s="187"/>
      <c r="AL661" s="187"/>
      <c r="AM661" s="187"/>
      <c r="AN661" s="187"/>
      <c r="AO661" s="187"/>
      <c r="AP661" s="187"/>
      <c r="AQ661" s="187"/>
      <c r="AR661" s="187"/>
      <c r="AS661" s="187"/>
      <c r="AT661" s="236"/>
      <c r="AU661" s="236"/>
      <c r="AV661" s="236"/>
      <c r="AW661" s="236"/>
      <c r="AX661" s="236"/>
      <c r="AY661" s="236"/>
      <c r="AZ661" s="236"/>
      <c r="BA661" s="236"/>
      <c r="BB661" s="236"/>
      <c r="BC661" s="236"/>
      <c r="BD661" s="236"/>
    </row>
    <row r="662" spans="1:56" ht="12.75" customHeight="1">
      <c r="A662" s="186"/>
      <c r="B662" s="186"/>
      <c r="C662" s="186"/>
      <c r="D662" s="186"/>
      <c r="E662" s="186"/>
      <c r="F662" s="186"/>
      <c r="G662" s="186"/>
      <c r="H662" s="186"/>
      <c r="I662" s="186"/>
      <c r="J662" s="186"/>
      <c r="K662" s="186"/>
      <c r="L662" s="186"/>
      <c r="M662" s="186"/>
      <c r="N662" s="186"/>
      <c r="O662" s="186"/>
      <c r="P662" s="187"/>
      <c r="Q662" s="187"/>
      <c r="R662" s="187"/>
      <c r="S662" s="187"/>
      <c r="T662" s="187"/>
      <c r="U662" s="187"/>
      <c r="V662" s="187"/>
      <c r="W662" s="187"/>
      <c r="X662" s="187"/>
      <c r="Y662" s="188"/>
      <c r="Z662" s="188"/>
      <c r="AA662" s="188"/>
      <c r="AB662" s="188"/>
      <c r="AC662" s="235"/>
      <c r="AD662" s="235"/>
      <c r="AE662" s="235"/>
      <c r="AF662" s="235"/>
      <c r="AG662" s="235"/>
      <c r="AH662" s="235"/>
      <c r="AI662" s="187"/>
      <c r="AJ662" s="187"/>
      <c r="AK662" s="187"/>
      <c r="AL662" s="187"/>
      <c r="AM662" s="187"/>
      <c r="AN662" s="187"/>
      <c r="AO662" s="187"/>
      <c r="AP662" s="187"/>
      <c r="AQ662" s="187"/>
      <c r="AR662" s="187"/>
      <c r="AS662" s="187"/>
      <c r="AT662" s="236"/>
      <c r="AU662" s="236"/>
      <c r="AV662" s="236"/>
      <c r="AW662" s="236"/>
      <c r="AX662" s="236"/>
      <c r="AY662" s="236"/>
      <c r="AZ662" s="236"/>
      <c r="BA662" s="236"/>
      <c r="BB662" s="236"/>
      <c r="BC662" s="236"/>
      <c r="BD662" s="236"/>
    </row>
    <row r="663" spans="1:56" ht="12.75" customHeight="1">
      <c r="A663" s="186"/>
      <c r="B663" s="186"/>
      <c r="C663" s="186"/>
      <c r="D663" s="186"/>
      <c r="E663" s="186"/>
      <c r="F663" s="186"/>
      <c r="G663" s="186"/>
      <c r="H663" s="186"/>
      <c r="I663" s="186"/>
      <c r="J663" s="186"/>
      <c r="K663" s="186"/>
      <c r="L663" s="186"/>
      <c r="M663" s="186"/>
      <c r="N663" s="186"/>
      <c r="O663" s="186"/>
      <c r="P663" s="187"/>
      <c r="Q663" s="187"/>
      <c r="R663" s="187"/>
      <c r="S663" s="187"/>
      <c r="T663" s="187"/>
      <c r="U663" s="187"/>
      <c r="V663" s="187"/>
      <c r="W663" s="187"/>
      <c r="X663" s="187"/>
      <c r="Y663" s="188"/>
      <c r="Z663" s="188"/>
      <c r="AA663" s="188"/>
      <c r="AB663" s="188"/>
      <c r="AC663" s="235"/>
      <c r="AD663" s="235"/>
      <c r="AE663" s="235"/>
      <c r="AF663" s="235"/>
      <c r="AG663" s="235"/>
      <c r="AH663" s="235"/>
      <c r="AI663" s="187"/>
      <c r="AJ663" s="187"/>
      <c r="AK663" s="187"/>
      <c r="AL663" s="187"/>
      <c r="AM663" s="187"/>
      <c r="AN663" s="187"/>
      <c r="AO663" s="187"/>
      <c r="AP663" s="187"/>
      <c r="AQ663" s="187"/>
      <c r="AR663" s="187"/>
      <c r="AS663" s="187"/>
      <c r="AT663" s="236"/>
      <c r="AU663" s="236"/>
      <c r="AV663" s="236"/>
      <c r="AW663" s="236"/>
      <c r="AX663" s="236"/>
      <c r="AY663" s="236"/>
      <c r="AZ663" s="236"/>
      <c r="BA663" s="236"/>
      <c r="BB663" s="236"/>
      <c r="BC663" s="236"/>
      <c r="BD663" s="236"/>
    </row>
    <row r="664" spans="1:56" ht="12.75" customHeight="1">
      <c r="A664" s="186"/>
      <c r="B664" s="186"/>
      <c r="C664" s="186"/>
      <c r="D664" s="186"/>
      <c r="E664" s="186"/>
      <c r="F664" s="186"/>
      <c r="G664" s="186"/>
      <c r="H664" s="186"/>
      <c r="I664" s="186"/>
      <c r="J664" s="186"/>
      <c r="K664" s="186"/>
      <c r="L664" s="186"/>
      <c r="M664" s="186"/>
      <c r="N664" s="186"/>
      <c r="O664" s="186"/>
      <c r="P664" s="187"/>
      <c r="Q664" s="187"/>
      <c r="R664" s="187"/>
      <c r="S664" s="187"/>
      <c r="T664" s="187"/>
      <c r="U664" s="187"/>
      <c r="V664" s="187"/>
      <c r="W664" s="187"/>
      <c r="X664" s="187"/>
      <c r="Y664" s="188"/>
      <c r="Z664" s="188"/>
      <c r="AA664" s="188"/>
      <c r="AB664" s="188"/>
      <c r="AC664" s="235"/>
      <c r="AD664" s="235"/>
      <c r="AE664" s="235"/>
      <c r="AF664" s="235"/>
      <c r="AG664" s="235"/>
      <c r="AH664" s="235"/>
      <c r="AI664" s="187"/>
      <c r="AJ664" s="187"/>
      <c r="AK664" s="187"/>
      <c r="AL664" s="187"/>
      <c r="AM664" s="187"/>
      <c r="AN664" s="187"/>
      <c r="AO664" s="187"/>
      <c r="AP664" s="187"/>
      <c r="AQ664" s="187"/>
      <c r="AR664" s="187"/>
      <c r="AS664" s="187"/>
      <c r="AT664" s="236"/>
      <c r="AU664" s="236"/>
      <c r="AV664" s="236"/>
      <c r="AW664" s="236"/>
      <c r="AX664" s="236"/>
      <c r="AY664" s="236"/>
      <c r="AZ664" s="236"/>
      <c r="BA664" s="236"/>
      <c r="BB664" s="236"/>
      <c r="BC664" s="236"/>
      <c r="BD664" s="236"/>
    </row>
    <row r="665" spans="1:56" ht="12.75" customHeight="1">
      <c r="A665" s="186"/>
      <c r="B665" s="186"/>
      <c r="C665" s="186"/>
      <c r="D665" s="186"/>
      <c r="E665" s="186"/>
      <c r="F665" s="186"/>
      <c r="G665" s="186"/>
      <c r="H665" s="186"/>
      <c r="I665" s="186"/>
      <c r="J665" s="186"/>
      <c r="K665" s="186"/>
      <c r="L665" s="186"/>
      <c r="M665" s="186"/>
      <c r="N665" s="186"/>
      <c r="O665" s="186"/>
      <c r="P665" s="187"/>
      <c r="Q665" s="187"/>
      <c r="R665" s="187"/>
      <c r="S665" s="187"/>
      <c r="T665" s="187"/>
      <c r="U665" s="187"/>
      <c r="V665" s="187"/>
      <c r="W665" s="187"/>
      <c r="X665" s="187"/>
      <c r="Y665" s="188"/>
      <c r="Z665" s="188"/>
      <c r="AA665" s="188"/>
      <c r="AB665" s="188"/>
      <c r="AC665" s="235"/>
      <c r="AD665" s="235"/>
      <c r="AE665" s="235"/>
      <c r="AF665" s="235"/>
      <c r="AG665" s="235"/>
      <c r="AH665" s="235"/>
      <c r="AI665" s="187"/>
      <c r="AJ665" s="187"/>
      <c r="AK665" s="187"/>
      <c r="AL665" s="187"/>
      <c r="AM665" s="187"/>
      <c r="AN665" s="187"/>
      <c r="AO665" s="187"/>
      <c r="AP665" s="187"/>
      <c r="AQ665" s="187"/>
      <c r="AR665" s="187"/>
      <c r="AS665" s="187"/>
      <c r="AT665" s="236"/>
      <c r="AU665" s="236"/>
      <c r="AV665" s="236"/>
      <c r="AW665" s="236"/>
      <c r="AX665" s="236"/>
      <c r="AY665" s="236"/>
      <c r="AZ665" s="236"/>
      <c r="BA665" s="236"/>
      <c r="BB665" s="236"/>
      <c r="BC665" s="236"/>
      <c r="BD665" s="236"/>
    </row>
    <row r="666" spans="1:56" ht="12.75" customHeight="1">
      <c r="A666" s="186"/>
      <c r="B666" s="186"/>
      <c r="C666" s="186"/>
      <c r="D666" s="186"/>
      <c r="E666" s="186"/>
      <c r="F666" s="186"/>
      <c r="G666" s="186"/>
      <c r="H666" s="186"/>
      <c r="I666" s="186"/>
      <c r="J666" s="186"/>
      <c r="K666" s="186"/>
      <c r="L666" s="186"/>
      <c r="M666" s="186"/>
      <c r="N666" s="186"/>
      <c r="O666" s="186"/>
      <c r="P666" s="187"/>
      <c r="Q666" s="187"/>
      <c r="R666" s="187"/>
      <c r="S666" s="187"/>
      <c r="T666" s="187"/>
      <c r="U666" s="187"/>
      <c r="V666" s="187"/>
      <c r="W666" s="187"/>
      <c r="X666" s="187"/>
      <c r="Y666" s="188"/>
      <c r="Z666" s="188"/>
      <c r="AA666" s="188"/>
      <c r="AB666" s="188"/>
      <c r="AC666" s="235"/>
      <c r="AD666" s="235"/>
      <c r="AE666" s="235"/>
      <c r="AF666" s="235"/>
      <c r="AG666" s="235"/>
      <c r="AH666" s="235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187"/>
      <c r="AT666" s="236"/>
      <c r="AU666" s="236"/>
      <c r="AV666" s="236"/>
      <c r="AW666" s="236"/>
      <c r="AX666" s="236"/>
      <c r="AY666" s="236"/>
      <c r="AZ666" s="236"/>
      <c r="BA666" s="236"/>
      <c r="BB666" s="236"/>
      <c r="BC666" s="236"/>
      <c r="BD666" s="236"/>
    </row>
    <row r="667" spans="1:56" ht="12.75" customHeight="1">
      <c r="A667" s="186"/>
      <c r="B667" s="186"/>
      <c r="C667" s="186"/>
      <c r="D667" s="186"/>
      <c r="E667" s="186"/>
      <c r="F667" s="186"/>
      <c r="G667" s="186"/>
      <c r="H667" s="186"/>
      <c r="I667" s="186"/>
      <c r="J667" s="186"/>
      <c r="K667" s="186"/>
      <c r="L667" s="186"/>
      <c r="M667" s="186"/>
      <c r="N667" s="186"/>
      <c r="O667" s="186"/>
      <c r="P667" s="187"/>
      <c r="Q667" s="187"/>
      <c r="R667" s="187"/>
      <c r="S667" s="187"/>
      <c r="T667" s="187"/>
      <c r="U667" s="187"/>
      <c r="V667" s="187"/>
      <c r="W667" s="187"/>
      <c r="X667" s="187"/>
      <c r="Y667" s="188"/>
      <c r="Z667" s="188"/>
      <c r="AA667" s="188"/>
      <c r="AB667" s="188"/>
      <c r="AC667" s="235"/>
      <c r="AD667" s="235"/>
      <c r="AE667" s="235"/>
      <c r="AF667" s="235"/>
      <c r="AG667" s="235"/>
      <c r="AH667" s="235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87"/>
      <c r="AT667" s="236"/>
      <c r="AU667" s="236"/>
      <c r="AV667" s="236"/>
      <c r="AW667" s="236"/>
      <c r="AX667" s="236"/>
      <c r="AY667" s="236"/>
      <c r="AZ667" s="236"/>
      <c r="BA667" s="236"/>
      <c r="BB667" s="236"/>
      <c r="BC667" s="236"/>
      <c r="BD667" s="236"/>
    </row>
    <row r="668" spans="1:56" ht="12.75" customHeight="1">
      <c r="A668" s="186"/>
      <c r="B668" s="186"/>
      <c r="C668" s="186"/>
      <c r="D668" s="186"/>
      <c r="E668" s="186"/>
      <c r="F668" s="186"/>
      <c r="G668" s="186"/>
      <c r="H668" s="186"/>
      <c r="I668" s="186"/>
      <c r="J668" s="186"/>
      <c r="K668" s="186"/>
      <c r="L668" s="186"/>
      <c r="M668" s="186"/>
      <c r="N668" s="186"/>
      <c r="O668" s="186"/>
      <c r="P668" s="187"/>
      <c r="Q668" s="187"/>
      <c r="R668" s="187"/>
      <c r="S668" s="187"/>
      <c r="T668" s="187"/>
      <c r="U668" s="187"/>
      <c r="V668" s="187"/>
      <c r="W668" s="187"/>
      <c r="X668" s="187"/>
      <c r="Y668" s="188"/>
      <c r="Z668" s="188"/>
      <c r="AA668" s="188"/>
      <c r="AB668" s="188"/>
      <c r="AC668" s="235"/>
      <c r="AD668" s="235"/>
      <c r="AE668" s="235"/>
      <c r="AF668" s="235"/>
      <c r="AG668" s="235"/>
      <c r="AH668" s="235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7"/>
      <c r="AT668" s="236"/>
      <c r="AU668" s="236"/>
      <c r="AV668" s="236"/>
      <c r="AW668" s="236"/>
      <c r="AX668" s="236"/>
      <c r="AY668" s="236"/>
      <c r="AZ668" s="236"/>
      <c r="BA668" s="236"/>
      <c r="BB668" s="236"/>
      <c r="BC668" s="236"/>
      <c r="BD668" s="236"/>
    </row>
    <row r="669" spans="1:56" ht="12.75" customHeight="1">
      <c r="A669" s="186"/>
      <c r="B669" s="186"/>
      <c r="C669" s="186"/>
      <c r="D669" s="186"/>
      <c r="E669" s="186"/>
      <c r="F669" s="186"/>
      <c r="G669" s="186"/>
      <c r="H669" s="186"/>
      <c r="I669" s="186"/>
      <c r="J669" s="186"/>
      <c r="K669" s="186"/>
      <c r="L669" s="186"/>
      <c r="M669" s="186"/>
      <c r="N669" s="186"/>
      <c r="O669" s="186"/>
      <c r="P669" s="187"/>
      <c r="Q669" s="187"/>
      <c r="R669" s="187"/>
      <c r="S669" s="187"/>
      <c r="T669" s="187"/>
      <c r="U669" s="187"/>
      <c r="V669" s="187"/>
      <c r="W669" s="187"/>
      <c r="X669" s="187"/>
      <c r="Y669" s="188"/>
      <c r="Z669" s="188"/>
      <c r="AA669" s="188"/>
      <c r="AB669" s="188"/>
      <c r="AC669" s="235"/>
      <c r="AD669" s="235"/>
      <c r="AE669" s="235"/>
      <c r="AF669" s="235"/>
      <c r="AG669" s="235"/>
      <c r="AH669" s="235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87"/>
      <c r="AT669" s="236"/>
      <c r="AU669" s="236"/>
      <c r="AV669" s="236"/>
      <c r="AW669" s="236"/>
      <c r="AX669" s="236"/>
      <c r="AY669" s="236"/>
      <c r="AZ669" s="236"/>
      <c r="BA669" s="236"/>
      <c r="BB669" s="236"/>
      <c r="BC669" s="236"/>
      <c r="BD669" s="236"/>
    </row>
    <row r="670" spans="1:56" ht="12.75" customHeight="1">
      <c r="A670" s="186"/>
      <c r="B670" s="186"/>
      <c r="C670" s="186"/>
      <c r="D670" s="186"/>
      <c r="E670" s="186"/>
      <c r="F670" s="186"/>
      <c r="G670" s="186"/>
      <c r="H670" s="186"/>
      <c r="I670" s="186"/>
      <c r="J670" s="186"/>
      <c r="K670" s="186"/>
      <c r="L670" s="186"/>
      <c r="M670" s="186"/>
      <c r="N670" s="186"/>
      <c r="O670" s="186"/>
      <c r="P670" s="187"/>
      <c r="Q670" s="187"/>
      <c r="R670" s="187"/>
      <c r="S670" s="187"/>
      <c r="T670" s="187"/>
      <c r="U670" s="187"/>
      <c r="V670" s="187"/>
      <c r="W670" s="187"/>
      <c r="X670" s="187"/>
      <c r="Y670" s="188"/>
      <c r="Z670" s="188"/>
      <c r="AA670" s="188"/>
      <c r="AB670" s="188"/>
      <c r="AC670" s="235"/>
      <c r="AD670" s="235"/>
      <c r="AE670" s="235"/>
      <c r="AF670" s="235"/>
      <c r="AG670" s="235"/>
      <c r="AH670" s="235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87"/>
      <c r="AT670" s="236"/>
      <c r="AU670" s="236"/>
      <c r="AV670" s="236"/>
      <c r="AW670" s="236"/>
      <c r="AX670" s="236"/>
      <c r="AY670" s="236"/>
      <c r="AZ670" s="236"/>
      <c r="BA670" s="236"/>
      <c r="BB670" s="236"/>
      <c r="BC670" s="236"/>
      <c r="BD670" s="236"/>
    </row>
    <row r="671" spans="1:56" ht="12.75" customHeight="1">
      <c r="A671" s="186"/>
      <c r="B671" s="186"/>
      <c r="C671" s="186"/>
      <c r="D671" s="186"/>
      <c r="E671" s="186"/>
      <c r="F671" s="186"/>
      <c r="G671" s="186"/>
      <c r="H671" s="186"/>
      <c r="I671" s="186"/>
      <c r="J671" s="186"/>
      <c r="K671" s="186"/>
      <c r="L671" s="186"/>
      <c r="M671" s="186"/>
      <c r="N671" s="186"/>
      <c r="O671" s="186"/>
      <c r="P671" s="187"/>
      <c r="Q671" s="187"/>
      <c r="R671" s="187"/>
      <c r="S671" s="187"/>
      <c r="T671" s="187"/>
      <c r="U671" s="187"/>
      <c r="V671" s="187"/>
      <c r="W671" s="187"/>
      <c r="X671" s="187"/>
      <c r="Y671" s="188"/>
      <c r="Z671" s="188"/>
      <c r="AA671" s="188"/>
      <c r="AB671" s="188"/>
      <c r="AC671" s="235"/>
      <c r="AD671" s="235"/>
      <c r="AE671" s="235"/>
      <c r="AF671" s="235"/>
      <c r="AG671" s="235"/>
      <c r="AH671" s="235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87"/>
      <c r="AT671" s="236"/>
      <c r="AU671" s="236"/>
      <c r="AV671" s="236"/>
      <c r="AW671" s="236"/>
      <c r="AX671" s="236"/>
      <c r="AY671" s="236"/>
      <c r="AZ671" s="236"/>
      <c r="BA671" s="236"/>
      <c r="BB671" s="236"/>
      <c r="BC671" s="236"/>
      <c r="BD671" s="236"/>
    </row>
    <row r="672" spans="1:56" ht="12.75" customHeight="1">
      <c r="A672" s="186"/>
      <c r="B672" s="186"/>
      <c r="C672" s="186"/>
      <c r="D672" s="186"/>
      <c r="E672" s="186"/>
      <c r="F672" s="186"/>
      <c r="G672" s="186"/>
      <c r="H672" s="186"/>
      <c r="I672" s="186"/>
      <c r="J672" s="186"/>
      <c r="K672" s="186"/>
      <c r="L672" s="186"/>
      <c r="M672" s="186"/>
      <c r="N672" s="186"/>
      <c r="O672" s="186"/>
      <c r="P672" s="187"/>
      <c r="Q672" s="187"/>
      <c r="R672" s="187"/>
      <c r="S672" s="187"/>
      <c r="T672" s="187"/>
      <c r="U672" s="187"/>
      <c r="V672" s="187"/>
      <c r="W672" s="187"/>
      <c r="X672" s="187"/>
      <c r="Y672" s="188"/>
      <c r="Z672" s="188"/>
      <c r="AA672" s="188"/>
      <c r="AB672" s="188"/>
      <c r="AC672" s="235"/>
      <c r="AD672" s="235"/>
      <c r="AE672" s="235"/>
      <c r="AF672" s="235"/>
      <c r="AG672" s="235"/>
      <c r="AH672" s="235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7"/>
      <c r="AT672" s="236"/>
      <c r="AU672" s="236"/>
      <c r="AV672" s="236"/>
      <c r="AW672" s="236"/>
      <c r="AX672" s="236"/>
      <c r="AY672" s="236"/>
      <c r="AZ672" s="236"/>
      <c r="BA672" s="236"/>
      <c r="BB672" s="236"/>
      <c r="BC672" s="236"/>
      <c r="BD672" s="236"/>
    </row>
    <row r="673" spans="1:56" ht="12.75" customHeight="1">
      <c r="A673" s="186"/>
      <c r="B673" s="186"/>
      <c r="C673" s="186"/>
      <c r="D673" s="186"/>
      <c r="E673" s="186"/>
      <c r="F673" s="186"/>
      <c r="G673" s="186"/>
      <c r="H673" s="186"/>
      <c r="I673" s="186"/>
      <c r="J673" s="186"/>
      <c r="K673" s="186"/>
      <c r="L673" s="186"/>
      <c r="M673" s="186"/>
      <c r="N673" s="186"/>
      <c r="O673" s="186"/>
      <c r="P673" s="187"/>
      <c r="Q673" s="187"/>
      <c r="R673" s="187"/>
      <c r="S673" s="187"/>
      <c r="T673" s="187"/>
      <c r="U673" s="187"/>
      <c r="V673" s="187"/>
      <c r="W673" s="187"/>
      <c r="X673" s="187"/>
      <c r="Y673" s="188"/>
      <c r="Z673" s="188"/>
      <c r="AA673" s="188"/>
      <c r="AB673" s="188"/>
      <c r="AC673" s="235"/>
      <c r="AD673" s="235"/>
      <c r="AE673" s="235"/>
      <c r="AF673" s="235"/>
      <c r="AG673" s="235"/>
      <c r="AH673" s="235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87"/>
      <c r="AT673" s="236"/>
      <c r="AU673" s="236"/>
      <c r="AV673" s="236"/>
      <c r="AW673" s="236"/>
      <c r="AX673" s="236"/>
      <c r="AY673" s="236"/>
      <c r="AZ673" s="236"/>
      <c r="BA673" s="236"/>
      <c r="BB673" s="236"/>
      <c r="BC673" s="236"/>
      <c r="BD673" s="236"/>
    </row>
    <row r="674" spans="1:56" ht="12.75" customHeight="1">
      <c r="A674" s="186"/>
      <c r="B674" s="186"/>
      <c r="C674" s="186"/>
      <c r="D674" s="186"/>
      <c r="E674" s="186"/>
      <c r="F674" s="186"/>
      <c r="G674" s="186"/>
      <c r="H674" s="186"/>
      <c r="I674" s="186"/>
      <c r="J674" s="186"/>
      <c r="K674" s="186"/>
      <c r="L674" s="186"/>
      <c r="M674" s="186"/>
      <c r="N674" s="186"/>
      <c r="O674" s="186"/>
      <c r="P674" s="187"/>
      <c r="Q674" s="187"/>
      <c r="R674" s="187"/>
      <c r="S674" s="187"/>
      <c r="T674" s="187"/>
      <c r="U674" s="187"/>
      <c r="V674" s="187"/>
      <c r="W674" s="187"/>
      <c r="X674" s="187"/>
      <c r="Y674" s="188"/>
      <c r="Z674" s="188"/>
      <c r="AA674" s="188"/>
      <c r="AB674" s="188"/>
      <c r="AC674" s="235"/>
      <c r="AD674" s="235"/>
      <c r="AE674" s="235"/>
      <c r="AF674" s="235"/>
      <c r="AG674" s="235"/>
      <c r="AH674" s="235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87"/>
      <c r="AT674" s="236"/>
      <c r="AU674" s="236"/>
      <c r="AV674" s="236"/>
      <c r="AW674" s="236"/>
      <c r="AX674" s="236"/>
      <c r="AY674" s="236"/>
      <c r="AZ674" s="236"/>
      <c r="BA674" s="236"/>
      <c r="BB674" s="236"/>
      <c r="BC674" s="236"/>
      <c r="BD674" s="236"/>
    </row>
    <row r="675" spans="1:56" ht="12.75" customHeight="1">
      <c r="A675" s="186"/>
      <c r="B675" s="186"/>
      <c r="C675" s="186"/>
      <c r="D675" s="186"/>
      <c r="E675" s="186"/>
      <c r="F675" s="186"/>
      <c r="G675" s="186"/>
      <c r="H675" s="186"/>
      <c r="I675" s="186"/>
      <c r="J675" s="186"/>
      <c r="K675" s="186"/>
      <c r="L675" s="186"/>
      <c r="M675" s="186"/>
      <c r="N675" s="186"/>
      <c r="O675" s="186"/>
      <c r="P675" s="187"/>
      <c r="Q675" s="187"/>
      <c r="R675" s="187"/>
      <c r="S675" s="187"/>
      <c r="T675" s="187"/>
      <c r="U675" s="187"/>
      <c r="V675" s="187"/>
      <c r="W675" s="187"/>
      <c r="X675" s="187"/>
      <c r="Y675" s="188"/>
      <c r="Z675" s="188"/>
      <c r="AA675" s="188"/>
      <c r="AB675" s="188"/>
      <c r="AC675" s="235"/>
      <c r="AD675" s="235"/>
      <c r="AE675" s="235"/>
      <c r="AF675" s="235"/>
      <c r="AG675" s="235"/>
      <c r="AH675" s="235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187"/>
      <c r="AT675" s="236"/>
      <c r="AU675" s="236"/>
      <c r="AV675" s="236"/>
      <c r="AW675" s="236"/>
      <c r="AX675" s="236"/>
      <c r="AY675" s="236"/>
      <c r="AZ675" s="236"/>
      <c r="BA675" s="236"/>
      <c r="BB675" s="236"/>
      <c r="BC675" s="236"/>
      <c r="BD675" s="236"/>
    </row>
    <row r="676" spans="1:56" ht="12.75" customHeight="1">
      <c r="A676" s="186"/>
      <c r="B676" s="186"/>
      <c r="C676" s="186"/>
      <c r="D676" s="186"/>
      <c r="E676" s="186"/>
      <c r="F676" s="186"/>
      <c r="G676" s="186"/>
      <c r="H676" s="186"/>
      <c r="I676" s="186"/>
      <c r="J676" s="186"/>
      <c r="K676" s="186"/>
      <c r="L676" s="186"/>
      <c r="M676" s="186"/>
      <c r="N676" s="186"/>
      <c r="O676" s="186"/>
      <c r="P676" s="187"/>
      <c r="Q676" s="187"/>
      <c r="R676" s="187"/>
      <c r="S676" s="187"/>
      <c r="T676" s="187"/>
      <c r="U676" s="187"/>
      <c r="V676" s="187"/>
      <c r="W676" s="187"/>
      <c r="X676" s="187"/>
      <c r="Y676" s="188"/>
      <c r="Z676" s="188"/>
      <c r="AA676" s="188"/>
      <c r="AB676" s="188"/>
      <c r="AC676" s="235"/>
      <c r="AD676" s="235"/>
      <c r="AE676" s="235"/>
      <c r="AF676" s="235"/>
      <c r="AG676" s="235"/>
      <c r="AH676" s="235"/>
      <c r="AI676" s="187"/>
      <c r="AJ676" s="187"/>
      <c r="AK676" s="187"/>
      <c r="AL676" s="187"/>
      <c r="AM676" s="187"/>
      <c r="AN676" s="187"/>
      <c r="AO676" s="187"/>
      <c r="AP676" s="187"/>
      <c r="AQ676" s="187"/>
      <c r="AR676" s="187"/>
      <c r="AS676" s="187"/>
      <c r="AT676" s="236"/>
      <c r="AU676" s="236"/>
      <c r="AV676" s="236"/>
      <c r="AW676" s="236"/>
      <c r="AX676" s="236"/>
      <c r="AY676" s="236"/>
      <c r="AZ676" s="236"/>
      <c r="BA676" s="236"/>
      <c r="BB676" s="236"/>
      <c r="BC676" s="236"/>
      <c r="BD676" s="236"/>
    </row>
    <row r="677" spans="1:56" ht="12.75" customHeight="1">
      <c r="A677" s="186"/>
      <c r="B677" s="186"/>
      <c r="C677" s="186"/>
      <c r="D677" s="186"/>
      <c r="E677" s="186"/>
      <c r="F677" s="186"/>
      <c r="G677" s="186"/>
      <c r="H677" s="186"/>
      <c r="I677" s="186"/>
      <c r="J677" s="186"/>
      <c r="K677" s="186"/>
      <c r="L677" s="186"/>
      <c r="M677" s="186"/>
      <c r="N677" s="186"/>
      <c r="O677" s="186"/>
      <c r="P677" s="187"/>
      <c r="Q677" s="187"/>
      <c r="R677" s="187"/>
      <c r="S677" s="187"/>
      <c r="T677" s="187"/>
      <c r="U677" s="187"/>
      <c r="V677" s="187"/>
      <c r="W677" s="187"/>
      <c r="X677" s="187"/>
      <c r="Y677" s="188"/>
      <c r="Z677" s="188"/>
      <c r="AA677" s="188"/>
      <c r="AB677" s="188"/>
      <c r="AC677" s="235"/>
      <c r="AD677" s="235"/>
      <c r="AE677" s="235"/>
      <c r="AF677" s="235"/>
      <c r="AG677" s="235"/>
      <c r="AH677" s="235"/>
      <c r="AI677" s="187"/>
      <c r="AJ677" s="187"/>
      <c r="AK677" s="187"/>
      <c r="AL677" s="187"/>
      <c r="AM677" s="187"/>
      <c r="AN677" s="187"/>
      <c r="AO677" s="187"/>
      <c r="AP677" s="187"/>
      <c r="AQ677" s="187"/>
      <c r="AR677" s="187"/>
      <c r="AS677" s="187"/>
      <c r="AT677" s="236"/>
      <c r="AU677" s="236"/>
      <c r="AV677" s="236"/>
      <c r="AW677" s="236"/>
      <c r="AX677" s="236"/>
      <c r="AY677" s="236"/>
      <c r="AZ677" s="236"/>
      <c r="BA677" s="236"/>
      <c r="BB677" s="236"/>
      <c r="BC677" s="236"/>
      <c r="BD677" s="236"/>
    </row>
    <row r="678" spans="1:56" ht="12.75" customHeight="1">
      <c r="A678" s="186"/>
      <c r="B678" s="186"/>
      <c r="C678" s="186"/>
      <c r="D678" s="186"/>
      <c r="E678" s="186"/>
      <c r="F678" s="186"/>
      <c r="G678" s="186"/>
      <c r="H678" s="186"/>
      <c r="I678" s="186"/>
      <c r="J678" s="186"/>
      <c r="K678" s="186"/>
      <c r="L678" s="186"/>
      <c r="M678" s="186"/>
      <c r="N678" s="186"/>
      <c r="O678" s="186"/>
      <c r="P678" s="187"/>
      <c r="Q678" s="187"/>
      <c r="R678" s="187"/>
      <c r="S678" s="187"/>
      <c r="T678" s="187"/>
      <c r="U678" s="187"/>
      <c r="V678" s="187"/>
      <c r="W678" s="187"/>
      <c r="X678" s="187"/>
      <c r="Y678" s="188"/>
      <c r="Z678" s="188"/>
      <c r="AA678" s="188"/>
      <c r="AB678" s="188"/>
      <c r="AC678" s="235"/>
      <c r="AD678" s="235"/>
      <c r="AE678" s="235"/>
      <c r="AF678" s="235"/>
      <c r="AG678" s="235"/>
      <c r="AH678" s="235"/>
      <c r="AI678" s="187"/>
      <c r="AJ678" s="187"/>
      <c r="AK678" s="187"/>
      <c r="AL678" s="187"/>
      <c r="AM678" s="187"/>
      <c r="AN678" s="187"/>
      <c r="AO678" s="187"/>
      <c r="AP678" s="187"/>
      <c r="AQ678" s="187"/>
      <c r="AR678" s="187"/>
      <c r="AS678" s="187"/>
      <c r="AT678" s="236"/>
      <c r="AU678" s="236"/>
      <c r="AV678" s="236"/>
      <c r="AW678" s="236"/>
      <c r="AX678" s="236"/>
      <c r="AY678" s="236"/>
      <c r="AZ678" s="236"/>
      <c r="BA678" s="236"/>
      <c r="BB678" s="236"/>
      <c r="BC678" s="236"/>
      <c r="BD678" s="236"/>
    </row>
    <row r="679" spans="1:56" ht="12.75" customHeight="1">
      <c r="A679" s="186"/>
      <c r="B679" s="186"/>
      <c r="C679" s="186"/>
      <c r="D679" s="186"/>
      <c r="E679" s="186"/>
      <c r="F679" s="186"/>
      <c r="G679" s="186"/>
      <c r="H679" s="186"/>
      <c r="I679" s="186"/>
      <c r="J679" s="186"/>
      <c r="K679" s="186"/>
      <c r="L679" s="186"/>
      <c r="M679" s="186"/>
      <c r="N679" s="186"/>
      <c r="O679" s="186"/>
      <c r="P679" s="187"/>
      <c r="Q679" s="187"/>
      <c r="R679" s="187"/>
      <c r="S679" s="187"/>
      <c r="T679" s="187"/>
      <c r="U679" s="187"/>
      <c r="V679" s="187"/>
      <c r="W679" s="187"/>
      <c r="X679" s="187"/>
      <c r="Y679" s="188"/>
      <c r="Z679" s="188"/>
      <c r="AA679" s="188"/>
      <c r="AB679" s="188"/>
      <c r="AC679" s="235"/>
      <c r="AD679" s="235"/>
      <c r="AE679" s="235"/>
      <c r="AF679" s="235"/>
      <c r="AG679" s="235"/>
      <c r="AH679" s="235"/>
      <c r="AI679" s="187"/>
      <c r="AJ679" s="187"/>
      <c r="AK679" s="187"/>
      <c r="AL679" s="187"/>
      <c r="AM679" s="187"/>
      <c r="AN679" s="187"/>
      <c r="AO679" s="187"/>
      <c r="AP679" s="187"/>
      <c r="AQ679" s="187"/>
      <c r="AR679" s="187"/>
      <c r="AS679" s="187"/>
      <c r="AT679" s="236"/>
      <c r="AU679" s="236"/>
      <c r="AV679" s="236"/>
      <c r="AW679" s="236"/>
      <c r="AX679" s="236"/>
      <c r="AY679" s="236"/>
      <c r="AZ679" s="236"/>
      <c r="BA679" s="236"/>
      <c r="BB679" s="236"/>
      <c r="BC679" s="236"/>
      <c r="BD679" s="236"/>
    </row>
    <row r="680" spans="1:56" ht="12.75" customHeight="1">
      <c r="A680" s="186"/>
      <c r="B680" s="186"/>
      <c r="C680" s="186"/>
      <c r="D680" s="186"/>
      <c r="E680" s="186"/>
      <c r="F680" s="186"/>
      <c r="G680" s="186"/>
      <c r="H680" s="186"/>
      <c r="I680" s="186"/>
      <c r="J680" s="186"/>
      <c r="K680" s="186"/>
      <c r="L680" s="186"/>
      <c r="M680" s="186"/>
      <c r="N680" s="186"/>
      <c r="O680" s="186"/>
      <c r="P680" s="187"/>
      <c r="Q680" s="187"/>
      <c r="R680" s="187"/>
      <c r="S680" s="187"/>
      <c r="T680" s="187"/>
      <c r="U680" s="187"/>
      <c r="V680" s="187"/>
      <c r="W680" s="187"/>
      <c r="X680" s="187"/>
      <c r="Y680" s="188"/>
      <c r="Z680" s="188"/>
      <c r="AA680" s="188"/>
      <c r="AB680" s="188"/>
      <c r="AC680" s="235"/>
      <c r="AD680" s="235"/>
      <c r="AE680" s="235"/>
      <c r="AF680" s="235"/>
      <c r="AG680" s="235"/>
      <c r="AH680" s="235"/>
      <c r="AI680" s="187"/>
      <c r="AJ680" s="187"/>
      <c r="AK680" s="187"/>
      <c r="AL680" s="187"/>
      <c r="AM680" s="187"/>
      <c r="AN680" s="187"/>
      <c r="AO680" s="187"/>
      <c r="AP680" s="187"/>
      <c r="AQ680" s="187"/>
      <c r="AR680" s="187"/>
      <c r="AS680" s="187"/>
      <c r="AT680" s="236"/>
      <c r="AU680" s="236"/>
      <c r="AV680" s="236"/>
      <c r="AW680" s="236"/>
      <c r="AX680" s="236"/>
      <c r="AY680" s="236"/>
      <c r="AZ680" s="236"/>
      <c r="BA680" s="236"/>
      <c r="BB680" s="236"/>
      <c r="BC680" s="236"/>
      <c r="BD680" s="236"/>
    </row>
    <row r="681" spans="1:56" ht="12.75" customHeight="1">
      <c r="A681" s="186"/>
      <c r="B681" s="186"/>
      <c r="C681" s="186"/>
      <c r="D681" s="186"/>
      <c r="E681" s="186"/>
      <c r="F681" s="186"/>
      <c r="G681" s="186"/>
      <c r="H681" s="186"/>
      <c r="I681" s="186"/>
      <c r="J681" s="186"/>
      <c r="K681" s="186"/>
      <c r="L681" s="186"/>
      <c r="M681" s="186"/>
      <c r="N681" s="186"/>
      <c r="O681" s="186"/>
      <c r="P681" s="187"/>
      <c r="Q681" s="187"/>
      <c r="R681" s="187"/>
      <c r="S681" s="187"/>
      <c r="T681" s="187"/>
      <c r="U681" s="187"/>
      <c r="V681" s="187"/>
      <c r="W681" s="187"/>
      <c r="X681" s="187"/>
      <c r="Y681" s="188"/>
      <c r="Z681" s="188"/>
      <c r="AA681" s="188"/>
      <c r="AB681" s="188"/>
      <c r="AC681" s="235"/>
      <c r="AD681" s="235"/>
      <c r="AE681" s="235"/>
      <c r="AF681" s="235"/>
      <c r="AG681" s="235"/>
      <c r="AH681" s="235"/>
      <c r="AI681" s="187"/>
      <c r="AJ681" s="187"/>
      <c r="AK681" s="187"/>
      <c r="AL681" s="187"/>
      <c r="AM681" s="187"/>
      <c r="AN681" s="187"/>
      <c r="AO681" s="187"/>
      <c r="AP681" s="187"/>
      <c r="AQ681" s="187"/>
      <c r="AR681" s="187"/>
      <c r="AS681" s="187"/>
      <c r="AT681" s="236"/>
      <c r="AU681" s="236"/>
      <c r="AV681" s="236"/>
      <c r="AW681" s="236"/>
      <c r="AX681" s="236"/>
      <c r="AY681" s="236"/>
      <c r="AZ681" s="236"/>
      <c r="BA681" s="236"/>
      <c r="BB681" s="236"/>
      <c r="BC681" s="236"/>
      <c r="BD681" s="236"/>
    </row>
    <row r="682" spans="1:56" ht="12.75" customHeight="1">
      <c r="A682" s="186"/>
      <c r="B682" s="186"/>
      <c r="C682" s="186"/>
      <c r="D682" s="186"/>
      <c r="E682" s="186"/>
      <c r="F682" s="186"/>
      <c r="G682" s="186"/>
      <c r="H682" s="186"/>
      <c r="I682" s="186"/>
      <c r="J682" s="186"/>
      <c r="K682" s="186"/>
      <c r="L682" s="186"/>
      <c r="M682" s="186"/>
      <c r="N682" s="186"/>
      <c r="O682" s="186"/>
      <c r="P682" s="187"/>
      <c r="Q682" s="187"/>
      <c r="R682" s="187"/>
      <c r="S682" s="187"/>
      <c r="T682" s="187"/>
      <c r="U682" s="187"/>
      <c r="V682" s="187"/>
      <c r="W682" s="187"/>
      <c r="X682" s="187"/>
      <c r="Y682" s="188"/>
      <c r="Z682" s="188"/>
      <c r="AA682" s="188"/>
      <c r="AB682" s="188"/>
      <c r="AC682" s="235"/>
      <c r="AD682" s="235"/>
      <c r="AE682" s="235"/>
      <c r="AF682" s="235"/>
      <c r="AG682" s="235"/>
      <c r="AH682" s="235"/>
      <c r="AI682" s="187"/>
      <c r="AJ682" s="187"/>
      <c r="AK682" s="187"/>
      <c r="AL682" s="187"/>
      <c r="AM682" s="187"/>
      <c r="AN682" s="187"/>
      <c r="AO682" s="187"/>
      <c r="AP682" s="187"/>
      <c r="AQ682" s="187"/>
      <c r="AR682" s="187"/>
      <c r="AS682" s="187"/>
      <c r="AT682" s="236"/>
      <c r="AU682" s="236"/>
      <c r="AV682" s="236"/>
      <c r="AW682" s="236"/>
      <c r="AX682" s="236"/>
      <c r="AY682" s="236"/>
      <c r="AZ682" s="236"/>
      <c r="BA682" s="236"/>
      <c r="BB682" s="236"/>
      <c r="BC682" s="236"/>
      <c r="BD682" s="236"/>
    </row>
    <row r="683" spans="1:56" ht="12.75" customHeight="1">
      <c r="A683" s="186"/>
      <c r="B683" s="186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7"/>
      <c r="Q683" s="187"/>
      <c r="R683" s="187"/>
      <c r="S683" s="187"/>
      <c r="T683" s="187"/>
      <c r="U683" s="187"/>
      <c r="V683" s="187"/>
      <c r="W683" s="187"/>
      <c r="X683" s="187"/>
      <c r="Y683" s="188"/>
      <c r="Z683" s="188"/>
      <c r="AA683" s="188"/>
      <c r="AB683" s="188"/>
      <c r="AC683" s="235"/>
      <c r="AD683" s="235"/>
      <c r="AE683" s="235"/>
      <c r="AF683" s="235"/>
      <c r="AG683" s="235"/>
      <c r="AH683" s="235"/>
      <c r="AI683" s="187"/>
      <c r="AJ683" s="187"/>
      <c r="AK683" s="187"/>
      <c r="AL683" s="187"/>
      <c r="AM683" s="187"/>
      <c r="AN683" s="187"/>
      <c r="AO683" s="187"/>
      <c r="AP683" s="187"/>
      <c r="AQ683" s="187"/>
      <c r="AR683" s="187"/>
      <c r="AS683" s="187"/>
      <c r="AT683" s="236"/>
      <c r="AU683" s="236"/>
      <c r="AV683" s="236"/>
      <c r="AW683" s="236"/>
      <c r="AX683" s="236"/>
      <c r="AY683" s="236"/>
      <c r="AZ683" s="236"/>
      <c r="BA683" s="236"/>
      <c r="BB683" s="236"/>
      <c r="BC683" s="236"/>
      <c r="BD683" s="236"/>
    </row>
    <row r="684" spans="1:56" ht="12.75" customHeight="1">
      <c r="A684" s="186"/>
      <c r="B684" s="186"/>
      <c r="C684" s="186"/>
      <c r="D684" s="186"/>
      <c r="E684" s="186"/>
      <c r="F684" s="186"/>
      <c r="G684" s="186"/>
      <c r="H684" s="186"/>
      <c r="I684" s="186"/>
      <c r="J684" s="186"/>
      <c r="K684" s="186"/>
      <c r="L684" s="186"/>
      <c r="M684" s="186"/>
      <c r="N684" s="186"/>
      <c r="O684" s="186"/>
      <c r="P684" s="187"/>
      <c r="Q684" s="187"/>
      <c r="R684" s="187"/>
      <c r="S684" s="187"/>
      <c r="T684" s="187"/>
      <c r="U684" s="187"/>
      <c r="V684" s="187"/>
      <c r="W684" s="187"/>
      <c r="X684" s="187"/>
      <c r="Y684" s="188"/>
      <c r="Z684" s="188"/>
      <c r="AA684" s="188"/>
      <c r="AB684" s="188"/>
      <c r="AC684" s="235"/>
      <c r="AD684" s="235"/>
      <c r="AE684" s="235"/>
      <c r="AF684" s="235"/>
      <c r="AG684" s="235"/>
      <c r="AH684" s="235"/>
      <c r="AI684" s="187"/>
      <c r="AJ684" s="187"/>
      <c r="AK684" s="187"/>
      <c r="AL684" s="187"/>
      <c r="AM684" s="187"/>
      <c r="AN684" s="187"/>
      <c r="AO684" s="187"/>
      <c r="AP684" s="187"/>
      <c r="AQ684" s="187"/>
      <c r="AR684" s="187"/>
      <c r="AS684" s="187"/>
      <c r="AT684" s="236"/>
      <c r="AU684" s="236"/>
      <c r="AV684" s="236"/>
      <c r="AW684" s="236"/>
      <c r="AX684" s="236"/>
      <c r="AY684" s="236"/>
      <c r="AZ684" s="236"/>
      <c r="BA684" s="236"/>
      <c r="BB684" s="236"/>
      <c r="BC684" s="236"/>
      <c r="BD684" s="236"/>
    </row>
    <row r="685" spans="1:56" ht="12.75" customHeight="1">
      <c r="A685" s="186"/>
      <c r="B685" s="186"/>
      <c r="C685" s="186"/>
      <c r="D685" s="186"/>
      <c r="E685" s="186"/>
      <c r="F685" s="186"/>
      <c r="G685" s="186"/>
      <c r="H685" s="186"/>
      <c r="I685" s="186"/>
      <c r="J685" s="186"/>
      <c r="K685" s="186"/>
      <c r="L685" s="186"/>
      <c r="M685" s="186"/>
      <c r="N685" s="186"/>
      <c r="O685" s="186"/>
      <c r="P685" s="187"/>
      <c r="Q685" s="187"/>
      <c r="R685" s="187"/>
      <c r="S685" s="187"/>
      <c r="T685" s="187"/>
      <c r="U685" s="187"/>
      <c r="V685" s="187"/>
      <c r="W685" s="187"/>
      <c r="X685" s="187"/>
      <c r="Y685" s="188"/>
      <c r="Z685" s="188"/>
      <c r="AA685" s="188"/>
      <c r="AB685" s="188"/>
      <c r="AC685" s="235"/>
      <c r="AD685" s="235"/>
      <c r="AE685" s="235"/>
      <c r="AF685" s="235"/>
      <c r="AG685" s="235"/>
      <c r="AH685" s="235"/>
      <c r="AI685" s="187"/>
      <c r="AJ685" s="187"/>
      <c r="AK685" s="187"/>
      <c r="AL685" s="187"/>
      <c r="AM685" s="187"/>
      <c r="AN685" s="187"/>
      <c r="AO685" s="187"/>
      <c r="AP685" s="187"/>
      <c r="AQ685" s="187"/>
      <c r="AR685" s="187"/>
      <c r="AS685" s="187"/>
      <c r="AT685" s="236"/>
      <c r="AU685" s="236"/>
      <c r="AV685" s="236"/>
      <c r="AW685" s="236"/>
      <c r="AX685" s="236"/>
      <c r="AY685" s="236"/>
      <c r="AZ685" s="236"/>
      <c r="BA685" s="236"/>
      <c r="BB685" s="236"/>
      <c r="BC685" s="236"/>
      <c r="BD685" s="236"/>
    </row>
    <row r="686" spans="1:56" ht="12.75" customHeight="1">
      <c r="A686" s="186"/>
      <c r="B686" s="186"/>
      <c r="C686" s="186"/>
      <c r="D686" s="186"/>
      <c r="E686" s="186"/>
      <c r="F686" s="186"/>
      <c r="G686" s="186"/>
      <c r="H686" s="186"/>
      <c r="I686" s="186"/>
      <c r="J686" s="186"/>
      <c r="K686" s="186"/>
      <c r="L686" s="186"/>
      <c r="M686" s="186"/>
      <c r="N686" s="186"/>
      <c r="O686" s="186"/>
      <c r="P686" s="187"/>
      <c r="Q686" s="187"/>
      <c r="R686" s="187"/>
      <c r="S686" s="187"/>
      <c r="T686" s="187"/>
      <c r="U686" s="187"/>
      <c r="V686" s="187"/>
      <c r="W686" s="187"/>
      <c r="X686" s="187"/>
      <c r="Y686" s="188"/>
      <c r="Z686" s="188"/>
      <c r="AA686" s="188"/>
      <c r="AB686" s="188"/>
      <c r="AC686" s="235"/>
      <c r="AD686" s="235"/>
      <c r="AE686" s="235"/>
      <c r="AF686" s="235"/>
      <c r="AG686" s="235"/>
      <c r="AH686" s="235"/>
      <c r="AI686" s="187"/>
      <c r="AJ686" s="187"/>
      <c r="AK686" s="187"/>
      <c r="AL686" s="187"/>
      <c r="AM686" s="187"/>
      <c r="AN686" s="187"/>
      <c r="AO686" s="187"/>
      <c r="AP686" s="187"/>
      <c r="AQ686" s="187"/>
      <c r="AR686" s="187"/>
      <c r="AS686" s="187"/>
      <c r="AT686" s="236"/>
      <c r="AU686" s="236"/>
      <c r="AV686" s="236"/>
      <c r="AW686" s="236"/>
      <c r="AX686" s="236"/>
      <c r="AY686" s="236"/>
      <c r="AZ686" s="236"/>
      <c r="BA686" s="236"/>
      <c r="BB686" s="236"/>
      <c r="BC686" s="236"/>
      <c r="BD686" s="236"/>
    </row>
    <row r="687" spans="1:56" ht="12.75" customHeight="1">
      <c r="A687" s="186"/>
      <c r="B687" s="186"/>
      <c r="C687" s="186"/>
      <c r="D687" s="186"/>
      <c r="E687" s="186"/>
      <c r="F687" s="186"/>
      <c r="G687" s="186"/>
      <c r="H687" s="186"/>
      <c r="I687" s="186"/>
      <c r="J687" s="186"/>
      <c r="K687" s="186"/>
      <c r="L687" s="186"/>
      <c r="M687" s="186"/>
      <c r="N687" s="186"/>
      <c r="O687" s="186"/>
      <c r="P687" s="187"/>
      <c r="Q687" s="187"/>
      <c r="R687" s="187"/>
      <c r="S687" s="187"/>
      <c r="T687" s="187"/>
      <c r="U687" s="187"/>
      <c r="V687" s="187"/>
      <c r="W687" s="187"/>
      <c r="X687" s="187"/>
      <c r="Y687" s="188"/>
      <c r="Z687" s="188"/>
      <c r="AA687" s="188"/>
      <c r="AB687" s="188"/>
      <c r="AC687" s="235"/>
      <c r="AD687" s="235"/>
      <c r="AE687" s="235"/>
      <c r="AF687" s="235"/>
      <c r="AG687" s="235"/>
      <c r="AH687" s="235"/>
      <c r="AI687" s="187"/>
      <c r="AJ687" s="187"/>
      <c r="AK687" s="187"/>
      <c r="AL687" s="187"/>
      <c r="AM687" s="187"/>
      <c r="AN687" s="187"/>
      <c r="AO687" s="187"/>
      <c r="AP687" s="187"/>
      <c r="AQ687" s="187"/>
      <c r="AR687" s="187"/>
      <c r="AS687" s="187"/>
      <c r="AT687" s="236"/>
      <c r="AU687" s="236"/>
      <c r="AV687" s="236"/>
      <c r="AW687" s="236"/>
      <c r="AX687" s="236"/>
      <c r="AY687" s="236"/>
      <c r="AZ687" s="236"/>
      <c r="BA687" s="236"/>
      <c r="BB687" s="236"/>
      <c r="BC687" s="236"/>
      <c r="BD687" s="236"/>
    </row>
    <row r="688" spans="1:56" ht="12.75" customHeight="1">
      <c r="A688" s="186"/>
      <c r="B688" s="186"/>
      <c r="C688" s="186"/>
      <c r="D688" s="186"/>
      <c r="E688" s="186"/>
      <c r="F688" s="186"/>
      <c r="G688" s="186"/>
      <c r="H688" s="186"/>
      <c r="I688" s="186"/>
      <c r="J688" s="186"/>
      <c r="K688" s="186"/>
      <c r="L688" s="186"/>
      <c r="M688" s="186"/>
      <c r="N688" s="186"/>
      <c r="O688" s="186"/>
      <c r="P688" s="187"/>
      <c r="Q688" s="187"/>
      <c r="R688" s="187"/>
      <c r="S688" s="187"/>
      <c r="T688" s="187"/>
      <c r="U688" s="187"/>
      <c r="V688" s="187"/>
      <c r="W688" s="187"/>
      <c r="X688" s="187"/>
      <c r="Y688" s="188"/>
      <c r="Z688" s="188"/>
      <c r="AA688" s="188"/>
      <c r="AB688" s="188"/>
      <c r="AC688" s="235"/>
      <c r="AD688" s="235"/>
      <c r="AE688" s="235"/>
      <c r="AF688" s="235"/>
      <c r="AG688" s="235"/>
      <c r="AH688" s="235"/>
      <c r="AI688" s="187"/>
      <c r="AJ688" s="187"/>
      <c r="AK688" s="187"/>
      <c r="AL688" s="187"/>
      <c r="AM688" s="187"/>
      <c r="AN688" s="187"/>
      <c r="AO688" s="187"/>
      <c r="AP688" s="187"/>
      <c r="AQ688" s="187"/>
      <c r="AR688" s="187"/>
      <c r="AS688" s="187"/>
      <c r="AT688" s="236"/>
      <c r="AU688" s="236"/>
      <c r="AV688" s="236"/>
      <c r="AW688" s="236"/>
      <c r="AX688" s="236"/>
      <c r="AY688" s="236"/>
      <c r="AZ688" s="236"/>
      <c r="BA688" s="236"/>
      <c r="BB688" s="236"/>
      <c r="BC688" s="236"/>
      <c r="BD688" s="236"/>
    </row>
    <row r="689" spans="1:56" ht="12.75" customHeight="1">
      <c r="A689" s="186"/>
      <c r="B689" s="186"/>
      <c r="C689" s="186"/>
      <c r="D689" s="186"/>
      <c r="E689" s="186"/>
      <c r="F689" s="186"/>
      <c r="G689" s="186"/>
      <c r="H689" s="186"/>
      <c r="I689" s="186"/>
      <c r="J689" s="186"/>
      <c r="K689" s="186"/>
      <c r="L689" s="186"/>
      <c r="M689" s="186"/>
      <c r="N689" s="186"/>
      <c r="O689" s="186"/>
      <c r="P689" s="187"/>
      <c r="Q689" s="187"/>
      <c r="R689" s="187"/>
      <c r="S689" s="187"/>
      <c r="T689" s="187"/>
      <c r="U689" s="187"/>
      <c r="V689" s="187"/>
      <c r="W689" s="187"/>
      <c r="X689" s="187"/>
      <c r="Y689" s="188"/>
      <c r="Z689" s="188"/>
      <c r="AA689" s="188"/>
      <c r="AB689" s="188"/>
      <c r="AC689" s="235"/>
      <c r="AD689" s="235"/>
      <c r="AE689" s="235"/>
      <c r="AF689" s="235"/>
      <c r="AG689" s="235"/>
      <c r="AH689" s="235"/>
      <c r="AI689" s="187"/>
      <c r="AJ689" s="187"/>
      <c r="AK689" s="187"/>
      <c r="AL689" s="187"/>
      <c r="AM689" s="187"/>
      <c r="AN689" s="187"/>
      <c r="AO689" s="187"/>
      <c r="AP689" s="187"/>
      <c r="AQ689" s="187"/>
      <c r="AR689" s="187"/>
      <c r="AS689" s="187"/>
      <c r="AT689" s="236"/>
      <c r="AU689" s="236"/>
      <c r="AV689" s="236"/>
      <c r="AW689" s="236"/>
      <c r="AX689" s="236"/>
      <c r="AY689" s="236"/>
      <c r="AZ689" s="236"/>
      <c r="BA689" s="236"/>
      <c r="BB689" s="236"/>
      <c r="BC689" s="236"/>
      <c r="BD689" s="236"/>
    </row>
    <row r="690" spans="1:56" ht="12.75" customHeight="1">
      <c r="A690" s="186"/>
      <c r="B690" s="186"/>
      <c r="C690" s="186"/>
      <c r="D690" s="186"/>
      <c r="E690" s="186"/>
      <c r="F690" s="186"/>
      <c r="G690" s="186"/>
      <c r="H690" s="186"/>
      <c r="I690" s="186"/>
      <c r="J690" s="186"/>
      <c r="K690" s="186"/>
      <c r="L690" s="186"/>
      <c r="M690" s="186"/>
      <c r="N690" s="186"/>
      <c r="O690" s="186"/>
      <c r="P690" s="187"/>
      <c r="Q690" s="187"/>
      <c r="R690" s="187"/>
      <c r="S690" s="187"/>
      <c r="T690" s="187"/>
      <c r="U690" s="187"/>
      <c r="V690" s="187"/>
      <c r="W690" s="187"/>
      <c r="X690" s="187"/>
      <c r="Y690" s="188"/>
      <c r="Z690" s="188"/>
      <c r="AA690" s="188"/>
      <c r="AB690" s="188"/>
      <c r="AC690" s="235"/>
      <c r="AD690" s="235"/>
      <c r="AE690" s="235"/>
      <c r="AF690" s="235"/>
      <c r="AG690" s="235"/>
      <c r="AH690" s="235"/>
      <c r="AI690" s="187"/>
      <c r="AJ690" s="187"/>
      <c r="AK690" s="187"/>
      <c r="AL690" s="187"/>
      <c r="AM690" s="187"/>
      <c r="AN690" s="187"/>
      <c r="AO690" s="187"/>
      <c r="AP690" s="187"/>
      <c r="AQ690" s="187"/>
      <c r="AR690" s="187"/>
      <c r="AS690" s="187"/>
      <c r="AT690" s="236"/>
      <c r="AU690" s="236"/>
      <c r="AV690" s="236"/>
      <c r="AW690" s="236"/>
      <c r="AX690" s="236"/>
      <c r="AY690" s="236"/>
      <c r="AZ690" s="236"/>
      <c r="BA690" s="236"/>
      <c r="BB690" s="236"/>
      <c r="BC690" s="236"/>
      <c r="BD690" s="236"/>
    </row>
    <row r="691" spans="1:56" ht="12.75" customHeight="1">
      <c r="A691" s="186"/>
      <c r="B691" s="186"/>
      <c r="C691" s="186"/>
      <c r="D691" s="186"/>
      <c r="E691" s="186"/>
      <c r="F691" s="186"/>
      <c r="G691" s="186"/>
      <c r="H691" s="186"/>
      <c r="I691" s="186"/>
      <c r="J691" s="186"/>
      <c r="K691" s="186"/>
      <c r="L691" s="186"/>
      <c r="M691" s="186"/>
      <c r="N691" s="186"/>
      <c r="O691" s="186"/>
      <c r="P691" s="187"/>
      <c r="Q691" s="187"/>
      <c r="R691" s="187"/>
      <c r="S691" s="187"/>
      <c r="T691" s="187"/>
      <c r="U691" s="187"/>
      <c r="V691" s="187"/>
      <c r="W691" s="187"/>
      <c r="X691" s="187"/>
      <c r="Y691" s="188"/>
      <c r="Z691" s="188"/>
      <c r="AA691" s="188"/>
      <c r="AB691" s="188"/>
      <c r="AC691" s="235"/>
      <c r="AD691" s="235"/>
      <c r="AE691" s="235"/>
      <c r="AF691" s="235"/>
      <c r="AG691" s="235"/>
      <c r="AH691" s="235"/>
      <c r="AI691" s="187"/>
      <c r="AJ691" s="187"/>
      <c r="AK691" s="187"/>
      <c r="AL691" s="187"/>
      <c r="AM691" s="187"/>
      <c r="AN691" s="187"/>
      <c r="AO691" s="187"/>
      <c r="AP691" s="187"/>
      <c r="AQ691" s="187"/>
      <c r="AR691" s="187"/>
      <c r="AS691" s="187"/>
      <c r="AT691" s="236"/>
      <c r="AU691" s="236"/>
      <c r="AV691" s="236"/>
      <c r="AW691" s="236"/>
      <c r="AX691" s="236"/>
      <c r="AY691" s="236"/>
      <c r="AZ691" s="236"/>
      <c r="BA691" s="236"/>
      <c r="BB691" s="236"/>
      <c r="BC691" s="236"/>
      <c r="BD691" s="236"/>
    </row>
    <row r="692" spans="1:56" ht="12.75" customHeight="1">
      <c r="A692" s="186"/>
      <c r="B692" s="186"/>
      <c r="C692" s="186"/>
      <c r="D692" s="186"/>
      <c r="E692" s="186"/>
      <c r="F692" s="186"/>
      <c r="G692" s="186"/>
      <c r="H692" s="186"/>
      <c r="I692" s="186"/>
      <c r="J692" s="186"/>
      <c r="K692" s="186"/>
      <c r="L692" s="186"/>
      <c r="M692" s="186"/>
      <c r="N692" s="186"/>
      <c r="O692" s="186"/>
      <c r="P692" s="187"/>
      <c r="Q692" s="187"/>
      <c r="R692" s="187"/>
      <c r="S692" s="187"/>
      <c r="T692" s="187"/>
      <c r="U692" s="187"/>
      <c r="V692" s="187"/>
      <c r="W692" s="187"/>
      <c r="X692" s="187"/>
      <c r="Y692" s="188"/>
      <c r="Z692" s="188"/>
      <c r="AA692" s="188"/>
      <c r="AB692" s="188"/>
      <c r="AC692" s="235"/>
      <c r="AD692" s="235"/>
      <c r="AE692" s="235"/>
      <c r="AF692" s="235"/>
      <c r="AG692" s="235"/>
      <c r="AH692" s="235"/>
      <c r="AI692" s="187"/>
      <c r="AJ692" s="187"/>
      <c r="AK692" s="187"/>
      <c r="AL692" s="187"/>
      <c r="AM692" s="187"/>
      <c r="AN692" s="187"/>
      <c r="AO692" s="187"/>
      <c r="AP692" s="187"/>
      <c r="AQ692" s="187"/>
      <c r="AR692" s="187"/>
      <c r="AS692" s="187"/>
      <c r="AT692" s="236"/>
      <c r="AU692" s="236"/>
      <c r="AV692" s="236"/>
      <c r="AW692" s="236"/>
      <c r="AX692" s="236"/>
      <c r="AY692" s="236"/>
      <c r="AZ692" s="236"/>
      <c r="BA692" s="236"/>
      <c r="BB692" s="236"/>
      <c r="BC692" s="236"/>
      <c r="BD692" s="236"/>
    </row>
    <row r="693" spans="1:56" ht="12.75" customHeight="1">
      <c r="A693" s="186"/>
      <c r="B693" s="186"/>
      <c r="C693" s="186"/>
      <c r="D693" s="186"/>
      <c r="E693" s="186"/>
      <c r="F693" s="186"/>
      <c r="G693" s="186"/>
      <c r="H693" s="186"/>
      <c r="I693" s="186"/>
      <c r="J693" s="186"/>
      <c r="K693" s="186"/>
      <c r="L693" s="186"/>
      <c r="M693" s="186"/>
      <c r="N693" s="186"/>
      <c r="O693" s="186"/>
      <c r="P693" s="187"/>
      <c r="Q693" s="187"/>
      <c r="R693" s="187"/>
      <c r="S693" s="187"/>
      <c r="T693" s="187"/>
      <c r="U693" s="187"/>
      <c r="V693" s="187"/>
      <c r="W693" s="187"/>
      <c r="X693" s="187"/>
      <c r="Y693" s="188"/>
      <c r="Z693" s="188"/>
      <c r="AA693" s="188"/>
      <c r="AB693" s="188"/>
      <c r="AC693" s="235"/>
      <c r="AD693" s="235"/>
      <c r="AE693" s="235"/>
      <c r="AF693" s="235"/>
      <c r="AG693" s="235"/>
      <c r="AH693" s="235"/>
      <c r="AI693" s="187"/>
      <c r="AJ693" s="187"/>
      <c r="AK693" s="187"/>
      <c r="AL693" s="187"/>
      <c r="AM693" s="187"/>
      <c r="AN693" s="187"/>
      <c r="AO693" s="187"/>
      <c r="AP693" s="187"/>
      <c r="AQ693" s="187"/>
      <c r="AR693" s="187"/>
      <c r="AS693" s="187"/>
      <c r="AT693" s="236"/>
      <c r="AU693" s="236"/>
      <c r="AV693" s="236"/>
      <c r="AW693" s="236"/>
      <c r="AX693" s="236"/>
      <c r="AY693" s="236"/>
      <c r="AZ693" s="236"/>
      <c r="BA693" s="236"/>
      <c r="BB693" s="236"/>
      <c r="BC693" s="236"/>
      <c r="BD693" s="236"/>
    </row>
    <row r="694" spans="1:56" ht="12.75" customHeight="1">
      <c r="A694" s="186"/>
      <c r="B694" s="186"/>
      <c r="C694" s="186"/>
      <c r="D694" s="186"/>
      <c r="E694" s="186"/>
      <c r="F694" s="186"/>
      <c r="G694" s="186"/>
      <c r="H694" s="186"/>
      <c r="I694" s="186"/>
      <c r="J694" s="186"/>
      <c r="K694" s="186"/>
      <c r="L694" s="186"/>
      <c r="M694" s="186"/>
      <c r="N694" s="186"/>
      <c r="O694" s="186"/>
      <c r="P694" s="187"/>
      <c r="Q694" s="187"/>
      <c r="R694" s="187"/>
      <c r="S694" s="187"/>
      <c r="T694" s="187"/>
      <c r="U694" s="187"/>
      <c r="V694" s="187"/>
      <c r="W694" s="187"/>
      <c r="X694" s="187"/>
      <c r="Y694" s="188"/>
      <c r="Z694" s="188"/>
      <c r="AA694" s="188"/>
      <c r="AB694" s="188"/>
      <c r="AC694" s="235"/>
      <c r="AD694" s="235"/>
      <c r="AE694" s="235"/>
      <c r="AF694" s="235"/>
      <c r="AG694" s="235"/>
      <c r="AH694" s="235"/>
      <c r="AI694" s="187"/>
      <c r="AJ694" s="187"/>
      <c r="AK694" s="187"/>
      <c r="AL694" s="187"/>
      <c r="AM694" s="187"/>
      <c r="AN694" s="187"/>
      <c r="AO694" s="187"/>
      <c r="AP694" s="187"/>
      <c r="AQ694" s="187"/>
      <c r="AR694" s="187"/>
      <c r="AS694" s="187"/>
      <c r="AT694" s="236"/>
      <c r="AU694" s="236"/>
      <c r="AV694" s="236"/>
      <c r="AW694" s="236"/>
      <c r="AX694" s="236"/>
      <c r="AY694" s="236"/>
      <c r="AZ694" s="236"/>
      <c r="BA694" s="236"/>
      <c r="BB694" s="236"/>
      <c r="BC694" s="236"/>
      <c r="BD694" s="236"/>
    </row>
    <row r="695" spans="1:56" ht="12.75" customHeight="1">
      <c r="A695" s="186"/>
      <c r="B695" s="186"/>
      <c r="C695" s="186"/>
      <c r="D695" s="186"/>
      <c r="E695" s="186"/>
      <c r="F695" s="186"/>
      <c r="G695" s="186"/>
      <c r="H695" s="186"/>
      <c r="I695" s="186"/>
      <c r="J695" s="186"/>
      <c r="K695" s="186"/>
      <c r="L695" s="186"/>
      <c r="M695" s="186"/>
      <c r="N695" s="186"/>
      <c r="O695" s="186"/>
      <c r="P695" s="187"/>
      <c r="Q695" s="187"/>
      <c r="R695" s="187"/>
      <c r="S695" s="187"/>
      <c r="T695" s="187"/>
      <c r="U695" s="187"/>
      <c r="V695" s="187"/>
      <c r="W695" s="187"/>
      <c r="X695" s="187"/>
      <c r="Y695" s="188"/>
      <c r="Z695" s="188"/>
      <c r="AA695" s="188"/>
      <c r="AB695" s="188"/>
      <c r="AC695" s="235"/>
      <c r="AD695" s="235"/>
      <c r="AE695" s="235"/>
      <c r="AF695" s="235"/>
      <c r="AG695" s="235"/>
      <c r="AH695" s="235"/>
      <c r="AI695" s="187"/>
      <c r="AJ695" s="187"/>
      <c r="AK695" s="187"/>
      <c r="AL695" s="187"/>
      <c r="AM695" s="187"/>
      <c r="AN695" s="187"/>
      <c r="AO695" s="187"/>
      <c r="AP695" s="187"/>
      <c r="AQ695" s="187"/>
      <c r="AR695" s="187"/>
      <c r="AS695" s="187"/>
      <c r="AT695" s="236"/>
      <c r="AU695" s="236"/>
      <c r="AV695" s="236"/>
      <c r="AW695" s="236"/>
      <c r="AX695" s="236"/>
      <c r="AY695" s="236"/>
      <c r="AZ695" s="236"/>
      <c r="BA695" s="236"/>
      <c r="BB695" s="236"/>
      <c r="BC695" s="236"/>
      <c r="BD695" s="236"/>
    </row>
    <row r="696" spans="1:56" ht="12.75" customHeight="1">
      <c r="A696" s="186"/>
      <c r="B696" s="186"/>
      <c r="C696" s="186"/>
      <c r="D696" s="186"/>
      <c r="E696" s="186"/>
      <c r="F696" s="186"/>
      <c r="G696" s="186"/>
      <c r="H696" s="186"/>
      <c r="I696" s="186"/>
      <c r="J696" s="186"/>
      <c r="K696" s="186"/>
      <c r="L696" s="186"/>
      <c r="M696" s="186"/>
      <c r="N696" s="186"/>
      <c r="O696" s="186"/>
      <c r="P696" s="187"/>
      <c r="Q696" s="187"/>
      <c r="R696" s="187"/>
      <c r="S696" s="187"/>
      <c r="T696" s="187"/>
      <c r="U696" s="187"/>
      <c r="V696" s="187"/>
      <c r="W696" s="187"/>
      <c r="X696" s="187"/>
      <c r="Y696" s="188"/>
      <c r="Z696" s="188"/>
      <c r="AA696" s="188"/>
      <c r="AB696" s="188"/>
      <c r="AC696" s="235"/>
      <c r="AD696" s="235"/>
      <c r="AE696" s="235"/>
      <c r="AF696" s="235"/>
      <c r="AG696" s="235"/>
      <c r="AH696" s="235"/>
      <c r="AI696" s="187"/>
      <c r="AJ696" s="187"/>
      <c r="AK696" s="187"/>
      <c r="AL696" s="187"/>
      <c r="AM696" s="187"/>
      <c r="AN696" s="187"/>
      <c r="AO696" s="187"/>
      <c r="AP696" s="187"/>
      <c r="AQ696" s="187"/>
      <c r="AR696" s="187"/>
      <c r="AS696" s="187"/>
      <c r="AT696" s="236"/>
      <c r="AU696" s="236"/>
      <c r="AV696" s="236"/>
      <c r="AW696" s="236"/>
      <c r="AX696" s="236"/>
      <c r="AY696" s="236"/>
      <c r="AZ696" s="236"/>
      <c r="BA696" s="236"/>
      <c r="BB696" s="236"/>
      <c r="BC696" s="236"/>
      <c r="BD696" s="236"/>
    </row>
    <row r="697" spans="1:56" ht="12.75" customHeight="1">
      <c r="A697" s="186"/>
      <c r="B697" s="186"/>
      <c r="C697" s="186"/>
      <c r="D697" s="186"/>
      <c r="E697" s="186"/>
      <c r="F697" s="186"/>
      <c r="G697" s="186"/>
      <c r="H697" s="186"/>
      <c r="I697" s="186"/>
      <c r="J697" s="186"/>
      <c r="K697" s="186"/>
      <c r="L697" s="186"/>
      <c r="M697" s="186"/>
      <c r="N697" s="186"/>
      <c r="O697" s="186"/>
      <c r="P697" s="187"/>
      <c r="Q697" s="187"/>
      <c r="R697" s="187"/>
      <c r="S697" s="187"/>
      <c r="T697" s="187"/>
      <c r="U697" s="187"/>
      <c r="V697" s="187"/>
      <c r="W697" s="187"/>
      <c r="X697" s="187"/>
      <c r="Y697" s="188"/>
      <c r="Z697" s="188"/>
      <c r="AA697" s="188"/>
      <c r="AB697" s="188"/>
      <c r="AC697" s="235"/>
      <c r="AD697" s="235"/>
      <c r="AE697" s="235"/>
      <c r="AF697" s="235"/>
      <c r="AG697" s="235"/>
      <c r="AH697" s="235"/>
      <c r="AI697" s="187"/>
      <c r="AJ697" s="187"/>
      <c r="AK697" s="187"/>
      <c r="AL697" s="187"/>
      <c r="AM697" s="187"/>
      <c r="AN697" s="187"/>
      <c r="AO697" s="187"/>
      <c r="AP697" s="187"/>
      <c r="AQ697" s="187"/>
      <c r="AR697" s="187"/>
      <c r="AS697" s="187"/>
      <c r="AT697" s="236"/>
      <c r="AU697" s="236"/>
      <c r="AV697" s="236"/>
      <c r="AW697" s="236"/>
      <c r="AX697" s="236"/>
      <c r="AY697" s="236"/>
      <c r="AZ697" s="236"/>
      <c r="BA697" s="236"/>
      <c r="BB697" s="236"/>
      <c r="BC697" s="236"/>
      <c r="BD697" s="236"/>
    </row>
    <row r="698" spans="1:56" ht="12.75" customHeight="1">
      <c r="A698" s="186"/>
      <c r="B698" s="186"/>
      <c r="C698" s="186"/>
      <c r="D698" s="186"/>
      <c r="E698" s="186"/>
      <c r="F698" s="186"/>
      <c r="G698" s="186"/>
      <c r="H698" s="186"/>
      <c r="I698" s="186"/>
      <c r="J698" s="186"/>
      <c r="K698" s="186"/>
      <c r="L698" s="186"/>
      <c r="M698" s="186"/>
      <c r="N698" s="186"/>
      <c r="O698" s="186"/>
      <c r="P698" s="187"/>
      <c r="Q698" s="187"/>
      <c r="R698" s="187"/>
      <c r="S698" s="187"/>
      <c r="T698" s="187"/>
      <c r="U698" s="187"/>
      <c r="V698" s="187"/>
      <c r="W698" s="187"/>
      <c r="X698" s="187"/>
      <c r="Y698" s="188"/>
      <c r="Z698" s="188"/>
      <c r="AA698" s="188"/>
      <c r="AB698" s="188"/>
      <c r="AC698" s="235"/>
      <c r="AD698" s="235"/>
      <c r="AE698" s="235"/>
      <c r="AF698" s="235"/>
      <c r="AG698" s="235"/>
      <c r="AH698" s="235"/>
      <c r="AI698" s="187"/>
      <c r="AJ698" s="187"/>
      <c r="AK698" s="187"/>
      <c r="AL698" s="187"/>
      <c r="AM698" s="187"/>
      <c r="AN698" s="187"/>
      <c r="AO698" s="187"/>
      <c r="AP698" s="187"/>
      <c r="AQ698" s="187"/>
      <c r="AR698" s="187"/>
      <c r="AS698" s="187"/>
      <c r="AT698" s="236"/>
      <c r="AU698" s="236"/>
      <c r="AV698" s="236"/>
      <c r="AW698" s="236"/>
      <c r="AX698" s="236"/>
      <c r="AY698" s="236"/>
      <c r="AZ698" s="236"/>
      <c r="BA698" s="236"/>
      <c r="BB698" s="236"/>
      <c r="BC698" s="236"/>
      <c r="BD698" s="236"/>
    </row>
    <row r="699" spans="1:56" ht="12.75" customHeight="1">
      <c r="A699" s="186"/>
      <c r="B699" s="186"/>
      <c r="C699" s="186"/>
      <c r="D699" s="186"/>
      <c r="E699" s="186"/>
      <c r="F699" s="186"/>
      <c r="G699" s="186"/>
      <c r="H699" s="186"/>
      <c r="I699" s="186"/>
      <c r="J699" s="186"/>
      <c r="K699" s="186"/>
      <c r="L699" s="186"/>
      <c r="M699" s="186"/>
      <c r="N699" s="186"/>
      <c r="O699" s="186"/>
      <c r="P699" s="187"/>
      <c r="Q699" s="187"/>
      <c r="R699" s="187"/>
      <c r="S699" s="187"/>
      <c r="T699" s="187"/>
      <c r="U699" s="187"/>
      <c r="V699" s="187"/>
      <c r="W699" s="187"/>
      <c r="X699" s="187"/>
      <c r="Y699" s="188"/>
      <c r="Z699" s="188"/>
      <c r="AA699" s="188"/>
      <c r="AB699" s="188"/>
      <c r="AC699" s="235"/>
      <c r="AD699" s="235"/>
      <c r="AE699" s="235"/>
      <c r="AF699" s="235"/>
      <c r="AG699" s="235"/>
      <c r="AH699" s="235"/>
      <c r="AI699" s="187"/>
      <c r="AJ699" s="187"/>
      <c r="AK699" s="187"/>
      <c r="AL699" s="187"/>
      <c r="AM699" s="187"/>
      <c r="AN699" s="187"/>
      <c r="AO699" s="187"/>
      <c r="AP699" s="187"/>
      <c r="AQ699" s="187"/>
      <c r="AR699" s="187"/>
      <c r="AS699" s="187"/>
      <c r="AT699" s="236"/>
      <c r="AU699" s="236"/>
      <c r="AV699" s="236"/>
      <c r="AW699" s="236"/>
      <c r="AX699" s="236"/>
      <c r="AY699" s="236"/>
      <c r="AZ699" s="236"/>
      <c r="BA699" s="236"/>
      <c r="BB699" s="236"/>
      <c r="BC699" s="236"/>
      <c r="BD699" s="236"/>
    </row>
    <row r="700" spans="1:56" ht="12.75" customHeight="1">
      <c r="A700" s="186"/>
      <c r="B700" s="186"/>
      <c r="C700" s="186"/>
      <c r="D700" s="186"/>
      <c r="E700" s="186"/>
      <c r="F700" s="186"/>
      <c r="G700" s="186"/>
      <c r="H700" s="186"/>
      <c r="I700" s="186"/>
      <c r="J700" s="186"/>
      <c r="K700" s="186"/>
      <c r="L700" s="186"/>
      <c r="M700" s="186"/>
      <c r="N700" s="186"/>
      <c r="O700" s="186"/>
      <c r="P700" s="187"/>
      <c r="Q700" s="187"/>
      <c r="R700" s="187"/>
      <c r="S700" s="187"/>
      <c r="T700" s="187"/>
      <c r="U700" s="187"/>
      <c r="V700" s="187"/>
      <c r="W700" s="187"/>
      <c r="X700" s="187"/>
      <c r="Y700" s="188"/>
      <c r="Z700" s="188"/>
      <c r="AA700" s="188"/>
      <c r="AB700" s="188"/>
      <c r="AC700" s="235"/>
      <c r="AD700" s="235"/>
      <c r="AE700" s="235"/>
      <c r="AF700" s="235"/>
      <c r="AG700" s="235"/>
      <c r="AH700" s="235"/>
      <c r="AI700" s="187"/>
      <c r="AJ700" s="187"/>
      <c r="AK700" s="187"/>
      <c r="AL700" s="187"/>
      <c r="AM700" s="187"/>
      <c r="AN700" s="187"/>
      <c r="AO700" s="187"/>
      <c r="AP700" s="187"/>
      <c r="AQ700" s="187"/>
      <c r="AR700" s="187"/>
      <c r="AS700" s="187"/>
      <c r="AT700" s="236"/>
      <c r="AU700" s="236"/>
      <c r="AV700" s="236"/>
      <c r="AW700" s="236"/>
      <c r="AX700" s="236"/>
      <c r="AY700" s="236"/>
      <c r="AZ700" s="236"/>
      <c r="BA700" s="236"/>
      <c r="BB700" s="236"/>
      <c r="BC700" s="236"/>
      <c r="BD700" s="236"/>
    </row>
    <row r="701" spans="1:56" ht="12.75" customHeight="1">
      <c r="A701" s="186"/>
      <c r="B701" s="186"/>
      <c r="C701" s="186"/>
      <c r="D701" s="186"/>
      <c r="E701" s="186"/>
      <c r="F701" s="186"/>
      <c r="G701" s="186"/>
      <c r="H701" s="186"/>
      <c r="I701" s="186"/>
      <c r="J701" s="186"/>
      <c r="K701" s="186"/>
      <c r="L701" s="186"/>
      <c r="M701" s="186"/>
      <c r="N701" s="186"/>
      <c r="O701" s="186"/>
      <c r="P701" s="187"/>
      <c r="Q701" s="187"/>
      <c r="R701" s="187"/>
      <c r="S701" s="187"/>
      <c r="T701" s="187"/>
      <c r="U701" s="187"/>
      <c r="V701" s="187"/>
      <c r="W701" s="187"/>
      <c r="X701" s="187"/>
      <c r="Y701" s="188"/>
      <c r="Z701" s="188"/>
      <c r="AA701" s="188"/>
      <c r="AB701" s="188"/>
      <c r="AC701" s="235"/>
      <c r="AD701" s="235"/>
      <c r="AE701" s="235"/>
      <c r="AF701" s="235"/>
      <c r="AG701" s="235"/>
      <c r="AH701" s="235"/>
      <c r="AI701" s="187"/>
      <c r="AJ701" s="187"/>
      <c r="AK701" s="187"/>
      <c r="AL701" s="187"/>
      <c r="AM701" s="187"/>
      <c r="AN701" s="187"/>
      <c r="AO701" s="187"/>
      <c r="AP701" s="187"/>
      <c r="AQ701" s="187"/>
      <c r="AR701" s="187"/>
      <c r="AS701" s="187"/>
      <c r="AT701" s="236"/>
      <c r="AU701" s="236"/>
      <c r="AV701" s="236"/>
      <c r="AW701" s="236"/>
      <c r="AX701" s="236"/>
      <c r="AY701" s="236"/>
      <c r="AZ701" s="236"/>
      <c r="BA701" s="236"/>
      <c r="BB701" s="236"/>
      <c r="BC701" s="236"/>
      <c r="BD701" s="236"/>
    </row>
    <row r="702" spans="1:56" ht="12.75" customHeight="1">
      <c r="A702" s="186"/>
      <c r="B702" s="186"/>
      <c r="C702" s="186"/>
      <c r="D702" s="186"/>
      <c r="E702" s="186"/>
      <c r="F702" s="186"/>
      <c r="G702" s="186"/>
      <c r="H702" s="186"/>
      <c r="I702" s="186"/>
      <c r="J702" s="186"/>
      <c r="K702" s="186"/>
      <c r="L702" s="186"/>
      <c r="M702" s="186"/>
      <c r="N702" s="186"/>
      <c r="O702" s="186"/>
      <c r="P702" s="187"/>
      <c r="Q702" s="187"/>
      <c r="R702" s="187"/>
      <c r="S702" s="187"/>
      <c r="T702" s="187"/>
      <c r="U702" s="187"/>
      <c r="V702" s="187"/>
      <c r="W702" s="187"/>
      <c r="X702" s="187"/>
      <c r="Y702" s="188"/>
      <c r="Z702" s="188"/>
      <c r="AA702" s="188"/>
      <c r="AB702" s="188"/>
      <c r="AC702" s="235"/>
      <c r="AD702" s="235"/>
      <c r="AE702" s="235"/>
      <c r="AF702" s="235"/>
      <c r="AG702" s="235"/>
      <c r="AH702" s="235"/>
      <c r="AI702" s="187"/>
      <c r="AJ702" s="187"/>
      <c r="AK702" s="187"/>
      <c r="AL702" s="187"/>
      <c r="AM702" s="187"/>
      <c r="AN702" s="187"/>
      <c r="AO702" s="187"/>
      <c r="AP702" s="187"/>
      <c r="AQ702" s="187"/>
      <c r="AR702" s="187"/>
      <c r="AS702" s="187"/>
      <c r="AT702" s="236"/>
      <c r="AU702" s="236"/>
      <c r="AV702" s="236"/>
      <c r="AW702" s="236"/>
      <c r="AX702" s="236"/>
      <c r="AY702" s="236"/>
      <c r="AZ702" s="236"/>
      <c r="BA702" s="236"/>
      <c r="BB702" s="236"/>
      <c r="BC702" s="236"/>
      <c r="BD702" s="236"/>
    </row>
    <row r="703" spans="1:56" ht="12.75" customHeight="1">
      <c r="A703" s="186"/>
      <c r="B703" s="186"/>
      <c r="C703" s="186"/>
      <c r="D703" s="186"/>
      <c r="E703" s="186"/>
      <c r="F703" s="186"/>
      <c r="G703" s="186"/>
      <c r="H703" s="186"/>
      <c r="I703" s="186"/>
      <c r="J703" s="186"/>
      <c r="K703" s="186"/>
      <c r="L703" s="186"/>
      <c r="M703" s="186"/>
      <c r="N703" s="186"/>
      <c r="O703" s="186"/>
      <c r="P703" s="187"/>
      <c r="Q703" s="187"/>
      <c r="R703" s="187"/>
      <c r="S703" s="187"/>
      <c r="T703" s="187"/>
      <c r="U703" s="187"/>
      <c r="V703" s="187"/>
      <c r="W703" s="187"/>
      <c r="X703" s="187"/>
      <c r="Y703" s="188"/>
      <c r="Z703" s="188"/>
      <c r="AA703" s="188"/>
      <c r="AB703" s="188"/>
      <c r="AC703" s="235"/>
      <c r="AD703" s="235"/>
      <c r="AE703" s="235"/>
      <c r="AF703" s="235"/>
      <c r="AG703" s="235"/>
      <c r="AH703" s="235"/>
      <c r="AI703" s="187"/>
      <c r="AJ703" s="187"/>
      <c r="AK703" s="187"/>
      <c r="AL703" s="187"/>
      <c r="AM703" s="187"/>
      <c r="AN703" s="187"/>
      <c r="AO703" s="187"/>
      <c r="AP703" s="187"/>
      <c r="AQ703" s="187"/>
      <c r="AR703" s="187"/>
      <c r="AS703" s="187"/>
      <c r="AT703" s="236"/>
      <c r="AU703" s="236"/>
      <c r="AV703" s="236"/>
      <c r="AW703" s="236"/>
      <c r="AX703" s="236"/>
      <c r="AY703" s="236"/>
      <c r="AZ703" s="236"/>
      <c r="BA703" s="236"/>
      <c r="BB703" s="236"/>
      <c r="BC703" s="236"/>
      <c r="BD703" s="236"/>
    </row>
    <row r="704" spans="1:56" ht="12.75" customHeight="1">
      <c r="A704" s="186"/>
      <c r="B704" s="186"/>
      <c r="C704" s="186"/>
      <c r="D704" s="186"/>
      <c r="E704" s="186"/>
      <c r="F704" s="186"/>
      <c r="G704" s="186"/>
      <c r="H704" s="186"/>
      <c r="I704" s="186"/>
      <c r="J704" s="186"/>
      <c r="K704" s="186"/>
      <c r="L704" s="186"/>
      <c r="M704" s="186"/>
      <c r="N704" s="186"/>
      <c r="O704" s="186"/>
      <c r="P704" s="187"/>
      <c r="Q704" s="187"/>
      <c r="R704" s="187"/>
      <c r="S704" s="187"/>
      <c r="T704" s="187"/>
      <c r="U704" s="187"/>
      <c r="V704" s="187"/>
      <c r="W704" s="187"/>
      <c r="X704" s="187"/>
      <c r="Y704" s="188"/>
      <c r="Z704" s="188"/>
      <c r="AA704" s="188"/>
      <c r="AB704" s="188"/>
      <c r="AC704" s="235"/>
      <c r="AD704" s="235"/>
      <c r="AE704" s="235"/>
      <c r="AF704" s="235"/>
      <c r="AG704" s="235"/>
      <c r="AH704" s="235"/>
      <c r="AI704" s="187"/>
      <c r="AJ704" s="187"/>
      <c r="AK704" s="187"/>
      <c r="AL704" s="187"/>
      <c r="AM704" s="187"/>
      <c r="AN704" s="187"/>
      <c r="AO704" s="187"/>
      <c r="AP704" s="187"/>
      <c r="AQ704" s="187"/>
      <c r="AR704" s="187"/>
      <c r="AS704" s="187"/>
      <c r="AT704" s="236"/>
      <c r="AU704" s="236"/>
      <c r="AV704" s="236"/>
      <c r="AW704" s="236"/>
      <c r="AX704" s="236"/>
      <c r="AY704" s="236"/>
      <c r="AZ704" s="236"/>
      <c r="BA704" s="236"/>
      <c r="BB704" s="236"/>
      <c r="BC704" s="236"/>
      <c r="BD704" s="236"/>
    </row>
    <row r="705" spans="1:56" ht="12.75" customHeight="1">
      <c r="A705" s="186"/>
      <c r="B705" s="186"/>
      <c r="C705" s="186"/>
      <c r="D705" s="186"/>
      <c r="E705" s="186"/>
      <c r="F705" s="186"/>
      <c r="G705" s="186"/>
      <c r="H705" s="186"/>
      <c r="I705" s="186"/>
      <c r="J705" s="186"/>
      <c r="K705" s="186"/>
      <c r="L705" s="186"/>
      <c r="M705" s="186"/>
      <c r="N705" s="186"/>
      <c r="O705" s="186"/>
      <c r="P705" s="187"/>
      <c r="Q705" s="187"/>
      <c r="R705" s="187"/>
      <c r="S705" s="187"/>
      <c r="T705" s="187"/>
      <c r="U705" s="187"/>
      <c r="V705" s="187"/>
      <c r="W705" s="187"/>
      <c r="X705" s="187"/>
      <c r="Y705" s="188"/>
      <c r="Z705" s="188"/>
      <c r="AA705" s="188"/>
      <c r="AB705" s="188"/>
      <c r="AC705" s="235"/>
      <c r="AD705" s="235"/>
      <c r="AE705" s="235"/>
      <c r="AF705" s="235"/>
      <c r="AG705" s="235"/>
      <c r="AH705" s="235"/>
      <c r="AI705" s="187"/>
      <c r="AJ705" s="187"/>
      <c r="AK705" s="187"/>
      <c r="AL705" s="187"/>
      <c r="AM705" s="187"/>
      <c r="AN705" s="187"/>
      <c r="AO705" s="187"/>
      <c r="AP705" s="187"/>
      <c r="AQ705" s="187"/>
      <c r="AR705" s="187"/>
      <c r="AS705" s="187"/>
      <c r="AT705" s="236"/>
      <c r="AU705" s="236"/>
      <c r="AV705" s="236"/>
      <c r="AW705" s="236"/>
      <c r="AX705" s="236"/>
      <c r="AY705" s="236"/>
      <c r="AZ705" s="236"/>
      <c r="BA705" s="236"/>
      <c r="BB705" s="236"/>
      <c r="BC705" s="236"/>
      <c r="BD705" s="236"/>
    </row>
    <row r="706" spans="1:56" ht="12.75" customHeight="1">
      <c r="A706" s="186"/>
      <c r="B706" s="186"/>
      <c r="C706" s="186"/>
      <c r="D706" s="186"/>
      <c r="E706" s="186"/>
      <c r="F706" s="186"/>
      <c r="G706" s="186"/>
      <c r="H706" s="186"/>
      <c r="I706" s="186"/>
      <c r="J706" s="186"/>
      <c r="K706" s="186"/>
      <c r="L706" s="186"/>
      <c r="M706" s="186"/>
      <c r="N706" s="186"/>
      <c r="O706" s="186"/>
      <c r="P706" s="187"/>
      <c r="Q706" s="187"/>
      <c r="R706" s="187"/>
      <c r="S706" s="187"/>
      <c r="T706" s="187"/>
      <c r="U706" s="187"/>
      <c r="V706" s="187"/>
      <c r="W706" s="187"/>
      <c r="X706" s="187"/>
      <c r="Y706" s="188"/>
      <c r="Z706" s="188"/>
      <c r="AA706" s="188"/>
      <c r="AB706" s="188"/>
      <c r="AC706" s="235"/>
      <c r="AD706" s="235"/>
      <c r="AE706" s="235"/>
      <c r="AF706" s="235"/>
      <c r="AG706" s="235"/>
      <c r="AH706" s="235"/>
      <c r="AI706" s="187"/>
      <c r="AJ706" s="187"/>
      <c r="AK706" s="187"/>
      <c r="AL706" s="187"/>
      <c r="AM706" s="187"/>
      <c r="AN706" s="187"/>
      <c r="AO706" s="187"/>
      <c r="AP706" s="187"/>
      <c r="AQ706" s="187"/>
      <c r="AR706" s="187"/>
      <c r="AS706" s="187"/>
      <c r="AT706" s="236"/>
      <c r="AU706" s="236"/>
      <c r="AV706" s="236"/>
      <c r="AW706" s="236"/>
      <c r="AX706" s="236"/>
      <c r="AY706" s="236"/>
      <c r="AZ706" s="236"/>
      <c r="BA706" s="236"/>
      <c r="BB706" s="236"/>
      <c r="BC706" s="236"/>
      <c r="BD706" s="236"/>
    </row>
    <row r="707" spans="1:56" ht="12.75" customHeight="1">
      <c r="A707" s="186"/>
      <c r="B707" s="186"/>
      <c r="C707" s="186"/>
      <c r="D707" s="186"/>
      <c r="E707" s="186"/>
      <c r="F707" s="186"/>
      <c r="G707" s="186"/>
      <c r="H707" s="186"/>
      <c r="I707" s="186"/>
      <c r="J707" s="186"/>
      <c r="K707" s="186"/>
      <c r="L707" s="186"/>
      <c r="M707" s="186"/>
      <c r="N707" s="186"/>
      <c r="O707" s="186"/>
      <c r="P707" s="187"/>
      <c r="Q707" s="187"/>
      <c r="R707" s="187"/>
      <c r="S707" s="187"/>
      <c r="T707" s="187"/>
      <c r="U707" s="187"/>
      <c r="V707" s="187"/>
      <c r="W707" s="187"/>
      <c r="X707" s="187"/>
      <c r="Y707" s="188"/>
      <c r="Z707" s="188"/>
      <c r="AA707" s="188"/>
      <c r="AB707" s="188"/>
      <c r="AC707" s="235"/>
      <c r="AD707" s="235"/>
      <c r="AE707" s="235"/>
      <c r="AF707" s="235"/>
      <c r="AG707" s="235"/>
      <c r="AH707" s="235"/>
      <c r="AI707" s="187"/>
      <c r="AJ707" s="187"/>
      <c r="AK707" s="187"/>
      <c r="AL707" s="187"/>
      <c r="AM707" s="187"/>
      <c r="AN707" s="187"/>
      <c r="AO707" s="187"/>
      <c r="AP707" s="187"/>
      <c r="AQ707" s="187"/>
      <c r="AR707" s="187"/>
      <c r="AS707" s="187"/>
      <c r="AT707" s="236"/>
      <c r="AU707" s="236"/>
      <c r="AV707" s="236"/>
      <c r="AW707" s="236"/>
      <c r="AX707" s="236"/>
      <c r="AY707" s="236"/>
      <c r="AZ707" s="236"/>
      <c r="BA707" s="236"/>
      <c r="BB707" s="236"/>
      <c r="BC707" s="236"/>
      <c r="BD707" s="236"/>
    </row>
    <row r="708" spans="1:56" ht="12.75" customHeight="1">
      <c r="A708" s="186"/>
      <c r="B708" s="186"/>
      <c r="C708" s="186"/>
      <c r="D708" s="186"/>
      <c r="E708" s="186"/>
      <c r="F708" s="186"/>
      <c r="G708" s="186"/>
      <c r="H708" s="186"/>
      <c r="I708" s="186"/>
      <c r="J708" s="186"/>
      <c r="K708" s="186"/>
      <c r="L708" s="186"/>
      <c r="M708" s="186"/>
      <c r="N708" s="186"/>
      <c r="O708" s="186"/>
      <c r="P708" s="187"/>
      <c r="Q708" s="187"/>
      <c r="R708" s="187"/>
      <c r="S708" s="187"/>
      <c r="T708" s="187"/>
      <c r="U708" s="187"/>
      <c r="V708" s="187"/>
      <c r="W708" s="187"/>
      <c r="X708" s="187"/>
      <c r="Y708" s="188"/>
      <c r="Z708" s="188"/>
      <c r="AA708" s="188"/>
      <c r="AB708" s="188"/>
      <c r="AC708" s="235"/>
      <c r="AD708" s="235"/>
      <c r="AE708" s="235"/>
      <c r="AF708" s="235"/>
      <c r="AG708" s="235"/>
      <c r="AH708" s="235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7"/>
      <c r="AT708" s="236"/>
      <c r="AU708" s="236"/>
      <c r="AV708" s="236"/>
      <c r="AW708" s="236"/>
      <c r="AX708" s="236"/>
      <c r="AY708" s="236"/>
      <c r="AZ708" s="236"/>
      <c r="BA708" s="236"/>
      <c r="BB708" s="236"/>
      <c r="BC708" s="236"/>
      <c r="BD708" s="236"/>
    </row>
    <row r="709" spans="1:56" ht="12.75" customHeight="1">
      <c r="A709" s="186"/>
      <c r="B709" s="186"/>
      <c r="C709" s="186"/>
      <c r="D709" s="186"/>
      <c r="E709" s="186"/>
      <c r="F709" s="186"/>
      <c r="G709" s="186"/>
      <c r="H709" s="186"/>
      <c r="I709" s="186"/>
      <c r="J709" s="186"/>
      <c r="K709" s="186"/>
      <c r="L709" s="186"/>
      <c r="M709" s="186"/>
      <c r="N709" s="186"/>
      <c r="O709" s="186"/>
      <c r="P709" s="187"/>
      <c r="Q709" s="187"/>
      <c r="R709" s="187"/>
      <c r="S709" s="187"/>
      <c r="T709" s="187"/>
      <c r="U709" s="187"/>
      <c r="V709" s="187"/>
      <c r="W709" s="187"/>
      <c r="X709" s="187"/>
      <c r="Y709" s="188"/>
      <c r="Z709" s="188"/>
      <c r="AA709" s="188"/>
      <c r="AB709" s="188"/>
      <c r="AC709" s="235"/>
      <c r="AD709" s="235"/>
      <c r="AE709" s="235"/>
      <c r="AF709" s="235"/>
      <c r="AG709" s="235"/>
      <c r="AH709" s="235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87"/>
      <c r="AT709" s="236"/>
      <c r="AU709" s="236"/>
      <c r="AV709" s="236"/>
      <c r="AW709" s="236"/>
      <c r="AX709" s="236"/>
      <c r="AY709" s="236"/>
      <c r="AZ709" s="236"/>
      <c r="BA709" s="236"/>
      <c r="BB709" s="236"/>
      <c r="BC709" s="236"/>
      <c r="BD709" s="236"/>
    </row>
    <row r="710" spans="1:56" ht="12.75" customHeight="1">
      <c r="A710" s="186"/>
      <c r="B710" s="186"/>
      <c r="C710" s="186"/>
      <c r="D710" s="186"/>
      <c r="E710" s="186"/>
      <c r="F710" s="186"/>
      <c r="G710" s="186"/>
      <c r="H710" s="186"/>
      <c r="I710" s="186"/>
      <c r="J710" s="186"/>
      <c r="K710" s="186"/>
      <c r="L710" s="186"/>
      <c r="M710" s="186"/>
      <c r="N710" s="186"/>
      <c r="O710" s="186"/>
      <c r="P710" s="187"/>
      <c r="Q710" s="187"/>
      <c r="R710" s="187"/>
      <c r="S710" s="187"/>
      <c r="T710" s="187"/>
      <c r="U710" s="187"/>
      <c r="V710" s="187"/>
      <c r="W710" s="187"/>
      <c r="X710" s="187"/>
      <c r="Y710" s="188"/>
      <c r="Z710" s="188"/>
      <c r="AA710" s="188"/>
      <c r="AB710" s="188"/>
      <c r="AC710" s="235"/>
      <c r="AD710" s="235"/>
      <c r="AE710" s="235"/>
      <c r="AF710" s="235"/>
      <c r="AG710" s="235"/>
      <c r="AH710" s="235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87"/>
      <c r="AT710" s="236"/>
      <c r="AU710" s="236"/>
      <c r="AV710" s="236"/>
      <c r="AW710" s="236"/>
      <c r="AX710" s="236"/>
      <c r="AY710" s="236"/>
      <c r="AZ710" s="236"/>
      <c r="BA710" s="236"/>
      <c r="BB710" s="236"/>
      <c r="BC710" s="236"/>
      <c r="BD710" s="236"/>
    </row>
    <row r="711" spans="1:56" ht="12.75" customHeight="1">
      <c r="A711" s="186"/>
      <c r="B711" s="186"/>
      <c r="C711" s="186"/>
      <c r="D711" s="186"/>
      <c r="E711" s="186"/>
      <c r="F711" s="186"/>
      <c r="G711" s="186"/>
      <c r="H711" s="186"/>
      <c r="I711" s="186"/>
      <c r="J711" s="186"/>
      <c r="K711" s="186"/>
      <c r="L711" s="186"/>
      <c r="M711" s="186"/>
      <c r="N711" s="186"/>
      <c r="O711" s="186"/>
      <c r="P711" s="187"/>
      <c r="Q711" s="187"/>
      <c r="R711" s="187"/>
      <c r="S711" s="187"/>
      <c r="T711" s="187"/>
      <c r="U711" s="187"/>
      <c r="V711" s="187"/>
      <c r="W711" s="187"/>
      <c r="X711" s="187"/>
      <c r="Y711" s="188"/>
      <c r="Z711" s="188"/>
      <c r="AA711" s="188"/>
      <c r="AB711" s="188"/>
      <c r="AC711" s="235"/>
      <c r="AD711" s="235"/>
      <c r="AE711" s="235"/>
      <c r="AF711" s="235"/>
      <c r="AG711" s="235"/>
      <c r="AH711" s="235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187"/>
      <c r="AT711" s="236"/>
      <c r="AU711" s="236"/>
      <c r="AV711" s="236"/>
      <c r="AW711" s="236"/>
      <c r="AX711" s="236"/>
      <c r="AY711" s="236"/>
      <c r="AZ711" s="236"/>
      <c r="BA711" s="236"/>
      <c r="BB711" s="236"/>
      <c r="BC711" s="236"/>
      <c r="BD711" s="236"/>
    </row>
    <row r="712" spans="1:56" ht="12.75" customHeight="1">
      <c r="A712" s="186"/>
      <c r="B712" s="186"/>
      <c r="C712" s="186"/>
      <c r="D712" s="186"/>
      <c r="E712" s="186"/>
      <c r="F712" s="186"/>
      <c r="G712" s="186"/>
      <c r="H712" s="186"/>
      <c r="I712" s="186"/>
      <c r="J712" s="186"/>
      <c r="K712" s="186"/>
      <c r="L712" s="186"/>
      <c r="M712" s="186"/>
      <c r="N712" s="186"/>
      <c r="O712" s="186"/>
      <c r="P712" s="187"/>
      <c r="Q712" s="187"/>
      <c r="R712" s="187"/>
      <c r="S712" s="187"/>
      <c r="T712" s="187"/>
      <c r="U712" s="187"/>
      <c r="V712" s="187"/>
      <c r="W712" s="187"/>
      <c r="X712" s="187"/>
      <c r="Y712" s="188"/>
      <c r="Z712" s="188"/>
      <c r="AA712" s="188"/>
      <c r="AB712" s="188"/>
      <c r="AC712" s="235"/>
      <c r="AD712" s="235"/>
      <c r="AE712" s="235"/>
      <c r="AF712" s="235"/>
      <c r="AG712" s="235"/>
      <c r="AH712" s="235"/>
      <c r="AI712" s="187"/>
      <c r="AJ712" s="187"/>
      <c r="AK712" s="187"/>
      <c r="AL712" s="187"/>
      <c r="AM712" s="187"/>
      <c r="AN712" s="187"/>
      <c r="AO712" s="187"/>
      <c r="AP712" s="187"/>
      <c r="AQ712" s="187"/>
      <c r="AR712" s="187"/>
      <c r="AS712" s="187"/>
      <c r="AT712" s="236"/>
      <c r="AU712" s="236"/>
      <c r="AV712" s="236"/>
      <c r="AW712" s="236"/>
      <c r="AX712" s="236"/>
      <c r="AY712" s="236"/>
      <c r="AZ712" s="236"/>
      <c r="BA712" s="236"/>
      <c r="BB712" s="236"/>
      <c r="BC712" s="236"/>
      <c r="BD712" s="236"/>
    </row>
    <row r="713" spans="1:56" ht="12.75" customHeight="1">
      <c r="A713" s="186"/>
      <c r="B713" s="186"/>
      <c r="C713" s="186"/>
      <c r="D713" s="186"/>
      <c r="E713" s="186"/>
      <c r="F713" s="186"/>
      <c r="G713" s="186"/>
      <c r="H713" s="186"/>
      <c r="I713" s="186"/>
      <c r="J713" s="186"/>
      <c r="K713" s="186"/>
      <c r="L713" s="186"/>
      <c r="M713" s="186"/>
      <c r="N713" s="186"/>
      <c r="O713" s="186"/>
      <c r="P713" s="187"/>
      <c r="Q713" s="187"/>
      <c r="R713" s="187"/>
      <c r="S713" s="187"/>
      <c r="T713" s="187"/>
      <c r="U713" s="187"/>
      <c r="V713" s="187"/>
      <c r="W713" s="187"/>
      <c r="X713" s="187"/>
      <c r="Y713" s="188"/>
      <c r="Z713" s="188"/>
      <c r="AA713" s="188"/>
      <c r="AB713" s="188"/>
      <c r="AC713" s="235"/>
      <c r="AD713" s="235"/>
      <c r="AE713" s="235"/>
      <c r="AF713" s="235"/>
      <c r="AG713" s="235"/>
      <c r="AH713" s="235"/>
      <c r="AI713" s="187"/>
      <c r="AJ713" s="187"/>
      <c r="AK713" s="187"/>
      <c r="AL713" s="187"/>
      <c r="AM713" s="187"/>
      <c r="AN713" s="187"/>
      <c r="AO713" s="187"/>
      <c r="AP713" s="187"/>
      <c r="AQ713" s="187"/>
      <c r="AR713" s="187"/>
      <c r="AS713" s="187"/>
      <c r="AT713" s="236"/>
      <c r="AU713" s="236"/>
      <c r="AV713" s="236"/>
      <c r="AW713" s="236"/>
      <c r="AX713" s="236"/>
      <c r="AY713" s="236"/>
      <c r="AZ713" s="236"/>
      <c r="BA713" s="236"/>
      <c r="BB713" s="236"/>
      <c r="BC713" s="236"/>
      <c r="BD713" s="236"/>
    </row>
    <row r="714" spans="1:56" ht="12.75" customHeight="1">
      <c r="A714" s="186"/>
      <c r="B714" s="186"/>
      <c r="C714" s="186"/>
      <c r="D714" s="186"/>
      <c r="E714" s="186"/>
      <c r="F714" s="186"/>
      <c r="G714" s="186"/>
      <c r="H714" s="186"/>
      <c r="I714" s="186"/>
      <c r="J714" s="186"/>
      <c r="K714" s="186"/>
      <c r="L714" s="186"/>
      <c r="M714" s="186"/>
      <c r="N714" s="186"/>
      <c r="O714" s="186"/>
      <c r="P714" s="187"/>
      <c r="Q714" s="187"/>
      <c r="R714" s="187"/>
      <c r="S714" s="187"/>
      <c r="T714" s="187"/>
      <c r="U714" s="187"/>
      <c r="V714" s="187"/>
      <c r="W714" s="187"/>
      <c r="X714" s="187"/>
      <c r="Y714" s="188"/>
      <c r="Z714" s="188"/>
      <c r="AA714" s="188"/>
      <c r="AB714" s="188"/>
      <c r="AC714" s="235"/>
      <c r="AD714" s="235"/>
      <c r="AE714" s="235"/>
      <c r="AF714" s="235"/>
      <c r="AG714" s="235"/>
      <c r="AH714" s="235"/>
      <c r="AI714" s="187"/>
      <c r="AJ714" s="187"/>
      <c r="AK714" s="187"/>
      <c r="AL714" s="187"/>
      <c r="AM714" s="187"/>
      <c r="AN714" s="187"/>
      <c r="AO714" s="187"/>
      <c r="AP714" s="187"/>
      <c r="AQ714" s="187"/>
      <c r="AR714" s="187"/>
      <c r="AS714" s="187"/>
      <c r="AT714" s="236"/>
      <c r="AU714" s="236"/>
      <c r="AV714" s="236"/>
      <c r="AW714" s="236"/>
      <c r="AX714" s="236"/>
      <c r="AY714" s="236"/>
      <c r="AZ714" s="236"/>
      <c r="BA714" s="236"/>
      <c r="BB714" s="236"/>
      <c r="BC714" s="236"/>
      <c r="BD714" s="236"/>
    </row>
    <row r="715" spans="1:56" ht="12.75" customHeight="1">
      <c r="A715" s="186"/>
      <c r="B715" s="186"/>
      <c r="C715" s="186"/>
      <c r="D715" s="186"/>
      <c r="E715" s="186"/>
      <c r="F715" s="186"/>
      <c r="G715" s="186"/>
      <c r="H715" s="186"/>
      <c r="I715" s="186"/>
      <c r="J715" s="186"/>
      <c r="K715" s="186"/>
      <c r="L715" s="186"/>
      <c r="M715" s="186"/>
      <c r="N715" s="186"/>
      <c r="O715" s="186"/>
      <c r="P715" s="187"/>
      <c r="Q715" s="187"/>
      <c r="R715" s="187"/>
      <c r="S715" s="187"/>
      <c r="T715" s="187"/>
      <c r="U715" s="187"/>
      <c r="V715" s="187"/>
      <c r="W715" s="187"/>
      <c r="X715" s="187"/>
      <c r="Y715" s="188"/>
      <c r="Z715" s="188"/>
      <c r="AA715" s="188"/>
      <c r="AB715" s="188"/>
      <c r="AC715" s="235"/>
      <c r="AD715" s="235"/>
      <c r="AE715" s="235"/>
      <c r="AF715" s="235"/>
      <c r="AG715" s="235"/>
      <c r="AH715" s="235"/>
      <c r="AI715" s="187"/>
      <c r="AJ715" s="187"/>
      <c r="AK715" s="187"/>
      <c r="AL715" s="187"/>
      <c r="AM715" s="187"/>
      <c r="AN715" s="187"/>
      <c r="AO715" s="187"/>
      <c r="AP715" s="187"/>
      <c r="AQ715" s="187"/>
      <c r="AR715" s="187"/>
      <c r="AS715" s="187"/>
      <c r="AT715" s="236"/>
      <c r="AU715" s="236"/>
      <c r="AV715" s="236"/>
      <c r="AW715" s="236"/>
      <c r="AX715" s="236"/>
      <c r="AY715" s="236"/>
      <c r="AZ715" s="236"/>
      <c r="BA715" s="236"/>
      <c r="BB715" s="236"/>
      <c r="BC715" s="236"/>
      <c r="BD715" s="236"/>
    </row>
    <row r="716" spans="1:56" ht="12.75" customHeight="1">
      <c r="A716" s="186"/>
      <c r="B716" s="186"/>
      <c r="C716" s="186"/>
      <c r="D716" s="186"/>
      <c r="E716" s="186"/>
      <c r="F716" s="186"/>
      <c r="G716" s="186"/>
      <c r="H716" s="186"/>
      <c r="I716" s="186"/>
      <c r="J716" s="186"/>
      <c r="K716" s="186"/>
      <c r="L716" s="186"/>
      <c r="M716" s="186"/>
      <c r="N716" s="186"/>
      <c r="O716" s="186"/>
      <c r="P716" s="187"/>
      <c r="Q716" s="187"/>
      <c r="R716" s="187"/>
      <c r="S716" s="187"/>
      <c r="T716" s="187"/>
      <c r="U716" s="187"/>
      <c r="V716" s="187"/>
      <c r="W716" s="187"/>
      <c r="X716" s="187"/>
      <c r="Y716" s="188"/>
      <c r="Z716" s="188"/>
      <c r="AA716" s="188"/>
      <c r="AB716" s="188"/>
      <c r="AC716" s="235"/>
      <c r="AD716" s="235"/>
      <c r="AE716" s="235"/>
      <c r="AF716" s="235"/>
      <c r="AG716" s="235"/>
      <c r="AH716" s="235"/>
      <c r="AI716" s="187"/>
      <c r="AJ716" s="187"/>
      <c r="AK716" s="187"/>
      <c r="AL716" s="187"/>
      <c r="AM716" s="187"/>
      <c r="AN716" s="187"/>
      <c r="AO716" s="187"/>
      <c r="AP716" s="187"/>
      <c r="AQ716" s="187"/>
      <c r="AR716" s="187"/>
      <c r="AS716" s="187"/>
      <c r="AT716" s="236"/>
      <c r="AU716" s="236"/>
      <c r="AV716" s="236"/>
      <c r="AW716" s="236"/>
      <c r="AX716" s="236"/>
      <c r="AY716" s="236"/>
      <c r="AZ716" s="236"/>
      <c r="BA716" s="236"/>
      <c r="BB716" s="236"/>
      <c r="BC716" s="236"/>
      <c r="BD716" s="236"/>
    </row>
    <row r="717" spans="1:56" ht="12.75" customHeight="1">
      <c r="A717" s="186"/>
      <c r="B717" s="186"/>
      <c r="C717" s="186"/>
      <c r="D717" s="186"/>
      <c r="E717" s="186"/>
      <c r="F717" s="186"/>
      <c r="G717" s="186"/>
      <c r="H717" s="186"/>
      <c r="I717" s="186"/>
      <c r="J717" s="186"/>
      <c r="K717" s="186"/>
      <c r="L717" s="186"/>
      <c r="M717" s="186"/>
      <c r="N717" s="186"/>
      <c r="O717" s="186"/>
      <c r="P717" s="187"/>
      <c r="Q717" s="187"/>
      <c r="R717" s="187"/>
      <c r="S717" s="187"/>
      <c r="T717" s="187"/>
      <c r="U717" s="187"/>
      <c r="V717" s="187"/>
      <c r="W717" s="187"/>
      <c r="X717" s="187"/>
      <c r="Y717" s="188"/>
      <c r="Z717" s="188"/>
      <c r="AA717" s="188"/>
      <c r="AB717" s="188"/>
      <c r="AC717" s="235"/>
      <c r="AD717" s="235"/>
      <c r="AE717" s="235"/>
      <c r="AF717" s="235"/>
      <c r="AG717" s="235"/>
      <c r="AH717" s="235"/>
      <c r="AI717" s="187"/>
      <c r="AJ717" s="187"/>
      <c r="AK717" s="187"/>
      <c r="AL717" s="187"/>
      <c r="AM717" s="187"/>
      <c r="AN717" s="187"/>
      <c r="AO717" s="187"/>
      <c r="AP717" s="187"/>
      <c r="AQ717" s="187"/>
      <c r="AR717" s="187"/>
      <c r="AS717" s="187"/>
      <c r="AT717" s="236"/>
      <c r="AU717" s="236"/>
      <c r="AV717" s="236"/>
      <c r="AW717" s="236"/>
      <c r="AX717" s="236"/>
      <c r="AY717" s="236"/>
      <c r="AZ717" s="236"/>
      <c r="BA717" s="236"/>
      <c r="BB717" s="236"/>
      <c r="BC717" s="236"/>
      <c r="BD717" s="236"/>
    </row>
    <row r="718" spans="1:56" ht="12.75" customHeight="1">
      <c r="A718" s="186"/>
      <c r="B718" s="186"/>
      <c r="C718" s="186"/>
      <c r="D718" s="186"/>
      <c r="E718" s="186"/>
      <c r="F718" s="186"/>
      <c r="G718" s="186"/>
      <c r="H718" s="186"/>
      <c r="I718" s="186"/>
      <c r="J718" s="186"/>
      <c r="K718" s="186"/>
      <c r="L718" s="186"/>
      <c r="M718" s="186"/>
      <c r="N718" s="186"/>
      <c r="O718" s="186"/>
      <c r="P718" s="187"/>
      <c r="Q718" s="187"/>
      <c r="R718" s="187"/>
      <c r="S718" s="187"/>
      <c r="T718" s="187"/>
      <c r="U718" s="187"/>
      <c r="V718" s="187"/>
      <c r="W718" s="187"/>
      <c r="X718" s="187"/>
      <c r="Y718" s="188"/>
      <c r="Z718" s="188"/>
      <c r="AA718" s="188"/>
      <c r="AB718" s="188"/>
      <c r="AC718" s="235"/>
      <c r="AD718" s="235"/>
      <c r="AE718" s="235"/>
      <c r="AF718" s="235"/>
      <c r="AG718" s="235"/>
      <c r="AH718" s="235"/>
      <c r="AI718" s="187"/>
      <c r="AJ718" s="187"/>
      <c r="AK718" s="187"/>
      <c r="AL718" s="187"/>
      <c r="AM718" s="187"/>
      <c r="AN718" s="187"/>
      <c r="AO718" s="187"/>
      <c r="AP718" s="187"/>
      <c r="AQ718" s="187"/>
      <c r="AR718" s="187"/>
      <c r="AS718" s="187"/>
      <c r="AT718" s="236"/>
      <c r="AU718" s="236"/>
      <c r="AV718" s="236"/>
      <c r="AW718" s="236"/>
      <c r="AX718" s="236"/>
      <c r="AY718" s="236"/>
      <c r="AZ718" s="236"/>
      <c r="BA718" s="236"/>
      <c r="BB718" s="236"/>
      <c r="BC718" s="236"/>
      <c r="BD718" s="236"/>
    </row>
    <row r="719" spans="1:56" ht="12.75" customHeight="1">
      <c r="A719" s="186"/>
      <c r="B719" s="186"/>
      <c r="C719" s="186"/>
      <c r="D719" s="186"/>
      <c r="E719" s="186"/>
      <c r="F719" s="186"/>
      <c r="G719" s="186"/>
      <c r="H719" s="186"/>
      <c r="I719" s="186"/>
      <c r="J719" s="186"/>
      <c r="K719" s="186"/>
      <c r="L719" s="186"/>
      <c r="M719" s="186"/>
      <c r="N719" s="186"/>
      <c r="O719" s="186"/>
      <c r="P719" s="187"/>
      <c r="Q719" s="187"/>
      <c r="R719" s="187"/>
      <c r="S719" s="187"/>
      <c r="T719" s="187"/>
      <c r="U719" s="187"/>
      <c r="V719" s="187"/>
      <c r="W719" s="187"/>
      <c r="X719" s="187"/>
      <c r="Y719" s="188"/>
      <c r="Z719" s="188"/>
      <c r="AA719" s="188"/>
      <c r="AB719" s="188"/>
      <c r="AC719" s="235"/>
      <c r="AD719" s="235"/>
      <c r="AE719" s="235"/>
      <c r="AF719" s="235"/>
      <c r="AG719" s="235"/>
      <c r="AH719" s="235"/>
      <c r="AI719" s="187"/>
      <c r="AJ719" s="187"/>
      <c r="AK719" s="187"/>
      <c r="AL719" s="187"/>
      <c r="AM719" s="187"/>
      <c r="AN719" s="187"/>
      <c r="AO719" s="187"/>
      <c r="AP719" s="187"/>
      <c r="AQ719" s="187"/>
      <c r="AR719" s="187"/>
      <c r="AS719" s="187"/>
      <c r="AT719" s="236"/>
      <c r="AU719" s="236"/>
      <c r="AV719" s="236"/>
      <c r="AW719" s="236"/>
      <c r="AX719" s="236"/>
      <c r="AY719" s="236"/>
      <c r="AZ719" s="236"/>
      <c r="BA719" s="236"/>
      <c r="BB719" s="236"/>
      <c r="BC719" s="236"/>
      <c r="BD719" s="236"/>
    </row>
    <row r="720" spans="1:56" ht="12.75" customHeight="1">
      <c r="A720" s="186"/>
      <c r="B720" s="186"/>
      <c r="C720" s="186"/>
      <c r="D720" s="186"/>
      <c r="E720" s="186"/>
      <c r="F720" s="186"/>
      <c r="G720" s="186"/>
      <c r="H720" s="186"/>
      <c r="I720" s="186"/>
      <c r="J720" s="186"/>
      <c r="K720" s="186"/>
      <c r="L720" s="186"/>
      <c r="M720" s="186"/>
      <c r="N720" s="186"/>
      <c r="O720" s="186"/>
      <c r="P720" s="187"/>
      <c r="Q720" s="187"/>
      <c r="R720" s="187"/>
      <c r="S720" s="187"/>
      <c r="T720" s="187"/>
      <c r="U720" s="187"/>
      <c r="V720" s="187"/>
      <c r="W720" s="187"/>
      <c r="X720" s="187"/>
      <c r="Y720" s="188"/>
      <c r="Z720" s="188"/>
      <c r="AA720" s="188"/>
      <c r="AB720" s="188"/>
      <c r="AC720" s="235"/>
      <c r="AD720" s="235"/>
      <c r="AE720" s="235"/>
      <c r="AF720" s="235"/>
      <c r="AG720" s="235"/>
      <c r="AH720" s="235"/>
      <c r="AI720" s="187"/>
      <c r="AJ720" s="187"/>
      <c r="AK720" s="187"/>
      <c r="AL720" s="187"/>
      <c r="AM720" s="187"/>
      <c r="AN720" s="187"/>
      <c r="AO720" s="187"/>
      <c r="AP720" s="187"/>
      <c r="AQ720" s="187"/>
      <c r="AR720" s="187"/>
      <c r="AS720" s="187"/>
      <c r="AT720" s="236"/>
      <c r="AU720" s="236"/>
      <c r="AV720" s="236"/>
      <c r="AW720" s="236"/>
      <c r="AX720" s="236"/>
      <c r="AY720" s="236"/>
      <c r="AZ720" s="236"/>
      <c r="BA720" s="236"/>
      <c r="BB720" s="236"/>
      <c r="BC720" s="236"/>
      <c r="BD720" s="236"/>
    </row>
    <row r="721" spans="1:56" ht="12.75" customHeight="1">
      <c r="A721" s="186"/>
      <c r="B721" s="186"/>
      <c r="C721" s="186"/>
      <c r="D721" s="186"/>
      <c r="E721" s="186"/>
      <c r="F721" s="186"/>
      <c r="G721" s="186"/>
      <c r="H721" s="186"/>
      <c r="I721" s="186"/>
      <c r="J721" s="186"/>
      <c r="K721" s="186"/>
      <c r="L721" s="186"/>
      <c r="M721" s="186"/>
      <c r="N721" s="186"/>
      <c r="O721" s="186"/>
      <c r="P721" s="187"/>
      <c r="Q721" s="187"/>
      <c r="R721" s="187"/>
      <c r="S721" s="187"/>
      <c r="T721" s="187"/>
      <c r="U721" s="187"/>
      <c r="V721" s="187"/>
      <c r="W721" s="187"/>
      <c r="X721" s="187"/>
      <c r="Y721" s="188"/>
      <c r="Z721" s="188"/>
      <c r="AA721" s="188"/>
      <c r="AB721" s="188"/>
      <c r="AC721" s="235"/>
      <c r="AD721" s="235"/>
      <c r="AE721" s="235"/>
      <c r="AF721" s="235"/>
      <c r="AG721" s="235"/>
      <c r="AH721" s="235"/>
      <c r="AI721" s="187"/>
      <c r="AJ721" s="187"/>
      <c r="AK721" s="187"/>
      <c r="AL721" s="187"/>
      <c r="AM721" s="187"/>
      <c r="AN721" s="187"/>
      <c r="AO721" s="187"/>
      <c r="AP721" s="187"/>
      <c r="AQ721" s="187"/>
      <c r="AR721" s="187"/>
      <c r="AS721" s="187"/>
      <c r="AT721" s="236"/>
      <c r="AU721" s="236"/>
      <c r="AV721" s="236"/>
      <c r="AW721" s="236"/>
      <c r="AX721" s="236"/>
      <c r="AY721" s="236"/>
      <c r="AZ721" s="236"/>
      <c r="BA721" s="236"/>
      <c r="BB721" s="236"/>
      <c r="BC721" s="236"/>
      <c r="BD721" s="236"/>
    </row>
    <row r="722" spans="1:56" ht="12.75" customHeight="1">
      <c r="A722" s="186"/>
      <c r="B722" s="186"/>
      <c r="C722" s="186"/>
      <c r="D722" s="186"/>
      <c r="E722" s="186"/>
      <c r="F722" s="186"/>
      <c r="G722" s="186"/>
      <c r="H722" s="186"/>
      <c r="I722" s="186"/>
      <c r="J722" s="186"/>
      <c r="K722" s="186"/>
      <c r="L722" s="186"/>
      <c r="M722" s="186"/>
      <c r="N722" s="186"/>
      <c r="O722" s="186"/>
      <c r="P722" s="187"/>
      <c r="Q722" s="187"/>
      <c r="R722" s="187"/>
      <c r="S722" s="187"/>
      <c r="T722" s="187"/>
      <c r="U722" s="187"/>
      <c r="V722" s="187"/>
      <c r="W722" s="187"/>
      <c r="X722" s="187"/>
      <c r="Y722" s="188"/>
      <c r="Z722" s="188"/>
      <c r="AA722" s="188"/>
      <c r="AB722" s="188"/>
      <c r="AC722" s="235"/>
      <c r="AD722" s="235"/>
      <c r="AE722" s="235"/>
      <c r="AF722" s="235"/>
      <c r="AG722" s="235"/>
      <c r="AH722" s="235"/>
      <c r="AI722" s="187"/>
      <c r="AJ722" s="187"/>
      <c r="AK722" s="187"/>
      <c r="AL722" s="187"/>
      <c r="AM722" s="187"/>
      <c r="AN722" s="187"/>
      <c r="AO722" s="187"/>
      <c r="AP722" s="187"/>
      <c r="AQ722" s="187"/>
      <c r="AR722" s="187"/>
      <c r="AS722" s="187"/>
      <c r="AT722" s="236"/>
      <c r="AU722" s="236"/>
      <c r="AV722" s="236"/>
      <c r="AW722" s="236"/>
      <c r="AX722" s="236"/>
      <c r="AY722" s="236"/>
      <c r="AZ722" s="236"/>
      <c r="BA722" s="236"/>
      <c r="BB722" s="236"/>
      <c r="BC722" s="236"/>
      <c r="BD722" s="236"/>
    </row>
    <row r="723" spans="1:56" ht="12.75" customHeight="1">
      <c r="A723" s="186"/>
      <c r="B723" s="186"/>
      <c r="C723" s="186"/>
      <c r="D723" s="186"/>
      <c r="E723" s="186"/>
      <c r="F723" s="186"/>
      <c r="G723" s="186"/>
      <c r="H723" s="186"/>
      <c r="I723" s="186"/>
      <c r="J723" s="186"/>
      <c r="K723" s="186"/>
      <c r="L723" s="186"/>
      <c r="M723" s="186"/>
      <c r="N723" s="186"/>
      <c r="O723" s="186"/>
      <c r="P723" s="187"/>
      <c r="Q723" s="187"/>
      <c r="R723" s="187"/>
      <c r="S723" s="187"/>
      <c r="T723" s="187"/>
      <c r="U723" s="187"/>
      <c r="V723" s="187"/>
      <c r="W723" s="187"/>
      <c r="X723" s="187"/>
      <c r="Y723" s="188"/>
      <c r="Z723" s="188"/>
      <c r="AA723" s="188"/>
      <c r="AB723" s="188"/>
      <c r="AC723" s="235"/>
      <c r="AD723" s="235"/>
      <c r="AE723" s="235"/>
      <c r="AF723" s="235"/>
      <c r="AG723" s="235"/>
      <c r="AH723" s="235"/>
      <c r="AI723" s="187"/>
      <c r="AJ723" s="187"/>
      <c r="AK723" s="187"/>
      <c r="AL723" s="187"/>
      <c r="AM723" s="187"/>
      <c r="AN723" s="187"/>
      <c r="AO723" s="187"/>
      <c r="AP723" s="187"/>
      <c r="AQ723" s="187"/>
      <c r="AR723" s="187"/>
      <c r="AS723" s="187"/>
      <c r="AT723" s="236"/>
      <c r="AU723" s="236"/>
      <c r="AV723" s="236"/>
      <c r="AW723" s="236"/>
      <c r="AX723" s="236"/>
      <c r="AY723" s="236"/>
      <c r="AZ723" s="236"/>
      <c r="BA723" s="236"/>
      <c r="BB723" s="236"/>
      <c r="BC723" s="236"/>
      <c r="BD723" s="236"/>
    </row>
    <row r="724" spans="1:56" ht="12.75" customHeight="1">
      <c r="A724" s="186"/>
      <c r="B724" s="186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  <c r="P724" s="187"/>
      <c r="Q724" s="187"/>
      <c r="R724" s="187"/>
      <c r="S724" s="187"/>
      <c r="T724" s="187"/>
      <c r="U724" s="187"/>
      <c r="V724" s="187"/>
      <c r="W724" s="187"/>
      <c r="X724" s="187"/>
      <c r="Y724" s="188"/>
      <c r="Z724" s="188"/>
      <c r="AA724" s="188"/>
      <c r="AB724" s="188"/>
      <c r="AC724" s="235"/>
      <c r="AD724" s="235"/>
      <c r="AE724" s="235"/>
      <c r="AF724" s="235"/>
      <c r="AG724" s="235"/>
      <c r="AH724" s="235"/>
      <c r="AI724" s="187"/>
      <c r="AJ724" s="187"/>
      <c r="AK724" s="187"/>
      <c r="AL724" s="187"/>
      <c r="AM724" s="187"/>
      <c r="AN724" s="187"/>
      <c r="AO724" s="187"/>
      <c r="AP724" s="187"/>
      <c r="AQ724" s="187"/>
      <c r="AR724" s="187"/>
      <c r="AS724" s="187"/>
      <c r="AT724" s="236"/>
      <c r="AU724" s="236"/>
      <c r="AV724" s="236"/>
      <c r="AW724" s="236"/>
      <c r="AX724" s="236"/>
      <c r="AY724" s="236"/>
      <c r="AZ724" s="236"/>
      <c r="BA724" s="236"/>
      <c r="BB724" s="236"/>
      <c r="BC724" s="236"/>
      <c r="BD724" s="236"/>
    </row>
    <row r="725" spans="1:56" ht="12.75" customHeight="1">
      <c r="A725" s="186"/>
      <c r="B725" s="186"/>
      <c r="C725" s="186"/>
      <c r="D725" s="186"/>
      <c r="E725" s="186"/>
      <c r="F725" s="186"/>
      <c r="G725" s="186"/>
      <c r="H725" s="186"/>
      <c r="I725" s="186"/>
      <c r="J725" s="186"/>
      <c r="K725" s="186"/>
      <c r="L725" s="186"/>
      <c r="M725" s="186"/>
      <c r="N725" s="186"/>
      <c r="O725" s="186"/>
      <c r="P725" s="187"/>
      <c r="Q725" s="187"/>
      <c r="R725" s="187"/>
      <c r="S725" s="187"/>
      <c r="T725" s="187"/>
      <c r="U725" s="187"/>
      <c r="V725" s="187"/>
      <c r="W725" s="187"/>
      <c r="X725" s="187"/>
      <c r="Y725" s="188"/>
      <c r="Z725" s="188"/>
      <c r="AA725" s="188"/>
      <c r="AB725" s="188"/>
      <c r="AC725" s="235"/>
      <c r="AD725" s="235"/>
      <c r="AE725" s="235"/>
      <c r="AF725" s="235"/>
      <c r="AG725" s="235"/>
      <c r="AH725" s="235"/>
      <c r="AI725" s="187"/>
      <c r="AJ725" s="187"/>
      <c r="AK725" s="187"/>
      <c r="AL725" s="187"/>
      <c r="AM725" s="187"/>
      <c r="AN725" s="187"/>
      <c r="AO725" s="187"/>
      <c r="AP725" s="187"/>
      <c r="AQ725" s="187"/>
      <c r="AR725" s="187"/>
      <c r="AS725" s="187"/>
      <c r="AT725" s="236"/>
      <c r="AU725" s="236"/>
      <c r="AV725" s="236"/>
      <c r="AW725" s="236"/>
      <c r="AX725" s="236"/>
      <c r="AY725" s="236"/>
      <c r="AZ725" s="236"/>
      <c r="BA725" s="236"/>
      <c r="BB725" s="236"/>
      <c r="BC725" s="236"/>
      <c r="BD725" s="236"/>
    </row>
    <row r="726" spans="1:56" ht="12.75" customHeight="1">
      <c r="A726" s="186"/>
      <c r="B726" s="186"/>
      <c r="C726" s="186"/>
      <c r="D726" s="186"/>
      <c r="E726" s="186"/>
      <c r="F726" s="186"/>
      <c r="G726" s="186"/>
      <c r="H726" s="186"/>
      <c r="I726" s="186"/>
      <c r="J726" s="186"/>
      <c r="K726" s="186"/>
      <c r="L726" s="186"/>
      <c r="M726" s="186"/>
      <c r="N726" s="186"/>
      <c r="O726" s="186"/>
      <c r="P726" s="187"/>
      <c r="Q726" s="187"/>
      <c r="R726" s="187"/>
      <c r="S726" s="187"/>
      <c r="T726" s="187"/>
      <c r="U726" s="187"/>
      <c r="V726" s="187"/>
      <c r="W726" s="187"/>
      <c r="X726" s="187"/>
      <c r="Y726" s="188"/>
      <c r="Z726" s="188"/>
      <c r="AA726" s="188"/>
      <c r="AB726" s="188"/>
      <c r="AC726" s="235"/>
      <c r="AD726" s="235"/>
      <c r="AE726" s="235"/>
      <c r="AF726" s="235"/>
      <c r="AG726" s="235"/>
      <c r="AH726" s="235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87"/>
      <c r="AT726" s="236"/>
      <c r="AU726" s="236"/>
      <c r="AV726" s="236"/>
      <c r="AW726" s="236"/>
      <c r="AX726" s="236"/>
      <c r="AY726" s="236"/>
      <c r="AZ726" s="236"/>
      <c r="BA726" s="236"/>
      <c r="BB726" s="236"/>
      <c r="BC726" s="236"/>
      <c r="BD726" s="236"/>
    </row>
    <row r="727" spans="1:56" ht="12.75" customHeight="1">
      <c r="A727" s="186"/>
      <c r="B727" s="186"/>
      <c r="C727" s="186"/>
      <c r="D727" s="186"/>
      <c r="E727" s="186"/>
      <c r="F727" s="186"/>
      <c r="G727" s="186"/>
      <c r="H727" s="186"/>
      <c r="I727" s="186"/>
      <c r="J727" s="186"/>
      <c r="K727" s="186"/>
      <c r="L727" s="186"/>
      <c r="M727" s="186"/>
      <c r="N727" s="186"/>
      <c r="O727" s="186"/>
      <c r="P727" s="187"/>
      <c r="Q727" s="187"/>
      <c r="R727" s="187"/>
      <c r="S727" s="187"/>
      <c r="T727" s="187"/>
      <c r="U727" s="187"/>
      <c r="V727" s="187"/>
      <c r="W727" s="187"/>
      <c r="X727" s="187"/>
      <c r="Y727" s="188"/>
      <c r="Z727" s="188"/>
      <c r="AA727" s="188"/>
      <c r="AB727" s="188"/>
      <c r="AC727" s="235"/>
      <c r="AD727" s="235"/>
      <c r="AE727" s="235"/>
      <c r="AF727" s="235"/>
      <c r="AG727" s="235"/>
      <c r="AH727" s="235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87"/>
      <c r="AT727" s="236"/>
      <c r="AU727" s="236"/>
      <c r="AV727" s="236"/>
      <c r="AW727" s="236"/>
      <c r="AX727" s="236"/>
      <c r="AY727" s="236"/>
      <c r="AZ727" s="236"/>
      <c r="BA727" s="236"/>
      <c r="BB727" s="236"/>
      <c r="BC727" s="236"/>
      <c r="BD727" s="236"/>
    </row>
    <row r="728" spans="1:56" ht="12.75" customHeight="1">
      <c r="A728" s="186"/>
      <c r="B728" s="186"/>
      <c r="C728" s="186"/>
      <c r="D728" s="186"/>
      <c r="E728" s="186"/>
      <c r="F728" s="186"/>
      <c r="G728" s="186"/>
      <c r="H728" s="186"/>
      <c r="I728" s="186"/>
      <c r="J728" s="186"/>
      <c r="K728" s="186"/>
      <c r="L728" s="186"/>
      <c r="M728" s="186"/>
      <c r="N728" s="186"/>
      <c r="O728" s="186"/>
      <c r="P728" s="187"/>
      <c r="Q728" s="187"/>
      <c r="R728" s="187"/>
      <c r="S728" s="187"/>
      <c r="T728" s="187"/>
      <c r="U728" s="187"/>
      <c r="V728" s="187"/>
      <c r="W728" s="187"/>
      <c r="X728" s="187"/>
      <c r="Y728" s="188"/>
      <c r="Z728" s="188"/>
      <c r="AA728" s="188"/>
      <c r="AB728" s="188"/>
      <c r="AC728" s="235"/>
      <c r="AD728" s="235"/>
      <c r="AE728" s="235"/>
      <c r="AF728" s="235"/>
      <c r="AG728" s="235"/>
      <c r="AH728" s="235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87"/>
      <c r="AT728" s="236"/>
      <c r="AU728" s="236"/>
      <c r="AV728" s="236"/>
      <c r="AW728" s="236"/>
      <c r="AX728" s="236"/>
      <c r="AY728" s="236"/>
      <c r="AZ728" s="236"/>
      <c r="BA728" s="236"/>
      <c r="BB728" s="236"/>
      <c r="BC728" s="236"/>
      <c r="BD728" s="236"/>
    </row>
    <row r="729" spans="1:56" ht="12.75" customHeight="1">
      <c r="A729" s="186"/>
      <c r="B729" s="186"/>
      <c r="C729" s="186"/>
      <c r="D729" s="186"/>
      <c r="E729" s="186"/>
      <c r="F729" s="186"/>
      <c r="G729" s="186"/>
      <c r="H729" s="186"/>
      <c r="I729" s="186"/>
      <c r="J729" s="186"/>
      <c r="K729" s="186"/>
      <c r="L729" s="186"/>
      <c r="M729" s="186"/>
      <c r="N729" s="186"/>
      <c r="O729" s="186"/>
      <c r="P729" s="187"/>
      <c r="Q729" s="187"/>
      <c r="R729" s="187"/>
      <c r="S729" s="187"/>
      <c r="T729" s="187"/>
      <c r="U729" s="187"/>
      <c r="V729" s="187"/>
      <c r="W729" s="187"/>
      <c r="X729" s="187"/>
      <c r="Y729" s="188"/>
      <c r="Z729" s="188"/>
      <c r="AA729" s="188"/>
      <c r="AB729" s="188"/>
      <c r="AC729" s="235"/>
      <c r="AD729" s="235"/>
      <c r="AE729" s="235"/>
      <c r="AF729" s="235"/>
      <c r="AG729" s="235"/>
      <c r="AH729" s="235"/>
      <c r="AI729" s="187"/>
      <c r="AJ729" s="187"/>
      <c r="AK729" s="187"/>
      <c r="AL729" s="187"/>
      <c r="AM729" s="187"/>
      <c r="AN729" s="187"/>
      <c r="AO729" s="187"/>
      <c r="AP729" s="187"/>
      <c r="AQ729" s="187"/>
      <c r="AR729" s="187"/>
      <c r="AS729" s="187"/>
      <c r="AT729" s="236"/>
      <c r="AU729" s="236"/>
      <c r="AV729" s="236"/>
      <c r="AW729" s="236"/>
      <c r="AX729" s="236"/>
      <c r="AY729" s="236"/>
      <c r="AZ729" s="236"/>
      <c r="BA729" s="236"/>
      <c r="BB729" s="236"/>
      <c r="BC729" s="236"/>
      <c r="BD729" s="236"/>
    </row>
    <row r="730" spans="1:56" ht="12.75" customHeight="1">
      <c r="A730" s="186"/>
      <c r="B730" s="186"/>
      <c r="C730" s="186"/>
      <c r="D730" s="186"/>
      <c r="E730" s="186"/>
      <c r="F730" s="186"/>
      <c r="G730" s="186"/>
      <c r="H730" s="186"/>
      <c r="I730" s="186"/>
      <c r="J730" s="186"/>
      <c r="K730" s="186"/>
      <c r="L730" s="186"/>
      <c r="M730" s="186"/>
      <c r="N730" s="186"/>
      <c r="O730" s="186"/>
      <c r="P730" s="187"/>
      <c r="Q730" s="187"/>
      <c r="R730" s="187"/>
      <c r="S730" s="187"/>
      <c r="T730" s="187"/>
      <c r="U730" s="187"/>
      <c r="V730" s="187"/>
      <c r="W730" s="187"/>
      <c r="X730" s="187"/>
      <c r="Y730" s="188"/>
      <c r="Z730" s="188"/>
      <c r="AA730" s="188"/>
      <c r="AB730" s="188"/>
      <c r="AC730" s="235"/>
      <c r="AD730" s="235"/>
      <c r="AE730" s="235"/>
      <c r="AF730" s="235"/>
      <c r="AG730" s="235"/>
      <c r="AH730" s="235"/>
      <c r="AI730" s="187"/>
      <c r="AJ730" s="187"/>
      <c r="AK730" s="187"/>
      <c r="AL730" s="187"/>
      <c r="AM730" s="187"/>
      <c r="AN730" s="187"/>
      <c r="AO730" s="187"/>
      <c r="AP730" s="187"/>
      <c r="AQ730" s="187"/>
      <c r="AR730" s="187"/>
      <c r="AS730" s="187"/>
      <c r="AT730" s="236"/>
      <c r="AU730" s="236"/>
      <c r="AV730" s="236"/>
      <c r="AW730" s="236"/>
      <c r="AX730" s="236"/>
      <c r="AY730" s="236"/>
      <c r="AZ730" s="236"/>
      <c r="BA730" s="236"/>
      <c r="BB730" s="236"/>
      <c r="BC730" s="236"/>
      <c r="BD730" s="236"/>
    </row>
    <row r="731" spans="1:56" ht="12.75" customHeight="1">
      <c r="A731" s="186"/>
      <c r="B731" s="186"/>
      <c r="C731" s="186"/>
      <c r="D731" s="186"/>
      <c r="E731" s="186"/>
      <c r="F731" s="186"/>
      <c r="G731" s="186"/>
      <c r="H731" s="186"/>
      <c r="I731" s="186"/>
      <c r="J731" s="186"/>
      <c r="K731" s="186"/>
      <c r="L731" s="186"/>
      <c r="M731" s="186"/>
      <c r="N731" s="186"/>
      <c r="O731" s="186"/>
      <c r="P731" s="187"/>
      <c r="Q731" s="187"/>
      <c r="R731" s="187"/>
      <c r="S731" s="187"/>
      <c r="T731" s="187"/>
      <c r="U731" s="187"/>
      <c r="V731" s="187"/>
      <c r="W731" s="187"/>
      <c r="X731" s="187"/>
      <c r="Y731" s="188"/>
      <c r="Z731" s="188"/>
      <c r="AA731" s="188"/>
      <c r="AB731" s="188"/>
      <c r="AC731" s="235"/>
      <c r="AD731" s="235"/>
      <c r="AE731" s="235"/>
      <c r="AF731" s="235"/>
      <c r="AG731" s="235"/>
      <c r="AH731" s="235"/>
      <c r="AI731" s="187"/>
      <c r="AJ731" s="187"/>
      <c r="AK731" s="187"/>
      <c r="AL731" s="187"/>
      <c r="AM731" s="187"/>
      <c r="AN731" s="187"/>
      <c r="AO731" s="187"/>
      <c r="AP731" s="187"/>
      <c r="AQ731" s="187"/>
      <c r="AR731" s="187"/>
      <c r="AS731" s="187"/>
      <c r="AT731" s="236"/>
      <c r="AU731" s="236"/>
      <c r="AV731" s="236"/>
      <c r="AW731" s="236"/>
      <c r="AX731" s="236"/>
      <c r="AY731" s="236"/>
      <c r="AZ731" s="236"/>
      <c r="BA731" s="236"/>
      <c r="BB731" s="236"/>
      <c r="BC731" s="236"/>
      <c r="BD731" s="236"/>
    </row>
    <row r="732" spans="1:56" ht="12.75" customHeight="1">
      <c r="A732" s="186"/>
      <c r="B732" s="186"/>
      <c r="C732" s="186"/>
      <c r="D732" s="186"/>
      <c r="E732" s="186"/>
      <c r="F732" s="186"/>
      <c r="G732" s="186"/>
      <c r="H732" s="186"/>
      <c r="I732" s="186"/>
      <c r="J732" s="186"/>
      <c r="K732" s="186"/>
      <c r="L732" s="186"/>
      <c r="M732" s="186"/>
      <c r="N732" s="186"/>
      <c r="O732" s="186"/>
      <c r="P732" s="187"/>
      <c r="Q732" s="187"/>
      <c r="R732" s="187"/>
      <c r="S732" s="187"/>
      <c r="T732" s="187"/>
      <c r="U732" s="187"/>
      <c r="V732" s="187"/>
      <c r="W732" s="187"/>
      <c r="X732" s="187"/>
      <c r="Y732" s="188"/>
      <c r="Z732" s="188"/>
      <c r="AA732" s="188"/>
      <c r="AB732" s="188"/>
      <c r="AC732" s="235"/>
      <c r="AD732" s="235"/>
      <c r="AE732" s="235"/>
      <c r="AF732" s="235"/>
      <c r="AG732" s="235"/>
      <c r="AH732" s="235"/>
      <c r="AI732" s="187"/>
      <c r="AJ732" s="187"/>
      <c r="AK732" s="187"/>
      <c r="AL732" s="187"/>
      <c r="AM732" s="187"/>
      <c r="AN732" s="187"/>
      <c r="AO732" s="187"/>
      <c r="AP732" s="187"/>
      <c r="AQ732" s="187"/>
      <c r="AR732" s="187"/>
      <c r="AS732" s="187"/>
      <c r="AT732" s="236"/>
      <c r="AU732" s="236"/>
      <c r="AV732" s="236"/>
      <c r="AW732" s="236"/>
      <c r="AX732" s="236"/>
      <c r="AY732" s="236"/>
      <c r="AZ732" s="236"/>
      <c r="BA732" s="236"/>
      <c r="BB732" s="236"/>
      <c r="BC732" s="236"/>
      <c r="BD732" s="236"/>
    </row>
    <row r="733" spans="1:56" ht="12.75" customHeight="1">
      <c r="A733" s="186"/>
      <c r="B733" s="186"/>
      <c r="C733" s="186"/>
      <c r="D733" s="186"/>
      <c r="E733" s="186"/>
      <c r="F733" s="186"/>
      <c r="G733" s="186"/>
      <c r="H733" s="186"/>
      <c r="I733" s="186"/>
      <c r="J733" s="186"/>
      <c r="K733" s="186"/>
      <c r="L733" s="186"/>
      <c r="M733" s="186"/>
      <c r="N733" s="186"/>
      <c r="O733" s="186"/>
      <c r="P733" s="187"/>
      <c r="Q733" s="187"/>
      <c r="R733" s="187"/>
      <c r="S733" s="187"/>
      <c r="T733" s="187"/>
      <c r="U733" s="187"/>
      <c r="V733" s="187"/>
      <c r="W733" s="187"/>
      <c r="X733" s="187"/>
      <c r="Y733" s="188"/>
      <c r="Z733" s="188"/>
      <c r="AA733" s="188"/>
      <c r="AB733" s="188"/>
      <c r="AC733" s="235"/>
      <c r="AD733" s="235"/>
      <c r="AE733" s="235"/>
      <c r="AF733" s="235"/>
      <c r="AG733" s="235"/>
      <c r="AH733" s="235"/>
      <c r="AI733" s="187"/>
      <c r="AJ733" s="187"/>
      <c r="AK733" s="187"/>
      <c r="AL733" s="187"/>
      <c r="AM733" s="187"/>
      <c r="AN733" s="187"/>
      <c r="AO733" s="187"/>
      <c r="AP733" s="187"/>
      <c r="AQ733" s="187"/>
      <c r="AR733" s="187"/>
      <c r="AS733" s="187"/>
      <c r="AT733" s="236"/>
      <c r="AU733" s="236"/>
      <c r="AV733" s="236"/>
      <c r="AW733" s="236"/>
      <c r="AX733" s="236"/>
      <c r="AY733" s="236"/>
      <c r="AZ733" s="236"/>
      <c r="BA733" s="236"/>
      <c r="BB733" s="236"/>
      <c r="BC733" s="236"/>
      <c r="BD733" s="236"/>
    </row>
    <row r="734" spans="1:56" ht="12.75" customHeight="1">
      <c r="A734" s="186"/>
      <c r="B734" s="186"/>
      <c r="C734" s="186"/>
      <c r="D734" s="186"/>
      <c r="E734" s="186"/>
      <c r="F734" s="186"/>
      <c r="G734" s="186"/>
      <c r="H734" s="186"/>
      <c r="I734" s="186"/>
      <c r="J734" s="186"/>
      <c r="K734" s="186"/>
      <c r="L734" s="186"/>
      <c r="M734" s="186"/>
      <c r="N734" s="186"/>
      <c r="O734" s="186"/>
      <c r="P734" s="187"/>
      <c r="Q734" s="187"/>
      <c r="R734" s="187"/>
      <c r="S734" s="187"/>
      <c r="T734" s="187"/>
      <c r="U734" s="187"/>
      <c r="V734" s="187"/>
      <c r="W734" s="187"/>
      <c r="X734" s="187"/>
      <c r="Y734" s="188"/>
      <c r="Z734" s="188"/>
      <c r="AA734" s="188"/>
      <c r="AB734" s="188"/>
      <c r="AC734" s="235"/>
      <c r="AD734" s="235"/>
      <c r="AE734" s="235"/>
      <c r="AF734" s="235"/>
      <c r="AG734" s="235"/>
      <c r="AH734" s="235"/>
      <c r="AI734" s="187"/>
      <c r="AJ734" s="187"/>
      <c r="AK734" s="187"/>
      <c r="AL734" s="187"/>
      <c r="AM734" s="187"/>
      <c r="AN734" s="187"/>
      <c r="AO734" s="187"/>
      <c r="AP734" s="187"/>
      <c r="AQ734" s="187"/>
      <c r="AR734" s="187"/>
      <c r="AS734" s="187"/>
      <c r="AT734" s="236"/>
      <c r="AU734" s="236"/>
      <c r="AV734" s="236"/>
      <c r="AW734" s="236"/>
      <c r="AX734" s="236"/>
      <c r="AY734" s="236"/>
      <c r="AZ734" s="236"/>
      <c r="BA734" s="236"/>
      <c r="BB734" s="236"/>
      <c r="BC734" s="236"/>
      <c r="BD734" s="236"/>
    </row>
    <row r="735" spans="1:56" ht="12.75" customHeight="1">
      <c r="A735" s="186"/>
      <c r="B735" s="186"/>
      <c r="C735" s="186"/>
      <c r="D735" s="186"/>
      <c r="E735" s="186"/>
      <c r="F735" s="186"/>
      <c r="G735" s="186"/>
      <c r="H735" s="186"/>
      <c r="I735" s="186"/>
      <c r="J735" s="186"/>
      <c r="K735" s="186"/>
      <c r="L735" s="186"/>
      <c r="M735" s="186"/>
      <c r="N735" s="186"/>
      <c r="O735" s="186"/>
      <c r="P735" s="187"/>
      <c r="Q735" s="187"/>
      <c r="R735" s="187"/>
      <c r="S735" s="187"/>
      <c r="T735" s="187"/>
      <c r="U735" s="187"/>
      <c r="V735" s="187"/>
      <c r="W735" s="187"/>
      <c r="X735" s="187"/>
      <c r="Y735" s="188"/>
      <c r="Z735" s="188"/>
      <c r="AA735" s="188"/>
      <c r="AB735" s="188"/>
      <c r="AC735" s="235"/>
      <c r="AD735" s="235"/>
      <c r="AE735" s="235"/>
      <c r="AF735" s="235"/>
      <c r="AG735" s="235"/>
      <c r="AH735" s="235"/>
      <c r="AI735" s="187"/>
      <c r="AJ735" s="187"/>
      <c r="AK735" s="187"/>
      <c r="AL735" s="187"/>
      <c r="AM735" s="187"/>
      <c r="AN735" s="187"/>
      <c r="AO735" s="187"/>
      <c r="AP735" s="187"/>
      <c r="AQ735" s="187"/>
      <c r="AR735" s="187"/>
      <c r="AS735" s="187"/>
      <c r="AT735" s="236"/>
      <c r="AU735" s="236"/>
      <c r="AV735" s="236"/>
      <c r="AW735" s="236"/>
      <c r="AX735" s="236"/>
      <c r="AY735" s="236"/>
      <c r="AZ735" s="236"/>
      <c r="BA735" s="236"/>
      <c r="BB735" s="236"/>
      <c r="BC735" s="236"/>
      <c r="BD735" s="236"/>
    </row>
    <row r="736" spans="1:56" ht="12.75" customHeight="1">
      <c r="A736" s="186"/>
      <c r="B736" s="186"/>
      <c r="C736" s="186"/>
      <c r="D736" s="186"/>
      <c r="E736" s="186"/>
      <c r="F736" s="186"/>
      <c r="G736" s="186"/>
      <c r="H736" s="186"/>
      <c r="I736" s="186"/>
      <c r="J736" s="186"/>
      <c r="K736" s="186"/>
      <c r="L736" s="186"/>
      <c r="M736" s="186"/>
      <c r="N736" s="186"/>
      <c r="O736" s="186"/>
      <c r="P736" s="187"/>
      <c r="Q736" s="187"/>
      <c r="R736" s="187"/>
      <c r="S736" s="187"/>
      <c r="T736" s="187"/>
      <c r="U736" s="187"/>
      <c r="V736" s="187"/>
      <c r="W736" s="187"/>
      <c r="X736" s="187"/>
      <c r="Y736" s="188"/>
      <c r="Z736" s="188"/>
      <c r="AA736" s="188"/>
      <c r="AB736" s="188"/>
      <c r="AC736" s="235"/>
      <c r="AD736" s="235"/>
      <c r="AE736" s="235"/>
      <c r="AF736" s="235"/>
      <c r="AG736" s="235"/>
      <c r="AH736" s="235"/>
      <c r="AI736" s="187"/>
      <c r="AJ736" s="187"/>
      <c r="AK736" s="187"/>
      <c r="AL736" s="187"/>
      <c r="AM736" s="187"/>
      <c r="AN736" s="187"/>
      <c r="AO736" s="187"/>
      <c r="AP736" s="187"/>
      <c r="AQ736" s="187"/>
      <c r="AR736" s="187"/>
      <c r="AS736" s="187"/>
      <c r="AT736" s="236"/>
      <c r="AU736" s="236"/>
      <c r="AV736" s="236"/>
      <c r="AW736" s="236"/>
      <c r="AX736" s="236"/>
      <c r="AY736" s="236"/>
      <c r="AZ736" s="236"/>
      <c r="BA736" s="236"/>
      <c r="BB736" s="236"/>
      <c r="BC736" s="236"/>
      <c r="BD736" s="236"/>
    </row>
    <row r="737" spans="1:56" ht="12.75" customHeight="1">
      <c r="A737" s="186"/>
      <c r="B737" s="186"/>
      <c r="C737" s="186"/>
      <c r="D737" s="186"/>
      <c r="E737" s="186"/>
      <c r="F737" s="186"/>
      <c r="G737" s="186"/>
      <c r="H737" s="186"/>
      <c r="I737" s="186"/>
      <c r="J737" s="186"/>
      <c r="K737" s="186"/>
      <c r="L737" s="186"/>
      <c r="M737" s="186"/>
      <c r="N737" s="186"/>
      <c r="O737" s="186"/>
      <c r="P737" s="187"/>
      <c r="Q737" s="187"/>
      <c r="R737" s="187"/>
      <c r="S737" s="187"/>
      <c r="T737" s="187"/>
      <c r="U737" s="187"/>
      <c r="V737" s="187"/>
      <c r="W737" s="187"/>
      <c r="X737" s="187"/>
      <c r="Y737" s="188"/>
      <c r="Z737" s="188"/>
      <c r="AA737" s="188"/>
      <c r="AB737" s="188"/>
      <c r="AC737" s="235"/>
      <c r="AD737" s="235"/>
      <c r="AE737" s="235"/>
      <c r="AF737" s="235"/>
      <c r="AG737" s="235"/>
      <c r="AH737" s="235"/>
      <c r="AI737" s="187"/>
      <c r="AJ737" s="187"/>
      <c r="AK737" s="187"/>
      <c r="AL737" s="187"/>
      <c r="AM737" s="187"/>
      <c r="AN737" s="187"/>
      <c r="AO737" s="187"/>
      <c r="AP737" s="187"/>
      <c r="AQ737" s="187"/>
      <c r="AR737" s="187"/>
      <c r="AS737" s="187"/>
      <c r="AT737" s="236"/>
      <c r="AU737" s="236"/>
      <c r="AV737" s="236"/>
      <c r="AW737" s="236"/>
      <c r="AX737" s="236"/>
      <c r="AY737" s="236"/>
      <c r="AZ737" s="236"/>
      <c r="BA737" s="236"/>
      <c r="BB737" s="236"/>
      <c r="BC737" s="236"/>
      <c r="BD737" s="236"/>
    </row>
    <row r="738" spans="1:56" ht="12.75" customHeight="1">
      <c r="A738" s="186"/>
      <c r="B738" s="186"/>
      <c r="C738" s="186"/>
      <c r="D738" s="186"/>
      <c r="E738" s="186"/>
      <c r="F738" s="186"/>
      <c r="G738" s="186"/>
      <c r="H738" s="186"/>
      <c r="I738" s="186"/>
      <c r="J738" s="186"/>
      <c r="K738" s="186"/>
      <c r="L738" s="186"/>
      <c r="M738" s="186"/>
      <c r="N738" s="186"/>
      <c r="O738" s="186"/>
      <c r="P738" s="187"/>
      <c r="Q738" s="187"/>
      <c r="R738" s="187"/>
      <c r="S738" s="187"/>
      <c r="T738" s="187"/>
      <c r="U738" s="187"/>
      <c r="V738" s="187"/>
      <c r="W738" s="187"/>
      <c r="X738" s="187"/>
      <c r="Y738" s="188"/>
      <c r="Z738" s="188"/>
      <c r="AA738" s="188"/>
      <c r="AB738" s="188"/>
      <c r="AC738" s="235"/>
      <c r="AD738" s="235"/>
      <c r="AE738" s="235"/>
      <c r="AF738" s="235"/>
      <c r="AG738" s="235"/>
      <c r="AH738" s="235"/>
      <c r="AI738" s="187"/>
      <c r="AJ738" s="187"/>
      <c r="AK738" s="187"/>
      <c r="AL738" s="187"/>
      <c r="AM738" s="187"/>
      <c r="AN738" s="187"/>
      <c r="AO738" s="187"/>
      <c r="AP738" s="187"/>
      <c r="AQ738" s="187"/>
      <c r="AR738" s="187"/>
      <c r="AS738" s="187"/>
      <c r="AT738" s="236"/>
      <c r="AU738" s="236"/>
      <c r="AV738" s="236"/>
      <c r="AW738" s="236"/>
      <c r="AX738" s="236"/>
      <c r="AY738" s="236"/>
      <c r="AZ738" s="236"/>
      <c r="BA738" s="236"/>
      <c r="BB738" s="236"/>
      <c r="BC738" s="236"/>
      <c r="BD738" s="236"/>
    </row>
    <row r="739" spans="1:56" ht="12.75" customHeight="1">
      <c r="A739" s="186"/>
      <c r="B739" s="186"/>
      <c r="C739" s="186"/>
      <c r="D739" s="186"/>
      <c r="E739" s="186"/>
      <c r="F739" s="186"/>
      <c r="G739" s="186"/>
      <c r="H739" s="186"/>
      <c r="I739" s="186"/>
      <c r="J739" s="186"/>
      <c r="K739" s="186"/>
      <c r="L739" s="186"/>
      <c r="M739" s="186"/>
      <c r="N739" s="186"/>
      <c r="O739" s="186"/>
      <c r="P739" s="187"/>
      <c r="Q739" s="187"/>
      <c r="R739" s="187"/>
      <c r="S739" s="187"/>
      <c r="T739" s="187"/>
      <c r="U739" s="187"/>
      <c r="V739" s="187"/>
      <c r="W739" s="187"/>
      <c r="X739" s="187"/>
      <c r="Y739" s="188"/>
      <c r="Z739" s="188"/>
      <c r="AA739" s="188"/>
      <c r="AB739" s="188"/>
      <c r="AC739" s="235"/>
      <c r="AD739" s="235"/>
      <c r="AE739" s="235"/>
      <c r="AF739" s="235"/>
      <c r="AG739" s="235"/>
      <c r="AH739" s="235"/>
      <c r="AI739" s="187"/>
      <c r="AJ739" s="187"/>
      <c r="AK739" s="187"/>
      <c r="AL739" s="187"/>
      <c r="AM739" s="187"/>
      <c r="AN739" s="187"/>
      <c r="AO739" s="187"/>
      <c r="AP739" s="187"/>
      <c r="AQ739" s="187"/>
      <c r="AR739" s="187"/>
      <c r="AS739" s="187"/>
      <c r="AT739" s="236"/>
      <c r="AU739" s="236"/>
      <c r="AV739" s="236"/>
      <c r="AW739" s="236"/>
      <c r="AX739" s="236"/>
      <c r="AY739" s="236"/>
      <c r="AZ739" s="236"/>
      <c r="BA739" s="236"/>
      <c r="BB739" s="236"/>
      <c r="BC739" s="236"/>
      <c r="BD739" s="236"/>
    </row>
    <row r="740" spans="1:56" ht="12.75" customHeight="1">
      <c r="A740" s="186"/>
      <c r="B740" s="186"/>
      <c r="C740" s="186"/>
      <c r="D740" s="186"/>
      <c r="E740" s="186"/>
      <c r="F740" s="186"/>
      <c r="G740" s="186"/>
      <c r="H740" s="186"/>
      <c r="I740" s="186"/>
      <c r="J740" s="186"/>
      <c r="K740" s="186"/>
      <c r="L740" s="186"/>
      <c r="M740" s="186"/>
      <c r="N740" s="186"/>
      <c r="O740" s="186"/>
      <c r="P740" s="187"/>
      <c r="Q740" s="187"/>
      <c r="R740" s="187"/>
      <c r="S740" s="187"/>
      <c r="T740" s="187"/>
      <c r="U740" s="187"/>
      <c r="V740" s="187"/>
      <c r="W740" s="187"/>
      <c r="X740" s="187"/>
      <c r="Y740" s="188"/>
      <c r="Z740" s="188"/>
      <c r="AA740" s="188"/>
      <c r="AB740" s="188"/>
      <c r="AC740" s="235"/>
      <c r="AD740" s="235"/>
      <c r="AE740" s="235"/>
      <c r="AF740" s="235"/>
      <c r="AG740" s="235"/>
      <c r="AH740" s="235"/>
      <c r="AI740" s="187"/>
      <c r="AJ740" s="187"/>
      <c r="AK740" s="187"/>
      <c r="AL740" s="187"/>
      <c r="AM740" s="187"/>
      <c r="AN740" s="187"/>
      <c r="AO740" s="187"/>
      <c r="AP740" s="187"/>
      <c r="AQ740" s="187"/>
      <c r="AR740" s="187"/>
      <c r="AS740" s="187"/>
      <c r="AT740" s="236"/>
      <c r="AU740" s="236"/>
      <c r="AV740" s="236"/>
      <c r="AW740" s="236"/>
      <c r="AX740" s="236"/>
      <c r="AY740" s="236"/>
      <c r="AZ740" s="236"/>
      <c r="BA740" s="236"/>
      <c r="BB740" s="236"/>
      <c r="BC740" s="236"/>
      <c r="BD740" s="236"/>
    </row>
    <row r="741" spans="1:56" ht="12.75" customHeight="1">
      <c r="A741" s="186"/>
      <c r="B741" s="186"/>
      <c r="C741" s="186"/>
      <c r="D741" s="186"/>
      <c r="E741" s="186"/>
      <c r="F741" s="186"/>
      <c r="G741" s="186"/>
      <c r="H741" s="186"/>
      <c r="I741" s="186"/>
      <c r="J741" s="186"/>
      <c r="K741" s="186"/>
      <c r="L741" s="186"/>
      <c r="M741" s="186"/>
      <c r="N741" s="186"/>
      <c r="O741" s="186"/>
      <c r="P741" s="187"/>
      <c r="Q741" s="187"/>
      <c r="R741" s="187"/>
      <c r="S741" s="187"/>
      <c r="T741" s="187"/>
      <c r="U741" s="187"/>
      <c r="V741" s="187"/>
      <c r="W741" s="187"/>
      <c r="X741" s="187"/>
      <c r="Y741" s="188"/>
      <c r="Z741" s="188"/>
      <c r="AA741" s="188"/>
      <c r="AB741" s="188"/>
      <c r="AC741" s="235"/>
      <c r="AD741" s="235"/>
      <c r="AE741" s="235"/>
      <c r="AF741" s="235"/>
      <c r="AG741" s="235"/>
      <c r="AH741" s="235"/>
      <c r="AI741" s="187"/>
      <c r="AJ741" s="187"/>
      <c r="AK741" s="187"/>
      <c r="AL741" s="187"/>
      <c r="AM741" s="187"/>
      <c r="AN741" s="187"/>
      <c r="AO741" s="187"/>
      <c r="AP741" s="187"/>
      <c r="AQ741" s="187"/>
      <c r="AR741" s="187"/>
      <c r="AS741" s="187"/>
      <c r="AT741" s="236"/>
      <c r="AU741" s="236"/>
      <c r="AV741" s="236"/>
      <c r="AW741" s="236"/>
      <c r="AX741" s="236"/>
      <c r="AY741" s="236"/>
      <c r="AZ741" s="236"/>
      <c r="BA741" s="236"/>
      <c r="BB741" s="236"/>
      <c r="BC741" s="236"/>
      <c r="BD741" s="236"/>
    </row>
    <row r="742" spans="1:56" ht="12.75" customHeight="1">
      <c r="A742" s="186"/>
      <c r="B742" s="186"/>
      <c r="C742" s="186"/>
      <c r="D742" s="186"/>
      <c r="E742" s="186"/>
      <c r="F742" s="186"/>
      <c r="G742" s="186"/>
      <c r="H742" s="186"/>
      <c r="I742" s="186"/>
      <c r="J742" s="186"/>
      <c r="K742" s="186"/>
      <c r="L742" s="186"/>
      <c r="M742" s="186"/>
      <c r="N742" s="186"/>
      <c r="O742" s="186"/>
      <c r="P742" s="187"/>
      <c r="Q742" s="187"/>
      <c r="R742" s="187"/>
      <c r="S742" s="187"/>
      <c r="T742" s="187"/>
      <c r="U742" s="187"/>
      <c r="V742" s="187"/>
      <c r="W742" s="187"/>
      <c r="X742" s="187"/>
      <c r="Y742" s="188"/>
      <c r="Z742" s="188"/>
      <c r="AA742" s="188"/>
      <c r="AB742" s="188"/>
      <c r="AC742" s="235"/>
      <c r="AD742" s="235"/>
      <c r="AE742" s="235"/>
      <c r="AF742" s="235"/>
      <c r="AG742" s="235"/>
      <c r="AH742" s="235"/>
      <c r="AI742" s="187"/>
      <c r="AJ742" s="187"/>
      <c r="AK742" s="187"/>
      <c r="AL742" s="187"/>
      <c r="AM742" s="187"/>
      <c r="AN742" s="187"/>
      <c r="AO742" s="187"/>
      <c r="AP742" s="187"/>
      <c r="AQ742" s="187"/>
      <c r="AR742" s="187"/>
      <c r="AS742" s="187"/>
      <c r="AT742" s="236"/>
      <c r="AU742" s="236"/>
      <c r="AV742" s="236"/>
      <c r="AW742" s="236"/>
      <c r="AX742" s="236"/>
      <c r="AY742" s="236"/>
      <c r="AZ742" s="236"/>
      <c r="BA742" s="236"/>
      <c r="BB742" s="236"/>
      <c r="BC742" s="236"/>
      <c r="BD742" s="236"/>
    </row>
    <row r="743" spans="1:56" ht="12.75" customHeight="1">
      <c r="A743" s="186"/>
      <c r="B743" s="186"/>
      <c r="C743" s="186"/>
      <c r="D743" s="186"/>
      <c r="E743" s="186"/>
      <c r="F743" s="186"/>
      <c r="G743" s="186"/>
      <c r="H743" s="186"/>
      <c r="I743" s="186"/>
      <c r="J743" s="186"/>
      <c r="K743" s="186"/>
      <c r="L743" s="186"/>
      <c r="M743" s="186"/>
      <c r="N743" s="186"/>
      <c r="O743" s="186"/>
      <c r="P743" s="187"/>
      <c r="Q743" s="187"/>
      <c r="R743" s="187"/>
      <c r="S743" s="187"/>
      <c r="T743" s="187"/>
      <c r="U743" s="187"/>
      <c r="V743" s="187"/>
      <c r="W743" s="187"/>
      <c r="X743" s="187"/>
      <c r="Y743" s="188"/>
      <c r="Z743" s="188"/>
      <c r="AA743" s="188"/>
      <c r="AB743" s="188"/>
      <c r="AC743" s="235"/>
      <c r="AD743" s="235"/>
      <c r="AE743" s="235"/>
      <c r="AF743" s="235"/>
      <c r="AG743" s="235"/>
      <c r="AH743" s="235"/>
      <c r="AI743" s="187"/>
      <c r="AJ743" s="187"/>
      <c r="AK743" s="187"/>
      <c r="AL743" s="187"/>
      <c r="AM743" s="187"/>
      <c r="AN743" s="187"/>
      <c r="AO743" s="187"/>
      <c r="AP743" s="187"/>
      <c r="AQ743" s="187"/>
      <c r="AR743" s="187"/>
      <c r="AS743" s="187"/>
      <c r="AT743" s="236"/>
      <c r="AU743" s="236"/>
      <c r="AV743" s="236"/>
      <c r="AW743" s="236"/>
      <c r="AX743" s="236"/>
      <c r="AY743" s="236"/>
      <c r="AZ743" s="236"/>
      <c r="BA743" s="236"/>
      <c r="BB743" s="236"/>
      <c r="BC743" s="236"/>
      <c r="BD743" s="236"/>
    </row>
    <row r="744" spans="1:56" ht="12.75" customHeight="1">
      <c r="A744" s="186"/>
      <c r="B744" s="186"/>
      <c r="C744" s="186"/>
      <c r="D744" s="186"/>
      <c r="E744" s="186"/>
      <c r="F744" s="186"/>
      <c r="G744" s="186"/>
      <c r="H744" s="186"/>
      <c r="I744" s="186"/>
      <c r="J744" s="186"/>
      <c r="K744" s="186"/>
      <c r="L744" s="186"/>
      <c r="M744" s="186"/>
      <c r="N744" s="186"/>
      <c r="O744" s="186"/>
      <c r="P744" s="187"/>
      <c r="Q744" s="187"/>
      <c r="R744" s="187"/>
      <c r="S744" s="187"/>
      <c r="T744" s="187"/>
      <c r="U744" s="187"/>
      <c r="V744" s="187"/>
      <c r="W744" s="187"/>
      <c r="X744" s="187"/>
      <c r="Y744" s="188"/>
      <c r="Z744" s="188"/>
      <c r="AA744" s="188"/>
      <c r="AB744" s="188"/>
      <c r="AC744" s="235"/>
      <c r="AD744" s="235"/>
      <c r="AE744" s="235"/>
      <c r="AF744" s="235"/>
      <c r="AG744" s="235"/>
      <c r="AH744" s="235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7"/>
      <c r="AT744" s="236"/>
      <c r="AU744" s="236"/>
      <c r="AV744" s="236"/>
      <c r="AW744" s="236"/>
      <c r="AX744" s="236"/>
      <c r="AY744" s="236"/>
      <c r="AZ744" s="236"/>
      <c r="BA744" s="236"/>
      <c r="BB744" s="236"/>
      <c r="BC744" s="236"/>
      <c r="BD744" s="236"/>
    </row>
    <row r="745" spans="1:56" ht="12.75" customHeight="1">
      <c r="A745" s="186"/>
      <c r="B745" s="186"/>
      <c r="C745" s="186"/>
      <c r="D745" s="186"/>
      <c r="E745" s="186"/>
      <c r="F745" s="186"/>
      <c r="G745" s="186"/>
      <c r="H745" s="186"/>
      <c r="I745" s="186"/>
      <c r="J745" s="186"/>
      <c r="K745" s="186"/>
      <c r="L745" s="186"/>
      <c r="M745" s="186"/>
      <c r="N745" s="186"/>
      <c r="O745" s="186"/>
      <c r="P745" s="187"/>
      <c r="Q745" s="187"/>
      <c r="R745" s="187"/>
      <c r="S745" s="187"/>
      <c r="T745" s="187"/>
      <c r="U745" s="187"/>
      <c r="V745" s="187"/>
      <c r="W745" s="187"/>
      <c r="X745" s="187"/>
      <c r="Y745" s="188"/>
      <c r="Z745" s="188"/>
      <c r="AA745" s="188"/>
      <c r="AB745" s="188"/>
      <c r="AC745" s="235"/>
      <c r="AD745" s="235"/>
      <c r="AE745" s="235"/>
      <c r="AF745" s="235"/>
      <c r="AG745" s="235"/>
      <c r="AH745" s="235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87"/>
      <c r="AT745" s="236"/>
      <c r="AU745" s="236"/>
      <c r="AV745" s="236"/>
      <c r="AW745" s="236"/>
      <c r="AX745" s="236"/>
      <c r="AY745" s="236"/>
      <c r="AZ745" s="236"/>
      <c r="BA745" s="236"/>
      <c r="BB745" s="236"/>
      <c r="BC745" s="236"/>
      <c r="BD745" s="236"/>
    </row>
    <row r="746" spans="1:56" ht="12.75" customHeight="1">
      <c r="A746" s="186"/>
      <c r="B746" s="186"/>
      <c r="C746" s="186"/>
      <c r="D746" s="186"/>
      <c r="E746" s="186"/>
      <c r="F746" s="186"/>
      <c r="G746" s="186"/>
      <c r="H746" s="186"/>
      <c r="I746" s="186"/>
      <c r="J746" s="186"/>
      <c r="K746" s="186"/>
      <c r="L746" s="186"/>
      <c r="M746" s="186"/>
      <c r="N746" s="186"/>
      <c r="O746" s="186"/>
      <c r="P746" s="187"/>
      <c r="Q746" s="187"/>
      <c r="R746" s="187"/>
      <c r="S746" s="187"/>
      <c r="T746" s="187"/>
      <c r="U746" s="187"/>
      <c r="V746" s="187"/>
      <c r="W746" s="187"/>
      <c r="X746" s="187"/>
      <c r="Y746" s="188"/>
      <c r="Z746" s="188"/>
      <c r="AA746" s="188"/>
      <c r="AB746" s="188"/>
      <c r="AC746" s="235"/>
      <c r="AD746" s="235"/>
      <c r="AE746" s="235"/>
      <c r="AF746" s="235"/>
      <c r="AG746" s="235"/>
      <c r="AH746" s="235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87"/>
      <c r="AT746" s="236"/>
      <c r="AU746" s="236"/>
      <c r="AV746" s="236"/>
      <c r="AW746" s="236"/>
      <c r="AX746" s="236"/>
      <c r="AY746" s="236"/>
      <c r="AZ746" s="236"/>
      <c r="BA746" s="236"/>
      <c r="BB746" s="236"/>
      <c r="BC746" s="236"/>
      <c r="BD746" s="236"/>
    </row>
    <row r="747" spans="1:56" ht="12.75" customHeight="1">
      <c r="A747" s="186"/>
      <c r="B747" s="186"/>
      <c r="C747" s="186"/>
      <c r="D747" s="186"/>
      <c r="E747" s="186"/>
      <c r="F747" s="186"/>
      <c r="G747" s="186"/>
      <c r="H747" s="186"/>
      <c r="I747" s="186"/>
      <c r="J747" s="186"/>
      <c r="K747" s="186"/>
      <c r="L747" s="186"/>
      <c r="M747" s="186"/>
      <c r="N747" s="186"/>
      <c r="O747" s="186"/>
      <c r="P747" s="187"/>
      <c r="Q747" s="187"/>
      <c r="R747" s="187"/>
      <c r="S747" s="187"/>
      <c r="T747" s="187"/>
      <c r="U747" s="187"/>
      <c r="V747" s="187"/>
      <c r="W747" s="187"/>
      <c r="X747" s="187"/>
      <c r="Y747" s="188"/>
      <c r="Z747" s="188"/>
      <c r="AA747" s="188"/>
      <c r="AB747" s="188"/>
      <c r="AC747" s="235"/>
      <c r="AD747" s="235"/>
      <c r="AE747" s="235"/>
      <c r="AF747" s="235"/>
      <c r="AG747" s="235"/>
      <c r="AH747" s="235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187"/>
      <c r="AT747" s="236"/>
      <c r="AU747" s="236"/>
      <c r="AV747" s="236"/>
      <c r="AW747" s="236"/>
      <c r="AX747" s="236"/>
      <c r="AY747" s="236"/>
      <c r="AZ747" s="236"/>
      <c r="BA747" s="236"/>
      <c r="BB747" s="236"/>
      <c r="BC747" s="236"/>
      <c r="BD747" s="236"/>
    </row>
    <row r="748" spans="1:56" ht="12.75" customHeight="1">
      <c r="A748" s="186"/>
      <c r="B748" s="186"/>
      <c r="C748" s="186"/>
      <c r="D748" s="186"/>
      <c r="E748" s="186"/>
      <c r="F748" s="186"/>
      <c r="G748" s="186"/>
      <c r="H748" s="186"/>
      <c r="I748" s="186"/>
      <c r="J748" s="186"/>
      <c r="K748" s="186"/>
      <c r="L748" s="186"/>
      <c r="M748" s="186"/>
      <c r="N748" s="186"/>
      <c r="O748" s="186"/>
      <c r="P748" s="187"/>
      <c r="Q748" s="187"/>
      <c r="R748" s="187"/>
      <c r="S748" s="187"/>
      <c r="T748" s="187"/>
      <c r="U748" s="187"/>
      <c r="V748" s="187"/>
      <c r="W748" s="187"/>
      <c r="X748" s="187"/>
      <c r="Y748" s="188"/>
      <c r="Z748" s="188"/>
      <c r="AA748" s="188"/>
      <c r="AB748" s="188"/>
      <c r="AC748" s="235"/>
      <c r="AD748" s="235"/>
      <c r="AE748" s="235"/>
      <c r="AF748" s="235"/>
      <c r="AG748" s="235"/>
      <c r="AH748" s="235"/>
      <c r="AI748" s="187"/>
      <c r="AJ748" s="187"/>
      <c r="AK748" s="187"/>
      <c r="AL748" s="187"/>
      <c r="AM748" s="187"/>
      <c r="AN748" s="187"/>
      <c r="AO748" s="187"/>
      <c r="AP748" s="187"/>
      <c r="AQ748" s="187"/>
      <c r="AR748" s="187"/>
      <c r="AS748" s="187"/>
      <c r="AT748" s="236"/>
      <c r="AU748" s="236"/>
      <c r="AV748" s="236"/>
      <c r="AW748" s="236"/>
      <c r="AX748" s="236"/>
      <c r="AY748" s="236"/>
      <c r="AZ748" s="236"/>
      <c r="BA748" s="236"/>
      <c r="BB748" s="236"/>
      <c r="BC748" s="236"/>
      <c r="BD748" s="236"/>
    </row>
    <row r="749" spans="1:56" ht="12.75" customHeight="1">
      <c r="A749" s="186"/>
      <c r="B749" s="186"/>
      <c r="C749" s="186"/>
      <c r="D749" s="186"/>
      <c r="E749" s="186"/>
      <c r="F749" s="186"/>
      <c r="G749" s="186"/>
      <c r="H749" s="186"/>
      <c r="I749" s="186"/>
      <c r="J749" s="186"/>
      <c r="K749" s="186"/>
      <c r="L749" s="186"/>
      <c r="M749" s="186"/>
      <c r="N749" s="186"/>
      <c r="O749" s="186"/>
      <c r="P749" s="187"/>
      <c r="Q749" s="187"/>
      <c r="R749" s="187"/>
      <c r="S749" s="187"/>
      <c r="T749" s="187"/>
      <c r="U749" s="187"/>
      <c r="V749" s="187"/>
      <c r="W749" s="187"/>
      <c r="X749" s="187"/>
      <c r="Y749" s="188"/>
      <c r="Z749" s="188"/>
      <c r="AA749" s="188"/>
      <c r="AB749" s="188"/>
      <c r="AC749" s="235"/>
      <c r="AD749" s="235"/>
      <c r="AE749" s="235"/>
      <c r="AF749" s="235"/>
      <c r="AG749" s="235"/>
      <c r="AH749" s="235"/>
      <c r="AI749" s="187"/>
      <c r="AJ749" s="187"/>
      <c r="AK749" s="187"/>
      <c r="AL749" s="187"/>
      <c r="AM749" s="187"/>
      <c r="AN749" s="187"/>
      <c r="AO749" s="187"/>
      <c r="AP749" s="187"/>
      <c r="AQ749" s="187"/>
      <c r="AR749" s="187"/>
      <c r="AS749" s="187"/>
      <c r="AT749" s="236"/>
      <c r="AU749" s="236"/>
      <c r="AV749" s="236"/>
      <c r="AW749" s="236"/>
      <c r="AX749" s="236"/>
      <c r="AY749" s="236"/>
      <c r="AZ749" s="236"/>
      <c r="BA749" s="236"/>
      <c r="BB749" s="236"/>
      <c r="BC749" s="236"/>
      <c r="BD749" s="236"/>
    </row>
    <row r="750" spans="1:56" ht="12.75" customHeight="1">
      <c r="A750" s="186"/>
      <c r="B750" s="186"/>
      <c r="C750" s="186"/>
      <c r="D750" s="186"/>
      <c r="E750" s="186"/>
      <c r="F750" s="186"/>
      <c r="G750" s="186"/>
      <c r="H750" s="186"/>
      <c r="I750" s="186"/>
      <c r="J750" s="186"/>
      <c r="K750" s="186"/>
      <c r="L750" s="186"/>
      <c r="M750" s="186"/>
      <c r="N750" s="186"/>
      <c r="O750" s="186"/>
      <c r="P750" s="187"/>
      <c r="Q750" s="187"/>
      <c r="R750" s="187"/>
      <c r="S750" s="187"/>
      <c r="T750" s="187"/>
      <c r="U750" s="187"/>
      <c r="V750" s="187"/>
      <c r="W750" s="187"/>
      <c r="X750" s="187"/>
      <c r="Y750" s="188"/>
      <c r="Z750" s="188"/>
      <c r="AA750" s="188"/>
      <c r="AB750" s="188"/>
      <c r="AC750" s="235"/>
      <c r="AD750" s="235"/>
      <c r="AE750" s="235"/>
      <c r="AF750" s="235"/>
      <c r="AG750" s="235"/>
      <c r="AH750" s="235"/>
      <c r="AI750" s="187"/>
      <c r="AJ750" s="187"/>
      <c r="AK750" s="187"/>
      <c r="AL750" s="187"/>
      <c r="AM750" s="187"/>
      <c r="AN750" s="187"/>
      <c r="AO750" s="187"/>
      <c r="AP750" s="187"/>
      <c r="AQ750" s="187"/>
      <c r="AR750" s="187"/>
      <c r="AS750" s="187"/>
      <c r="AT750" s="236"/>
      <c r="AU750" s="236"/>
      <c r="AV750" s="236"/>
      <c r="AW750" s="236"/>
      <c r="AX750" s="236"/>
      <c r="AY750" s="236"/>
      <c r="AZ750" s="236"/>
      <c r="BA750" s="236"/>
      <c r="BB750" s="236"/>
      <c r="BC750" s="236"/>
      <c r="BD750" s="236"/>
    </row>
    <row r="751" spans="1:56" ht="12.75" customHeight="1">
      <c r="A751" s="186"/>
      <c r="B751" s="186"/>
      <c r="C751" s="186"/>
      <c r="D751" s="186"/>
      <c r="E751" s="186"/>
      <c r="F751" s="186"/>
      <c r="G751" s="186"/>
      <c r="H751" s="186"/>
      <c r="I751" s="186"/>
      <c r="J751" s="186"/>
      <c r="K751" s="186"/>
      <c r="L751" s="186"/>
      <c r="M751" s="186"/>
      <c r="N751" s="186"/>
      <c r="O751" s="186"/>
      <c r="P751" s="187"/>
      <c r="Q751" s="187"/>
      <c r="R751" s="187"/>
      <c r="S751" s="187"/>
      <c r="T751" s="187"/>
      <c r="U751" s="187"/>
      <c r="V751" s="187"/>
      <c r="W751" s="187"/>
      <c r="X751" s="187"/>
      <c r="Y751" s="188"/>
      <c r="Z751" s="188"/>
      <c r="AA751" s="188"/>
      <c r="AB751" s="188"/>
      <c r="AC751" s="235"/>
      <c r="AD751" s="235"/>
      <c r="AE751" s="235"/>
      <c r="AF751" s="235"/>
      <c r="AG751" s="235"/>
      <c r="AH751" s="235"/>
      <c r="AI751" s="187"/>
      <c r="AJ751" s="187"/>
      <c r="AK751" s="187"/>
      <c r="AL751" s="187"/>
      <c r="AM751" s="187"/>
      <c r="AN751" s="187"/>
      <c r="AO751" s="187"/>
      <c r="AP751" s="187"/>
      <c r="AQ751" s="187"/>
      <c r="AR751" s="187"/>
      <c r="AS751" s="187"/>
      <c r="AT751" s="236"/>
      <c r="AU751" s="236"/>
      <c r="AV751" s="236"/>
      <c r="AW751" s="236"/>
      <c r="AX751" s="236"/>
      <c r="AY751" s="236"/>
      <c r="AZ751" s="236"/>
      <c r="BA751" s="236"/>
      <c r="BB751" s="236"/>
      <c r="BC751" s="236"/>
      <c r="BD751" s="236"/>
    </row>
    <row r="752" spans="1:56" ht="12.75" customHeight="1">
      <c r="A752" s="186"/>
      <c r="B752" s="186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7"/>
      <c r="Q752" s="187"/>
      <c r="R752" s="187"/>
      <c r="S752" s="187"/>
      <c r="T752" s="187"/>
      <c r="U752" s="187"/>
      <c r="V752" s="187"/>
      <c r="W752" s="187"/>
      <c r="X752" s="187"/>
      <c r="Y752" s="188"/>
      <c r="Z752" s="188"/>
      <c r="AA752" s="188"/>
      <c r="AB752" s="188"/>
      <c r="AC752" s="235"/>
      <c r="AD752" s="235"/>
      <c r="AE752" s="235"/>
      <c r="AF752" s="235"/>
      <c r="AG752" s="235"/>
      <c r="AH752" s="235"/>
      <c r="AI752" s="187"/>
      <c r="AJ752" s="187"/>
      <c r="AK752" s="187"/>
      <c r="AL752" s="187"/>
      <c r="AM752" s="187"/>
      <c r="AN752" s="187"/>
      <c r="AO752" s="187"/>
      <c r="AP752" s="187"/>
      <c r="AQ752" s="187"/>
      <c r="AR752" s="187"/>
      <c r="AS752" s="187"/>
      <c r="AT752" s="236"/>
      <c r="AU752" s="236"/>
      <c r="AV752" s="236"/>
      <c r="AW752" s="236"/>
      <c r="AX752" s="236"/>
      <c r="AY752" s="236"/>
      <c r="AZ752" s="236"/>
      <c r="BA752" s="236"/>
      <c r="BB752" s="236"/>
      <c r="BC752" s="236"/>
      <c r="BD752" s="236"/>
    </row>
    <row r="753" spans="1:56" ht="12.75" customHeight="1">
      <c r="A753" s="186"/>
      <c r="B753" s="186"/>
      <c r="C753" s="186"/>
      <c r="D753" s="186"/>
      <c r="E753" s="186"/>
      <c r="F753" s="186"/>
      <c r="G753" s="186"/>
      <c r="H753" s="186"/>
      <c r="I753" s="186"/>
      <c r="J753" s="186"/>
      <c r="K753" s="186"/>
      <c r="L753" s="186"/>
      <c r="M753" s="186"/>
      <c r="N753" s="186"/>
      <c r="O753" s="186"/>
      <c r="P753" s="187"/>
      <c r="Q753" s="187"/>
      <c r="R753" s="187"/>
      <c r="S753" s="187"/>
      <c r="T753" s="187"/>
      <c r="U753" s="187"/>
      <c r="V753" s="187"/>
      <c r="W753" s="187"/>
      <c r="X753" s="187"/>
      <c r="Y753" s="188"/>
      <c r="Z753" s="188"/>
      <c r="AA753" s="188"/>
      <c r="AB753" s="188"/>
      <c r="AC753" s="235"/>
      <c r="AD753" s="235"/>
      <c r="AE753" s="235"/>
      <c r="AF753" s="235"/>
      <c r="AG753" s="235"/>
      <c r="AH753" s="235"/>
      <c r="AI753" s="187"/>
      <c r="AJ753" s="187"/>
      <c r="AK753" s="187"/>
      <c r="AL753" s="187"/>
      <c r="AM753" s="187"/>
      <c r="AN753" s="187"/>
      <c r="AO753" s="187"/>
      <c r="AP753" s="187"/>
      <c r="AQ753" s="187"/>
      <c r="AR753" s="187"/>
      <c r="AS753" s="187"/>
      <c r="AT753" s="236"/>
      <c r="AU753" s="236"/>
      <c r="AV753" s="236"/>
      <c r="AW753" s="236"/>
      <c r="AX753" s="236"/>
      <c r="AY753" s="236"/>
      <c r="AZ753" s="236"/>
      <c r="BA753" s="236"/>
      <c r="BB753" s="236"/>
      <c r="BC753" s="236"/>
      <c r="BD753" s="236"/>
    </row>
    <row r="754" spans="1:56" ht="12.75" customHeight="1">
      <c r="A754" s="186"/>
      <c r="B754" s="186"/>
      <c r="C754" s="186"/>
      <c r="D754" s="186"/>
      <c r="E754" s="186"/>
      <c r="F754" s="186"/>
      <c r="G754" s="186"/>
      <c r="H754" s="186"/>
      <c r="I754" s="186"/>
      <c r="J754" s="186"/>
      <c r="K754" s="186"/>
      <c r="L754" s="186"/>
      <c r="M754" s="186"/>
      <c r="N754" s="186"/>
      <c r="O754" s="186"/>
      <c r="P754" s="187"/>
      <c r="Q754" s="187"/>
      <c r="R754" s="187"/>
      <c r="S754" s="187"/>
      <c r="T754" s="187"/>
      <c r="U754" s="187"/>
      <c r="V754" s="187"/>
      <c r="W754" s="187"/>
      <c r="X754" s="187"/>
      <c r="Y754" s="188"/>
      <c r="Z754" s="188"/>
      <c r="AA754" s="188"/>
      <c r="AB754" s="188"/>
      <c r="AC754" s="235"/>
      <c r="AD754" s="235"/>
      <c r="AE754" s="235"/>
      <c r="AF754" s="235"/>
      <c r="AG754" s="235"/>
      <c r="AH754" s="235"/>
      <c r="AI754" s="187"/>
      <c r="AJ754" s="187"/>
      <c r="AK754" s="187"/>
      <c r="AL754" s="187"/>
      <c r="AM754" s="187"/>
      <c r="AN754" s="187"/>
      <c r="AO754" s="187"/>
      <c r="AP754" s="187"/>
      <c r="AQ754" s="187"/>
      <c r="AR754" s="187"/>
      <c r="AS754" s="187"/>
      <c r="AT754" s="236"/>
      <c r="AU754" s="236"/>
      <c r="AV754" s="236"/>
      <c r="AW754" s="236"/>
      <c r="AX754" s="236"/>
      <c r="AY754" s="236"/>
      <c r="AZ754" s="236"/>
      <c r="BA754" s="236"/>
      <c r="BB754" s="236"/>
      <c r="BC754" s="236"/>
      <c r="BD754" s="236"/>
    </row>
    <row r="755" spans="1:56" ht="12.75" customHeight="1">
      <c r="A755" s="186"/>
      <c r="B755" s="186"/>
      <c r="C755" s="186"/>
      <c r="D755" s="186"/>
      <c r="E755" s="186"/>
      <c r="F755" s="186"/>
      <c r="G755" s="186"/>
      <c r="H755" s="186"/>
      <c r="I755" s="186"/>
      <c r="J755" s="186"/>
      <c r="K755" s="186"/>
      <c r="L755" s="186"/>
      <c r="M755" s="186"/>
      <c r="N755" s="186"/>
      <c r="O755" s="186"/>
      <c r="P755" s="187"/>
      <c r="Q755" s="187"/>
      <c r="R755" s="187"/>
      <c r="S755" s="187"/>
      <c r="T755" s="187"/>
      <c r="U755" s="187"/>
      <c r="V755" s="187"/>
      <c r="W755" s="187"/>
      <c r="X755" s="187"/>
      <c r="Y755" s="188"/>
      <c r="Z755" s="188"/>
      <c r="AA755" s="188"/>
      <c r="AB755" s="188"/>
      <c r="AC755" s="235"/>
      <c r="AD755" s="235"/>
      <c r="AE755" s="235"/>
      <c r="AF755" s="235"/>
      <c r="AG755" s="235"/>
      <c r="AH755" s="235"/>
      <c r="AI755" s="187"/>
      <c r="AJ755" s="187"/>
      <c r="AK755" s="187"/>
      <c r="AL755" s="187"/>
      <c r="AM755" s="187"/>
      <c r="AN755" s="187"/>
      <c r="AO755" s="187"/>
      <c r="AP755" s="187"/>
      <c r="AQ755" s="187"/>
      <c r="AR755" s="187"/>
      <c r="AS755" s="187"/>
      <c r="AT755" s="236"/>
      <c r="AU755" s="236"/>
      <c r="AV755" s="236"/>
      <c r="AW755" s="236"/>
      <c r="AX755" s="236"/>
      <c r="AY755" s="236"/>
      <c r="AZ755" s="236"/>
      <c r="BA755" s="236"/>
      <c r="BB755" s="236"/>
      <c r="BC755" s="236"/>
      <c r="BD755" s="236"/>
    </row>
    <row r="756" spans="1:56" ht="12.75" customHeight="1">
      <c r="A756" s="186"/>
      <c r="B756" s="186"/>
      <c r="C756" s="186"/>
      <c r="D756" s="186"/>
      <c r="E756" s="186"/>
      <c r="F756" s="186"/>
      <c r="G756" s="186"/>
      <c r="H756" s="186"/>
      <c r="I756" s="186"/>
      <c r="J756" s="186"/>
      <c r="K756" s="186"/>
      <c r="L756" s="186"/>
      <c r="M756" s="186"/>
      <c r="N756" s="186"/>
      <c r="O756" s="186"/>
      <c r="P756" s="187"/>
      <c r="Q756" s="187"/>
      <c r="R756" s="187"/>
      <c r="S756" s="187"/>
      <c r="T756" s="187"/>
      <c r="U756" s="187"/>
      <c r="V756" s="187"/>
      <c r="W756" s="187"/>
      <c r="X756" s="187"/>
      <c r="Y756" s="188"/>
      <c r="Z756" s="188"/>
      <c r="AA756" s="188"/>
      <c r="AB756" s="188"/>
      <c r="AC756" s="235"/>
      <c r="AD756" s="235"/>
      <c r="AE756" s="235"/>
      <c r="AF756" s="235"/>
      <c r="AG756" s="235"/>
      <c r="AH756" s="235"/>
      <c r="AI756" s="187"/>
      <c r="AJ756" s="187"/>
      <c r="AK756" s="187"/>
      <c r="AL756" s="187"/>
      <c r="AM756" s="187"/>
      <c r="AN756" s="187"/>
      <c r="AO756" s="187"/>
      <c r="AP756" s="187"/>
      <c r="AQ756" s="187"/>
      <c r="AR756" s="187"/>
      <c r="AS756" s="187"/>
      <c r="AT756" s="236"/>
      <c r="AU756" s="236"/>
      <c r="AV756" s="236"/>
      <c r="AW756" s="236"/>
      <c r="AX756" s="236"/>
      <c r="AY756" s="236"/>
      <c r="AZ756" s="236"/>
      <c r="BA756" s="236"/>
      <c r="BB756" s="236"/>
      <c r="BC756" s="236"/>
      <c r="BD756" s="236"/>
    </row>
    <row r="757" spans="1:56" ht="12.75" customHeight="1">
      <c r="A757" s="186"/>
      <c r="B757" s="186"/>
      <c r="C757" s="186"/>
      <c r="D757" s="186"/>
      <c r="E757" s="186"/>
      <c r="F757" s="186"/>
      <c r="G757" s="186"/>
      <c r="H757" s="186"/>
      <c r="I757" s="186"/>
      <c r="J757" s="186"/>
      <c r="K757" s="186"/>
      <c r="L757" s="186"/>
      <c r="M757" s="186"/>
      <c r="N757" s="186"/>
      <c r="O757" s="186"/>
      <c r="P757" s="187"/>
      <c r="Q757" s="187"/>
      <c r="R757" s="187"/>
      <c r="S757" s="187"/>
      <c r="T757" s="187"/>
      <c r="U757" s="187"/>
      <c r="V757" s="187"/>
      <c r="W757" s="187"/>
      <c r="X757" s="187"/>
      <c r="Y757" s="188"/>
      <c r="Z757" s="188"/>
      <c r="AA757" s="188"/>
      <c r="AB757" s="188"/>
      <c r="AC757" s="235"/>
      <c r="AD757" s="235"/>
      <c r="AE757" s="235"/>
      <c r="AF757" s="235"/>
      <c r="AG757" s="235"/>
      <c r="AH757" s="235"/>
      <c r="AI757" s="187"/>
      <c r="AJ757" s="187"/>
      <c r="AK757" s="187"/>
      <c r="AL757" s="187"/>
      <c r="AM757" s="187"/>
      <c r="AN757" s="187"/>
      <c r="AO757" s="187"/>
      <c r="AP757" s="187"/>
      <c r="AQ757" s="187"/>
      <c r="AR757" s="187"/>
      <c r="AS757" s="187"/>
      <c r="AT757" s="236"/>
      <c r="AU757" s="236"/>
      <c r="AV757" s="236"/>
      <c r="AW757" s="236"/>
      <c r="AX757" s="236"/>
      <c r="AY757" s="236"/>
      <c r="AZ757" s="236"/>
      <c r="BA757" s="236"/>
      <c r="BB757" s="236"/>
      <c r="BC757" s="236"/>
      <c r="BD757" s="236"/>
    </row>
    <row r="758" spans="1:56" ht="12.75" customHeight="1">
      <c r="A758" s="186"/>
      <c r="B758" s="186"/>
      <c r="C758" s="186"/>
      <c r="D758" s="186"/>
      <c r="E758" s="186"/>
      <c r="F758" s="186"/>
      <c r="G758" s="186"/>
      <c r="H758" s="186"/>
      <c r="I758" s="186"/>
      <c r="J758" s="186"/>
      <c r="K758" s="186"/>
      <c r="L758" s="186"/>
      <c r="M758" s="186"/>
      <c r="N758" s="186"/>
      <c r="O758" s="186"/>
      <c r="P758" s="187"/>
      <c r="Q758" s="187"/>
      <c r="R758" s="187"/>
      <c r="S758" s="187"/>
      <c r="T758" s="187"/>
      <c r="U758" s="187"/>
      <c r="V758" s="187"/>
      <c r="W758" s="187"/>
      <c r="X758" s="187"/>
      <c r="Y758" s="188"/>
      <c r="Z758" s="188"/>
      <c r="AA758" s="188"/>
      <c r="AB758" s="188"/>
      <c r="AC758" s="235"/>
      <c r="AD758" s="235"/>
      <c r="AE758" s="235"/>
      <c r="AF758" s="235"/>
      <c r="AG758" s="235"/>
      <c r="AH758" s="235"/>
      <c r="AI758" s="187"/>
      <c r="AJ758" s="187"/>
      <c r="AK758" s="187"/>
      <c r="AL758" s="187"/>
      <c r="AM758" s="187"/>
      <c r="AN758" s="187"/>
      <c r="AO758" s="187"/>
      <c r="AP758" s="187"/>
      <c r="AQ758" s="187"/>
      <c r="AR758" s="187"/>
      <c r="AS758" s="187"/>
      <c r="AT758" s="236"/>
      <c r="AU758" s="236"/>
      <c r="AV758" s="236"/>
      <c r="AW758" s="236"/>
      <c r="AX758" s="236"/>
      <c r="AY758" s="236"/>
      <c r="AZ758" s="236"/>
      <c r="BA758" s="236"/>
      <c r="BB758" s="236"/>
      <c r="BC758" s="236"/>
      <c r="BD758" s="236"/>
    </row>
    <row r="759" spans="1:56" ht="12.75" customHeight="1">
      <c r="A759" s="186"/>
      <c r="B759" s="186"/>
      <c r="C759" s="186"/>
      <c r="D759" s="186"/>
      <c r="E759" s="186"/>
      <c r="F759" s="186"/>
      <c r="G759" s="186"/>
      <c r="H759" s="186"/>
      <c r="I759" s="186"/>
      <c r="J759" s="186"/>
      <c r="K759" s="186"/>
      <c r="L759" s="186"/>
      <c r="M759" s="186"/>
      <c r="N759" s="186"/>
      <c r="O759" s="186"/>
      <c r="P759" s="187"/>
      <c r="Q759" s="187"/>
      <c r="R759" s="187"/>
      <c r="S759" s="187"/>
      <c r="T759" s="187"/>
      <c r="U759" s="187"/>
      <c r="V759" s="187"/>
      <c r="W759" s="187"/>
      <c r="X759" s="187"/>
      <c r="Y759" s="188"/>
      <c r="Z759" s="188"/>
      <c r="AA759" s="188"/>
      <c r="AB759" s="188"/>
      <c r="AC759" s="235"/>
      <c r="AD759" s="235"/>
      <c r="AE759" s="235"/>
      <c r="AF759" s="235"/>
      <c r="AG759" s="235"/>
      <c r="AH759" s="235"/>
      <c r="AI759" s="187"/>
      <c r="AJ759" s="187"/>
      <c r="AK759" s="187"/>
      <c r="AL759" s="187"/>
      <c r="AM759" s="187"/>
      <c r="AN759" s="187"/>
      <c r="AO759" s="187"/>
      <c r="AP759" s="187"/>
      <c r="AQ759" s="187"/>
      <c r="AR759" s="187"/>
      <c r="AS759" s="187"/>
      <c r="AT759" s="236"/>
      <c r="AU759" s="236"/>
      <c r="AV759" s="236"/>
      <c r="AW759" s="236"/>
      <c r="AX759" s="236"/>
      <c r="AY759" s="236"/>
      <c r="AZ759" s="236"/>
      <c r="BA759" s="236"/>
      <c r="BB759" s="236"/>
      <c r="BC759" s="236"/>
      <c r="BD759" s="236"/>
    </row>
    <row r="760" spans="1:56" ht="12.75" customHeight="1">
      <c r="A760" s="186"/>
      <c r="B760" s="186"/>
      <c r="C760" s="186"/>
      <c r="D760" s="186"/>
      <c r="E760" s="186"/>
      <c r="F760" s="186"/>
      <c r="G760" s="186"/>
      <c r="H760" s="186"/>
      <c r="I760" s="186"/>
      <c r="J760" s="186"/>
      <c r="K760" s="186"/>
      <c r="L760" s="186"/>
      <c r="M760" s="186"/>
      <c r="N760" s="186"/>
      <c r="O760" s="186"/>
      <c r="P760" s="187"/>
      <c r="Q760" s="187"/>
      <c r="R760" s="187"/>
      <c r="S760" s="187"/>
      <c r="T760" s="187"/>
      <c r="U760" s="187"/>
      <c r="V760" s="187"/>
      <c r="W760" s="187"/>
      <c r="X760" s="187"/>
      <c r="Y760" s="188"/>
      <c r="Z760" s="188"/>
      <c r="AA760" s="188"/>
      <c r="AB760" s="188"/>
      <c r="AC760" s="235"/>
      <c r="AD760" s="235"/>
      <c r="AE760" s="235"/>
      <c r="AF760" s="235"/>
      <c r="AG760" s="235"/>
      <c r="AH760" s="235"/>
      <c r="AI760" s="187"/>
      <c r="AJ760" s="187"/>
      <c r="AK760" s="187"/>
      <c r="AL760" s="187"/>
      <c r="AM760" s="187"/>
      <c r="AN760" s="187"/>
      <c r="AO760" s="187"/>
      <c r="AP760" s="187"/>
      <c r="AQ760" s="187"/>
      <c r="AR760" s="187"/>
      <c r="AS760" s="187"/>
      <c r="AT760" s="236"/>
      <c r="AU760" s="236"/>
      <c r="AV760" s="236"/>
      <c r="AW760" s="236"/>
      <c r="AX760" s="236"/>
      <c r="AY760" s="236"/>
      <c r="AZ760" s="236"/>
      <c r="BA760" s="236"/>
      <c r="BB760" s="236"/>
      <c r="BC760" s="236"/>
      <c r="BD760" s="236"/>
    </row>
    <row r="761" spans="1:56" ht="12.75" customHeight="1">
      <c r="A761" s="186"/>
      <c r="B761" s="186"/>
      <c r="C761" s="186"/>
      <c r="D761" s="186"/>
      <c r="E761" s="186"/>
      <c r="F761" s="186"/>
      <c r="G761" s="186"/>
      <c r="H761" s="186"/>
      <c r="I761" s="186"/>
      <c r="J761" s="186"/>
      <c r="K761" s="186"/>
      <c r="L761" s="186"/>
      <c r="M761" s="186"/>
      <c r="N761" s="186"/>
      <c r="O761" s="186"/>
      <c r="P761" s="187"/>
      <c r="Q761" s="187"/>
      <c r="R761" s="187"/>
      <c r="S761" s="187"/>
      <c r="T761" s="187"/>
      <c r="U761" s="187"/>
      <c r="V761" s="187"/>
      <c r="W761" s="187"/>
      <c r="X761" s="187"/>
      <c r="Y761" s="188"/>
      <c r="Z761" s="188"/>
      <c r="AA761" s="188"/>
      <c r="AB761" s="188"/>
      <c r="AC761" s="235"/>
      <c r="AD761" s="235"/>
      <c r="AE761" s="235"/>
      <c r="AF761" s="235"/>
      <c r="AG761" s="235"/>
      <c r="AH761" s="235"/>
      <c r="AI761" s="187"/>
      <c r="AJ761" s="187"/>
      <c r="AK761" s="187"/>
      <c r="AL761" s="187"/>
      <c r="AM761" s="187"/>
      <c r="AN761" s="187"/>
      <c r="AO761" s="187"/>
      <c r="AP761" s="187"/>
      <c r="AQ761" s="187"/>
      <c r="AR761" s="187"/>
      <c r="AS761" s="187"/>
      <c r="AT761" s="236"/>
      <c r="AU761" s="236"/>
      <c r="AV761" s="236"/>
      <c r="AW761" s="236"/>
      <c r="AX761" s="236"/>
      <c r="AY761" s="236"/>
      <c r="AZ761" s="236"/>
      <c r="BA761" s="236"/>
      <c r="BB761" s="236"/>
      <c r="BC761" s="236"/>
      <c r="BD761" s="236"/>
    </row>
    <row r="762" spans="1:56" ht="12.75" customHeight="1">
      <c r="A762" s="186"/>
      <c r="B762" s="186"/>
      <c r="C762" s="186"/>
      <c r="D762" s="186"/>
      <c r="E762" s="186"/>
      <c r="F762" s="186"/>
      <c r="G762" s="186"/>
      <c r="H762" s="186"/>
      <c r="I762" s="186"/>
      <c r="J762" s="186"/>
      <c r="K762" s="186"/>
      <c r="L762" s="186"/>
      <c r="M762" s="186"/>
      <c r="N762" s="186"/>
      <c r="O762" s="186"/>
      <c r="P762" s="187"/>
      <c r="Q762" s="187"/>
      <c r="R762" s="187"/>
      <c r="S762" s="187"/>
      <c r="T762" s="187"/>
      <c r="U762" s="187"/>
      <c r="V762" s="187"/>
      <c r="W762" s="187"/>
      <c r="X762" s="187"/>
      <c r="Y762" s="188"/>
      <c r="Z762" s="188"/>
      <c r="AA762" s="188"/>
      <c r="AB762" s="188"/>
      <c r="AC762" s="235"/>
      <c r="AD762" s="235"/>
      <c r="AE762" s="235"/>
      <c r="AF762" s="235"/>
      <c r="AG762" s="235"/>
      <c r="AH762" s="235"/>
      <c r="AI762" s="187"/>
      <c r="AJ762" s="187"/>
      <c r="AK762" s="187"/>
      <c r="AL762" s="187"/>
      <c r="AM762" s="187"/>
      <c r="AN762" s="187"/>
      <c r="AO762" s="187"/>
      <c r="AP762" s="187"/>
      <c r="AQ762" s="187"/>
      <c r="AR762" s="187"/>
      <c r="AS762" s="187"/>
      <c r="AT762" s="236"/>
      <c r="AU762" s="236"/>
      <c r="AV762" s="236"/>
      <c r="AW762" s="236"/>
      <c r="AX762" s="236"/>
      <c r="AY762" s="236"/>
      <c r="AZ762" s="236"/>
      <c r="BA762" s="236"/>
      <c r="BB762" s="236"/>
      <c r="BC762" s="236"/>
      <c r="BD762" s="236"/>
    </row>
    <row r="763" spans="1:56" ht="12.75" customHeight="1">
      <c r="A763" s="186"/>
      <c r="B763" s="186"/>
      <c r="C763" s="186"/>
      <c r="D763" s="186"/>
      <c r="E763" s="186"/>
      <c r="F763" s="186"/>
      <c r="G763" s="186"/>
      <c r="H763" s="186"/>
      <c r="I763" s="186"/>
      <c r="J763" s="186"/>
      <c r="K763" s="186"/>
      <c r="L763" s="186"/>
      <c r="M763" s="186"/>
      <c r="N763" s="186"/>
      <c r="O763" s="186"/>
      <c r="P763" s="187"/>
      <c r="Q763" s="187"/>
      <c r="R763" s="187"/>
      <c r="S763" s="187"/>
      <c r="T763" s="187"/>
      <c r="U763" s="187"/>
      <c r="V763" s="187"/>
      <c r="W763" s="187"/>
      <c r="X763" s="187"/>
      <c r="Y763" s="188"/>
      <c r="Z763" s="188"/>
      <c r="AA763" s="188"/>
      <c r="AB763" s="188"/>
      <c r="AC763" s="235"/>
      <c r="AD763" s="235"/>
      <c r="AE763" s="235"/>
      <c r="AF763" s="235"/>
      <c r="AG763" s="235"/>
      <c r="AH763" s="235"/>
      <c r="AI763" s="187"/>
      <c r="AJ763" s="187"/>
      <c r="AK763" s="187"/>
      <c r="AL763" s="187"/>
      <c r="AM763" s="187"/>
      <c r="AN763" s="187"/>
      <c r="AO763" s="187"/>
      <c r="AP763" s="187"/>
      <c r="AQ763" s="187"/>
      <c r="AR763" s="187"/>
      <c r="AS763" s="187"/>
      <c r="AT763" s="236"/>
      <c r="AU763" s="236"/>
      <c r="AV763" s="236"/>
      <c r="AW763" s="236"/>
      <c r="AX763" s="236"/>
      <c r="AY763" s="236"/>
      <c r="AZ763" s="236"/>
      <c r="BA763" s="236"/>
      <c r="BB763" s="236"/>
      <c r="BC763" s="236"/>
      <c r="BD763" s="236"/>
    </row>
    <row r="764" spans="1:56" ht="12.75" customHeight="1">
      <c r="A764" s="186"/>
      <c r="B764" s="186"/>
      <c r="C764" s="186"/>
      <c r="D764" s="186"/>
      <c r="E764" s="186"/>
      <c r="F764" s="186"/>
      <c r="G764" s="186"/>
      <c r="H764" s="186"/>
      <c r="I764" s="186"/>
      <c r="J764" s="186"/>
      <c r="K764" s="186"/>
      <c r="L764" s="186"/>
      <c r="M764" s="186"/>
      <c r="N764" s="186"/>
      <c r="O764" s="186"/>
      <c r="P764" s="187"/>
      <c r="Q764" s="187"/>
      <c r="R764" s="187"/>
      <c r="S764" s="187"/>
      <c r="T764" s="187"/>
      <c r="U764" s="187"/>
      <c r="V764" s="187"/>
      <c r="W764" s="187"/>
      <c r="X764" s="187"/>
      <c r="Y764" s="188"/>
      <c r="Z764" s="188"/>
      <c r="AA764" s="188"/>
      <c r="AB764" s="188"/>
      <c r="AC764" s="235"/>
      <c r="AD764" s="235"/>
      <c r="AE764" s="235"/>
      <c r="AF764" s="235"/>
      <c r="AG764" s="235"/>
      <c r="AH764" s="235"/>
      <c r="AI764" s="187"/>
      <c r="AJ764" s="187"/>
      <c r="AK764" s="187"/>
      <c r="AL764" s="187"/>
      <c r="AM764" s="187"/>
      <c r="AN764" s="187"/>
      <c r="AO764" s="187"/>
      <c r="AP764" s="187"/>
      <c r="AQ764" s="187"/>
      <c r="AR764" s="187"/>
      <c r="AS764" s="187"/>
      <c r="AT764" s="236"/>
      <c r="AU764" s="236"/>
      <c r="AV764" s="236"/>
      <c r="AW764" s="236"/>
      <c r="AX764" s="236"/>
      <c r="AY764" s="236"/>
      <c r="AZ764" s="236"/>
      <c r="BA764" s="236"/>
      <c r="BB764" s="236"/>
      <c r="BC764" s="236"/>
      <c r="BD764" s="236"/>
    </row>
    <row r="765" spans="1:56" ht="12.75" customHeight="1">
      <c r="A765" s="186"/>
      <c r="B765" s="186"/>
      <c r="C765" s="186"/>
      <c r="D765" s="186"/>
      <c r="E765" s="186"/>
      <c r="F765" s="186"/>
      <c r="G765" s="186"/>
      <c r="H765" s="186"/>
      <c r="I765" s="186"/>
      <c r="J765" s="186"/>
      <c r="K765" s="186"/>
      <c r="L765" s="186"/>
      <c r="M765" s="186"/>
      <c r="N765" s="186"/>
      <c r="O765" s="186"/>
      <c r="P765" s="187"/>
      <c r="Q765" s="187"/>
      <c r="R765" s="187"/>
      <c r="S765" s="187"/>
      <c r="T765" s="187"/>
      <c r="U765" s="187"/>
      <c r="V765" s="187"/>
      <c r="W765" s="187"/>
      <c r="X765" s="187"/>
      <c r="Y765" s="188"/>
      <c r="Z765" s="188"/>
      <c r="AA765" s="188"/>
      <c r="AB765" s="188"/>
      <c r="AC765" s="235"/>
      <c r="AD765" s="235"/>
      <c r="AE765" s="235"/>
      <c r="AF765" s="235"/>
      <c r="AG765" s="235"/>
      <c r="AH765" s="235"/>
      <c r="AI765" s="187"/>
      <c r="AJ765" s="187"/>
      <c r="AK765" s="187"/>
      <c r="AL765" s="187"/>
      <c r="AM765" s="187"/>
      <c r="AN765" s="187"/>
      <c r="AO765" s="187"/>
      <c r="AP765" s="187"/>
      <c r="AQ765" s="187"/>
      <c r="AR765" s="187"/>
      <c r="AS765" s="187"/>
      <c r="AT765" s="236"/>
      <c r="AU765" s="236"/>
      <c r="AV765" s="236"/>
      <c r="AW765" s="236"/>
      <c r="AX765" s="236"/>
      <c r="AY765" s="236"/>
      <c r="AZ765" s="236"/>
      <c r="BA765" s="236"/>
      <c r="BB765" s="236"/>
      <c r="BC765" s="236"/>
      <c r="BD765" s="236"/>
    </row>
    <row r="766" spans="1:56" ht="12.75" customHeight="1">
      <c r="A766" s="186"/>
      <c r="B766" s="186"/>
      <c r="C766" s="186"/>
      <c r="D766" s="186"/>
      <c r="E766" s="186"/>
      <c r="F766" s="186"/>
      <c r="G766" s="186"/>
      <c r="H766" s="186"/>
      <c r="I766" s="186"/>
      <c r="J766" s="186"/>
      <c r="K766" s="186"/>
      <c r="L766" s="186"/>
      <c r="M766" s="186"/>
      <c r="N766" s="186"/>
      <c r="O766" s="186"/>
      <c r="P766" s="187"/>
      <c r="Q766" s="187"/>
      <c r="R766" s="187"/>
      <c r="S766" s="187"/>
      <c r="T766" s="187"/>
      <c r="U766" s="187"/>
      <c r="V766" s="187"/>
      <c r="W766" s="187"/>
      <c r="X766" s="187"/>
      <c r="Y766" s="188"/>
      <c r="Z766" s="188"/>
      <c r="AA766" s="188"/>
      <c r="AB766" s="188"/>
      <c r="AC766" s="235"/>
      <c r="AD766" s="235"/>
      <c r="AE766" s="235"/>
      <c r="AF766" s="235"/>
      <c r="AG766" s="235"/>
      <c r="AH766" s="235"/>
      <c r="AI766" s="187"/>
      <c r="AJ766" s="187"/>
      <c r="AK766" s="187"/>
      <c r="AL766" s="187"/>
      <c r="AM766" s="187"/>
      <c r="AN766" s="187"/>
      <c r="AO766" s="187"/>
      <c r="AP766" s="187"/>
      <c r="AQ766" s="187"/>
      <c r="AR766" s="187"/>
      <c r="AS766" s="187"/>
      <c r="AT766" s="236"/>
      <c r="AU766" s="236"/>
      <c r="AV766" s="236"/>
      <c r="AW766" s="236"/>
      <c r="AX766" s="236"/>
      <c r="AY766" s="236"/>
      <c r="AZ766" s="236"/>
      <c r="BA766" s="236"/>
      <c r="BB766" s="236"/>
      <c r="BC766" s="236"/>
      <c r="BD766" s="236"/>
    </row>
    <row r="767" spans="1:56" ht="12.75" customHeight="1">
      <c r="A767" s="186"/>
      <c r="B767" s="186"/>
      <c r="C767" s="186"/>
      <c r="D767" s="186"/>
      <c r="E767" s="186"/>
      <c r="F767" s="186"/>
      <c r="G767" s="186"/>
      <c r="H767" s="186"/>
      <c r="I767" s="186"/>
      <c r="J767" s="186"/>
      <c r="K767" s="186"/>
      <c r="L767" s="186"/>
      <c r="M767" s="186"/>
      <c r="N767" s="186"/>
      <c r="O767" s="186"/>
      <c r="P767" s="187"/>
      <c r="Q767" s="187"/>
      <c r="R767" s="187"/>
      <c r="S767" s="187"/>
      <c r="T767" s="187"/>
      <c r="U767" s="187"/>
      <c r="V767" s="187"/>
      <c r="W767" s="187"/>
      <c r="X767" s="187"/>
      <c r="Y767" s="188"/>
      <c r="Z767" s="188"/>
      <c r="AA767" s="188"/>
      <c r="AB767" s="188"/>
      <c r="AC767" s="235"/>
      <c r="AD767" s="235"/>
      <c r="AE767" s="235"/>
      <c r="AF767" s="235"/>
      <c r="AG767" s="235"/>
      <c r="AH767" s="235"/>
      <c r="AI767" s="187"/>
      <c r="AJ767" s="187"/>
      <c r="AK767" s="187"/>
      <c r="AL767" s="187"/>
      <c r="AM767" s="187"/>
      <c r="AN767" s="187"/>
      <c r="AO767" s="187"/>
      <c r="AP767" s="187"/>
      <c r="AQ767" s="187"/>
      <c r="AR767" s="187"/>
      <c r="AS767" s="187"/>
      <c r="AT767" s="236"/>
      <c r="AU767" s="236"/>
      <c r="AV767" s="236"/>
      <c r="AW767" s="236"/>
      <c r="AX767" s="236"/>
      <c r="AY767" s="236"/>
      <c r="AZ767" s="236"/>
      <c r="BA767" s="236"/>
      <c r="BB767" s="236"/>
      <c r="BC767" s="236"/>
      <c r="BD767" s="236"/>
    </row>
    <row r="768" spans="1:56" ht="12.75" customHeight="1">
      <c r="A768" s="186"/>
      <c r="B768" s="186"/>
      <c r="C768" s="186"/>
      <c r="D768" s="186"/>
      <c r="E768" s="186"/>
      <c r="F768" s="186"/>
      <c r="G768" s="186"/>
      <c r="H768" s="186"/>
      <c r="I768" s="186"/>
      <c r="J768" s="186"/>
      <c r="K768" s="186"/>
      <c r="L768" s="186"/>
      <c r="M768" s="186"/>
      <c r="N768" s="186"/>
      <c r="O768" s="186"/>
      <c r="P768" s="187"/>
      <c r="Q768" s="187"/>
      <c r="R768" s="187"/>
      <c r="S768" s="187"/>
      <c r="T768" s="187"/>
      <c r="U768" s="187"/>
      <c r="V768" s="187"/>
      <c r="W768" s="187"/>
      <c r="X768" s="187"/>
      <c r="Y768" s="188"/>
      <c r="Z768" s="188"/>
      <c r="AA768" s="188"/>
      <c r="AB768" s="188"/>
      <c r="AC768" s="235"/>
      <c r="AD768" s="235"/>
      <c r="AE768" s="235"/>
      <c r="AF768" s="235"/>
      <c r="AG768" s="235"/>
      <c r="AH768" s="235"/>
      <c r="AI768" s="187"/>
      <c r="AJ768" s="187"/>
      <c r="AK768" s="187"/>
      <c r="AL768" s="187"/>
      <c r="AM768" s="187"/>
      <c r="AN768" s="187"/>
      <c r="AO768" s="187"/>
      <c r="AP768" s="187"/>
      <c r="AQ768" s="187"/>
      <c r="AR768" s="187"/>
      <c r="AS768" s="187"/>
      <c r="AT768" s="236"/>
      <c r="AU768" s="236"/>
      <c r="AV768" s="236"/>
      <c r="AW768" s="236"/>
      <c r="AX768" s="236"/>
      <c r="AY768" s="236"/>
      <c r="AZ768" s="236"/>
      <c r="BA768" s="236"/>
      <c r="BB768" s="236"/>
      <c r="BC768" s="236"/>
      <c r="BD768" s="236"/>
    </row>
    <row r="769" spans="1:56" ht="12.75" customHeight="1">
      <c r="A769" s="186"/>
      <c r="B769" s="186"/>
      <c r="C769" s="186"/>
      <c r="D769" s="186"/>
      <c r="E769" s="186"/>
      <c r="F769" s="186"/>
      <c r="G769" s="186"/>
      <c r="H769" s="186"/>
      <c r="I769" s="186"/>
      <c r="J769" s="186"/>
      <c r="K769" s="186"/>
      <c r="L769" s="186"/>
      <c r="M769" s="186"/>
      <c r="N769" s="186"/>
      <c r="O769" s="186"/>
      <c r="P769" s="187"/>
      <c r="Q769" s="187"/>
      <c r="R769" s="187"/>
      <c r="S769" s="187"/>
      <c r="T769" s="187"/>
      <c r="U769" s="187"/>
      <c r="V769" s="187"/>
      <c r="W769" s="187"/>
      <c r="X769" s="187"/>
      <c r="Y769" s="188"/>
      <c r="Z769" s="188"/>
      <c r="AA769" s="188"/>
      <c r="AB769" s="188"/>
      <c r="AC769" s="235"/>
      <c r="AD769" s="235"/>
      <c r="AE769" s="235"/>
      <c r="AF769" s="235"/>
      <c r="AG769" s="235"/>
      <c r="AH769" s="235"/>
      <c r="AI769" s="187"/>
      <c r="AJ769" s="187"/>
      <c r="AK769" s="187"/>
      <c r="AL769" s="187"/>
      <c r="AM769" s="187"/>
      <c r="AN769" s="187"/>
      <c r="AO769" s="187"/>
      <c r="AP769" s="187"/>
      <c r="AQ769" s="187"/>
      <c r="AR769" s="187"/>
      <c r="AS769" s="187"/>
      <c r="AT769" s="236"/>
      <c r="AU769" s="236"/>
      <c r="AV769" s="236"/>
      <c r="AW769" s="236"/>
      <c r="AX769" s="236"/>
      <c r="AY769" s="236"/>
      <c r="AZ769" s="236"/>
      <c r="BA769" s="236"/>
      <c r="BB769" s="236"/>
      <c r="BC769" s="236"/>
      <c r="BD769" s="236"/>
    </row>
    <row r="770" spans="1:56" ht="12.75" customHeight="1">
      <c r="A770" s="186"/>
      <c r="B770" s="186"/>
      <c r="C770" s="186"/>
      <c r="D770" s="186"/>
      <c r="E770" s="186"/>
      <c r="F770" s="186"/>
      <c r="G770" s="186"/>
      <c r="H770" s="186"/>
      <c r="I770" s="186"/>
      <c r="J770" s="186"/>
      <c r="K770" s="186"/>
      <c r="L770" s="186"/>
      <c r="M770" s="186"/>
      <c r="N770" s="186"/>
      <c r="O770" s="186"/>
      <c r="P770" s="187"/>
      <c r="Q770" s="187"/>
      <c r="R770" s="187"/>
      <c r="S770" s="187"/>
      <c r="T770" s="187"/>
      <c r="U770" s="187"/>
      <c r="V770" s="187"/>
      <c r="W770" s="187"/>
      <c r="X770" s="187"/>
      <c r="Y770" s="188"/>
      <c r="Z770" s="188"/>
      <c r="AA770" s="188"/>
      <c r="AB770" s="188"/>
      <c r="AC770" s="235"/>
      <c r="AD770" s="235"/>
      <c r="AE770" s="235"/>
      <c r="AF770" s="235"/>
      <c r="AG770" s="235"/>
      <c r="AH770" s="235"/>
      <c r="AI770" s="187"/>
      <c r="AJ770" s="187"/>
      <c r="AK770" s="187"/>
      <c r="AL770" s="187"/>
      <c r="AM770" s="187"/>
      <c r="AN770" s="187"/>
      <c r="AO770" s="187"/>
      <c r="AP770" s="187"/>
      <c r="AQ770" s="187"/>
      <c r="AR770" s="187"/>
      <c r="AS770" s="187"/>
      <c r="AT770" s="236"/>
      <c r="AU770" s="236"/>
      <c r="AV770" s="236"/>
      <c r="AW770" s="236"/>
      <c r="AX770" s="236"/>
      <c r="AY770" s="236"/>
      <c r="AZ770" s="236"/>
      <c r="BA770" s="236"/>
      <c r="BB770" s="236"/>
      <c r="BC770" s="236"/>
      <c r="BD770" s="236"/>
    </row>
    <row r="771" spans="1:56" ht="12.75" customHeight="1">
      <c r="A771" s="186"/>
      <c r="B771" s="186"/>
      <c r="C771" s="186"/>
      <c r="D771" s="186"/>
      <c r="E771" s="186"/>
      <c r="F771" s="186"/>
      <c r="G771" s="186"/>
      <c r="H771" s="186"/>
      <c r="I771" s="186"/>
      <c r="J771" s="186"/>
      <c r="K771" s="186"/>
      <c r="L771" s="186"/>
      <c r="M771" s="186"/>
      <c r="N771" s="186"/>
      <c r="O771" s="186"/>
      <c r="P771" s="187"/>
      <c r="Q771" s="187"/>
      <c r="R771" s="187"/>
      <c r="S771" s="187"/>
      <c r="T771" s="187"/>
      <c r="U771" s="187"/>
      <c r="V771" s="187"/>
      <c r="W771" s="187"/>
      <c r="X771" s="187"/>
      <c r="Y771" s="188"/>
      <c r="Z771" s="188"/>
      <c r="AA771" s="188"/>
      <c r="AB771" s="188"/>
      <c r="AC771" s="235"/>
      <c r="AD771" s="235"/>
      <c r="AE771" s="235"/>
      <c r="AF771" s="235"/>
      <c r="AG771" s="235"/>
      <c r="AH771" s="235"/>
      <c r="AI771" s="187"/>
      <c r="AJ771" s="187"/>
      <c r="AK771" s="187"/>
      <c r="AL771" s="187"/>
      <c r="AM771" s="187"/>
      <c r="AN771" s="187"/>
      <c r="AO771" s="187"/>
      <c r="AP771" s="187"/>
      <c r="AQ771" s="187"/>
      <c r="AR771" s="187"/>
      <c r="AS771" s="187"/>
      <c r="AT771" s="236"/>
      <c r="AU771" s="236"/>
      <c r="AV771" s="236"/>
      <c r="AW771" s="236"/>
      <c r="AX771" s="236"/>
      <c r="AY771" s="236"/>
      <c r="AZ771" s="236"/>
      <c r="BA771" s="236"/>
      <c r="BB771" s="236"/>
      <c r="BC771" s="236"/>
      <c r="BD771" s="236"/>
    </row>
    <row r="772" spans="1:56" ht="12.75" customHeight="1">
      <c r="A772" s="186"/>
      <c r="B772" s="186"/>
      <c r="C772" s="186"/>
      <c r="D772" s="186"/>
      <c r="E772" s="186"/>
      <c r="F772" s="186"/>
      <c r="G772" s="186"/>
      <c r="H772" s="186"/>
      <c r="I772" s="186"/>
      <c r="J772" s="186"/>
      <c r="K772" s="186"/>
      <c r="L772" s="186"/>
      <c r="M772" s="186"/>
      <c r="N772" s="186"/>
      <c r="O772" s="186"/>
      <c r="P772" s="187"/>
      <c r="Q772" s="187"/>
      <c r="R772" s="187"/>
      <c r="S772" s="187"/>
      <c r="T772" s="187"/>
      <c r="U772" s="187"/>
      <c r="V772" s="187"/>
      <c r="W772" s="187"/>
      <c r="X772" s="187"/>
      <c r="Y772" s="188"/>
      <c r="Z772" s="188"/>
      <c r="AA772" s="188"/>
      <c r="AB772" s="188"/>
      <c r="AC772" s="235"/>
      <c r="AD772" s="235"/>
      <c r="AE772" s="235"/>
      <c r="AF772" s="235"/>
      <c r="AG772" s="235"/>
      <c r="AH772" s="235"/>
      <c r="AI772" s="187"/>
      <c r="AJ772" s="187"/>
      <c r="AK772" s="187"/>
      <c r="AL772" s="187"/>
      <c r="AM772" s="187"/>
      <c r="AN772" s="187"/>
      <c r="AO772" s="187"/>
      <c r="AP772" s="187"/>
      <c r="AQ772" s="187"/>
      <c r="AR772" s="187"/>
      <c r="AS772" s="187"/>
      <c r="AT772" s="236"/>
      <c r="AU772" s="236"/>
      <c r="AV772" s="236"/>
      <c r="AW772" s="236"/>
      <c r="AX772" s="236"/>
      <c r="AY772" s="236"/>
      <c r="AZ772" s="236"/>
      <c r="BA772" s="236"/>
      <c r="BB772" s="236"/>
      <c r="BC772" s="236"/>
      <c r="BD772" s="236"/>
    </row>
    <row r="773" spans="1:56" ht="12.75" customHeight="1">
      <c r="A773" s="186"/>
      <c r="B773" s="186"/>
      <c r="C773" s="186"/>
      <c r="D773" s="186"/>
      <c r="E773" s="186"/>
      <c r="F773" s="186"/>
      <c r="G773" s="186"/>
      <c r="H773" s="186"/>
      <c r="I773" s="186"/>
      <c r="J773" s="186"/>
      <c r="K773" s="186"/>
      <c r="L773" s="186"/>
      <c r="M773" s="186"/>
      <c r="N773" s="186"/>
      <c r="O773" s="186"/>
      <c r="P773" s="187"/>
      <c r="Q773" s="187"/>
      <c r="R773" s="187"/>
      <c r="S773" s="187"/>
      <c r="T773" s="187"/>
      <c r="U773" s="187"/>
      <c r="V773" s="187"/>
      <c r="W773" s="187"/>
      <c r="X773" s="187"/>
      <c r="Y773" s="188"/>
      <c r="Z773" s="188"/>
      <c r="AA773" s="188"/>
      <c r="AB773" s="188"/>
      <c r="AC773" s="235"/>
      <c r="AD773" s="235"/>
      <c r="AE773" s="235"/>
      <c r="AF773" s="235"/>
      <c r="AG773" s="235"/>
      <c r="AH773" s="235"/>
      <c r="AI773" s="187"/>
      <c r="AJ773" s="187"/>
      <c r="AK773" s="187"/>
      <c r="AL773" s="187"/>
      <c r="AM773" s="187"/>
      <c r="AN773" s="187"/>
      <c r="AO773" s="187"/>
      <c r="AP773" s="187"/>
      <c r="AQ773" s="187"/>
      <c r="AR773" s="187"/>
      <c r="AS773" s="187"/>
      <c r="AT773" s="236"/>
      <c r="AU773" s="236"/>
      <c r="AV773" s="236"/>
      <c r="AW773" s="236"/>
      <c r="AX773" s="236"/>
      <c r="AY773" s="236"/>
      <c r="AZ773" s="236"/>
      <c r="BA773" s="236"/>
      <c r="BB773" s="236"/>
      <c r="BC773" s="236"/>
      <c r="BD773" s="236"/>
    </row>
    <row r="774" spans="1:56" ht="12.75" customHeight="1">
      <c r="A774" s="186"/>
      <c r="B774" s="186"/>
      <c r="C774" s="186"/>
      <c r="D774" s="186"/>
      <c r="E774" s="186"/>
      <c r="F774" s="186"/>
      <c r="G774" s="186"/>
      <c r="H774" s="186"/>
      <c r="I774" s="186"/>
      <c r="J774" s="186"/>
      <c r="K774" s="186"/>
      <c r="L774" s="186"/>
      <c r="M774" s="186"/>
      <c r="N774" s="186"/>
      <c r="O774" s="186"/>
      <c r="P774" s="187"/>
      <c r="Q774" s="187"/>
      <c r="R774" s="187"/>
      <c r="S774" s="187"/>
      <c r="T774" s="187"/>
      <c r="U774" s="187"/>
      <c r="V774" s="187"/>
      <c r="W774" s="187"/>
      <c r="X774" s="187"/>
      <c r="Y774" s="188"/>
      <c r="Z774" s="188"/>
      <c r="AA774" s="188"/>
      <c r="AB774" s="188"/>
      <c r="AC774" s="235"/>
      <c r="AD774" s="235"/>
      <c r="AE774" s="235"/>
      <c r="AF774" s="235"/>
      <c r="AG774" s="235"/>
      <c r="AH774" s="235"/>
      <c r="AI774" s="187"/>
      <c r="AJ774" s="187"/>
      <c r="AK774" s="187"/>
      <c r="AL774" s="187"/>
      <c r="AM774" s="187"/>
      <c r="AN774" s="187"/>
      <c r="AO774" s="187"/>
      <c r="AP774" s="187"/>
      <c r="AQ774" s="187"/>
      <c r="AR774" s="187"/>
      <c r="AS774" s="187"/>
      <c r="AT774" s="236"/>
      <c r="AU774" s="236"/>
      <c r="AV774" s="236"/>
      <c r="AW774" s="236"/>
      <c r="AX774" s="236"/>
      <c r="AY774" s="236"/>
      <c r="AZ774" s="236"/>
      <c r="BA774" s="236"/>
      <c r="BB774" s="236"/>
      <c r="BC774" s="236"/>
      <c r="BD774" s="236"/>
    </row>
    <row r="775" spans="1:56" ht="12.75" customHeight="1">
      <c r="A775" s="186"/>
      <c r="B775" s="186"/>
      <c r="C775" s="186"/>
      <c r="D775" s="186"/>
      <c r="E775" s="186"/>
      <c r="F775" s="186"/>
      <c r="G775" s="186"/>
      <c r="H775" s="186"/>
      <c r="I775" s="186"/>
      <c r="J775" s="186"/>
      <c r="K775" s="186"/>
      <c r="L775" s="186"/>
      <c r="M775" s="186"/>
      <c r="N775" s="186"/>
      <c r="O775" s="186"/>
      <c r="P775" s="187"/>
      <c r="Q775" s="187"/>
      <c r="R775" s="187"/>
      <c r="S775" s="187"/>
      <c r="T775" s="187"/>
      <c r="U775" s="187"/>
      <c r="V775" s="187"/>
      <c r="W775" s="187"/>
      <c r="X775" s="187"/>
      <c r="Y775" s="188"/>
      <c r="Z775" s="188"/>
      <c r="AA775" s="188"/>
      <c r="AB775" s="188"/>
      <c r="AC775" s="235"/>
      <c r="AD775" s="235"/>
      <c r="AE775" s="235"/>
      <c r="AF775" s="235"/>
      <c r="AG775" s="235"/>
      <c r="AH775" s="235"/>
      <c r="AI775" s="187"/>
      <c r="AJ775" s="187"/>
      <c r="AK775" s="187"/>
      <c r="AL775" s="187"/>
      <c r="AM775" s="187"/>
      <c r="AN775" s="187"/>
      <c r="AO775" s="187"/>
      <c r="AP775" s="187"/>
      <c r="AQ775" s="187"/>
      <c r="AR775" s="187"/>
      <c r="AS775" s="187"/>
      <c r="AT775" s="236"/>
      <c r="AU775" s="236"/>
      <c r="AV775" s="236"/>
      <c r="AW775" s="236"/>
      <c r="AX775" s="236"/>
      <c r="AY775" s="236"/>
      <c r="AZ775" s="236"/>
      <c r="BA775" s="236"/>
      <c r="BB775" s="236"/>
      <c r="BC775" s="236"/>
      <c r="BD775" s="236"/>
    </row>
    <row r="776" spans="1:56" ht="12.75" customHeight="1">
      <c r="A776" s="186"/>
      <c r="B776" s="186"/>
      <c r="C776" s="186"/>
      <c r="D776" s="186"/>
      <c r="E776" s="186"/>
      <c r="F776" s="186"/>
      <c r="G776" s="186"/>
      <c r="H776" s="186"/>
      <c r="I776" s="186"/>
      <c r="J776" s="186"/>
      <c r="K776" s="186"/>
      <c r="L776" s="186"/>
      <c r="M776" s="186"/>
      <c r="N776" s="186"/>
      <c r="O776" s="186"/>
      <c r="P776" s="187"/>
      <c r="Q776" s="187"/>
      <c r="R776" s="187"/>
      <c r="S776" s="187"/>
      <c r="T776" s="187"/>
      <c r="U776" s="187"/>
      <c r="V776" s="187"/>
      <c r="W776" s="187"/>
      <c r="X776" s="187"/>
      <c r="Y776" s="188"/>
      <c r="Z776" s="188"/>
      <c r="AA776" s="188"/>
      <c r="AB776" s="188"/>
      <c r="AC776" s="235"/>
      <c r="AD776" s="235"/>
      <c r="AE776" s="235"/>
      <c r="AF776" s="235"/>
      <c r="AG776" s="235"/>
      <c r="AH776" s="235"/>
      <c r="AI776" s="187"/>
      <c r="AJ776" s="187"/>
      <c r="AK776" s="187"/>
      <c r="AL776" s="187"/>
      <c r="AM776" s="187"/>
      <c r="AN776" s="187"/>
      <c r="AO776" s="187"/>
      <c r="AP776" s="187"/>
      <c r="AQ776" s="187"/>
      <c r="AR776" s="187"/>
      <c r="AS776" s="187"/>
      <c r="AT776" s="236"/>
      <c r="AU776" s="236"/>
      <c r="AV776" s="236"/>
      <c r="AW776" s="236"/>
      <c r="AX776" s="236"/>
      <c r="AY776" s="236"/>
      <c r="AZ776" s="236"/>
      <c r="BA776" s="236"/>
      <c r="BB776" s="236"/>
      <c r="BC776" s="236"/>
      <c r="BD776" s="236"/>
    </row>
    <row r="777" spans="1:56" ht="12.75" customHeight="1">
      <c r="A777" s="186"/>
      <c r="B777" s="186"/>
      <c r="C777" s="186"/>
      <c r="D777" s="186"/>
      <c r="E777" s="186"/>
      <c r="F777" s="186"/>
      <c r="G777" s="186"/>
      <c r="H777" s="186"/>
      <c r="I777" s="186"/>
      <c r="J777" s="186"/>
      <c r="K777" s="186"/>
      <c r="L777" s="186"/>
      <c r="M777" s="186"/>
      <c r="N777" s="186"/>
      <c r="O777" s="186"/>
      <c r="P777" s="187"/>
      <c r="Q777" s="187"/>
      <c r="R777" s="187"/>
      <c r="S777" s="187"/>
      <c r="T777" s="187"/>
      <c r="U777" s="187"/>
      <c r="V777" s="187"/>
      <c r="W777" s="187"/>
      <c r="X777" s="187"/>
      <c r="Y777" s="188"/>
      <c r="Z777" s="188"/>
      <c r="AA777" s="188"/>
      <c r="AB777" s="188"/>
      <c r="AC777" s="235"/>
      <c r="AD777" s="235"/>
      <c r="AE777" s="235"/>
      <c r="AF777" s="235"/>
      <c r="AG777" s="235"/>
      <c r="AH777" s="235"/>
      <c r="AI777" s="187"/>
      <c r="AJ777" s="187"/>
      <c r="AK777" s="187"/>
      <c r="AL777" s="187"/>
      <c r="AM777" s="187"/>
      <c r="AN777" s="187"/>
      <c r="AO777" s="187"/>
      <c r="AP777" s="187"/>
      <c r="AQ777" s="187"/>
      <c r="AR777" s="187"/>
      <c r="AS777" s="187"/>
      <c r="AT777" s="236"/>
      <c r="AU777" s="236"/>
      <c r="AV777" s="236"/>
      <c r="AW777" s="236"/>
      <c r="AX777" s="236"/>
      <c r="AY777" s="236"/>
      <c r="AZ777" s="236"/>
      <c r="BA777" s="236"/>
      <c r="BB777" s="236"/>
      <c r="BC777" s="236"/>
      <c r="BD777" s="236"/>
    </row>
    <row r="778" spans="1:56" ht="12.75" customHeight="1">
      <c r="A778" s="186"/>
      <c r="B778" s="186"/>
      <c r="C778" s="186"/>
      <c r="D778" s="186"/>
      <c r="E778" s="186"/>
      <c r="F778" s="186"/>
      <c r="G778" s="186"/>
      <c r="H778" s="186"/>
      <c r="I778" s="186"/>
      <c r="J778" s="186"/>
      <c r="K778" s="186"/>
      <c r="L778" s="186"/>
      <c r="M778" s="186"/>
      <c r="N778" s="186"/>
      <c r="O778" s="186"/>
      <c r="P778" s="187"/>
      <c r="Q778" s="187"/>
      <c r="R778" s="187"/>
      <c r="S778" s="187"/>
      <c r="T778" s="187"/>
      <c r="U778" s="187"/>
      <c r="V778" s="187"/>
      <c r="W778" s="187"/>
      <c r="X778" s="187"/>
      <c r="Y778" s="188"/>
      <c r="Z778" s="188"/>
      <c r="AA778" s="188"/>
      <c r="AB778" s="188"/>
      <c r="AC778" s="235"/>
      <c r="AD778" s="235"/>
      <c r="AE778" s="235"/>
      <c r="AF778" s="235"/>
      <c r="AG778" s="235"/>
      <c r="AH778" s="235"/>
      <c r="AI778" s="187"/>
      <c r="AJ778" s="187"/>
      <c r="AK778" s="187"/>
      <c r="AL778" s="187"/>
      <c r="AM778" s="187"/>
      <c r="AN778" s="187"/>
      <c r="AO778" s="187"/>
      <c r="AP778" s="187"/>
      <c r="AQ778" s="187"/>
      <c r="AR778" s="187"/>
      <c r="AS778" s="187"/>
      <c r="AT778" s="236"/>
      <c r="AU778" s="236"/>
      <c r="AV778" s="236"/>
      <c r="AW778" s="236"/>
      <c r="AX778" s="236"/>
      <c r="AY778" s="236"/>
      <c r="AZ778" s="236"/>
      <c r="BA778" s="236"/>
      <c r="BB778" s="236"/>
      <c r="BC778" s="236"/>
      <c r="BD778" s="236"/>
    </row>
    <row r="779" spans="1:56" ht="12.75" customHeight="1">
      <c r="A779" s="186"/>
      <c r="B779" s="186"/>
      <c r="C779" s="186"/>
      <c r="D779" s="186"/>
      <c r="E779" s="186"/>
      <c r="F779" s="186"/>
      <c r="G779" s="186"/>
      <c r="H779" s="186"/>
      <c r="I779" s="186"/>
      <c r="J779" s="186"/>
      <c r="K779" s="186"/>
      <c r="L779" s="186"/>
      <c r="M779" s="186"/>
      <c r="N779" s="186"/>
      <c r="O779" s="186"/>
      <c r="P779" s="187"/>
      <c r="Q779" s="187"/>
      <c r="R779" s="187"/>
      <c r="S779" s="187"/>
      <c r="T779" s="187"/>
      <c r="U779" s="187"/>
      <c r="V779" s="187"/>
      <c r="W779" s="187"/>
      <c r="X779" s="187"/>
      <c r="Y779" s="188"/>
      <c r="Z779" s="188"/>
      <c r="AA779" s="188"/>
      <c r="AB779" s="188"/>
      <c r="AC779" s="235"/>
      <c r="AD779" s="235"/>
      <c r="AE779" s="235"/>
      <c r="AF779" s="235"/>
      <c r="AG779" s="235"/>
      <c r="AH779" s="235"/>
      <c r="AI779" s="187"/>
      <c r="AJ779" s="187"/>
      <c r="AK779" s="187"/>
      <c r="AL779" s="187"/>
      <c r="AM779" s="187"/>
      <c r="AN779" s="187"/>
      <c r="AO779" s="187"/>
      <c r="AP779" s="187"/>
      <c r="AQ779" s="187"/>
      <c r="AR779" s="187"/>
      <c r="AS779" s="187"/>
      <c r="AT779" s="236"/>
      <c r="AU779" s="236"/>
      <c r="AV779" s="236"/>
      <c r="AW779" s="236"/>
      <c r="AX779" s="236"/>
      <c r="AY779" s="236"/>
      <c r="AZ779" s="236"/>
      <c r="BA779" s="236"/>
      <c r="BB779" s="236"/>
      <c r="BC779" s="236"/>
      <c r="BD779" s="236"/>
    </row>
    <row r="780" spans="1:56" ht="12.75" customHeight="1">
      <c r="A780" s="186"/>
      <c r="B780" s="186"/>
      <c r="C780" s="186"/>
      <c r="D780" s="186"/>
      <c r="E780" s="186"/>
      <c r="F780" s="186"/>
      <c r="G780" s="186"/>
      <c r="H780" s="186"/>
      <c r="I780" s="186"/>
      <c r="J780" s="186"/>
      <c r="K780" s="186"/>
      <c r="L780" s="186"/>
      <c r="M780" s="186"/>
      <c r="N780" s="186"/>
      <c r="O780" s="186"/>
      <c r="P780" s="187"/>
      <c r="Q780" s="187"/>
      <c r="R780" s="187"/>
      <c r="S780" s="187"/>
      <c r="T780" s="187"/>
      <c r="U780" s="187"/>
      <c r="V780" s="187"/>
      <c r="W780" s="187"/>
      <c r="X780" s="187"/>
      <c r="Y780" s="188"/>
      <c r="Z780" s="188"/>
      <c r="AA780" s="188"/>
      <c r="AB780" s="188"/>
      <c r="AC780" s="235"/>
      <c r="AD780" s="235"/>
      <c r="AE780" s="235"/>
      <c r="AF780" s="235"/>
      <c r="AG780" s="235"/>
      <c r="AH780" s="235"/>
      <c r="AI780" s="187"/>
      <c r="AJ780" s="187"/>
      <c r="AK780" s="187"/>
      <c r="AL780" s="187"/>
      <c r="AM780" s="187"/>
      <c r="AN780" s="187"/>
      <c r="AO780" s="187"/>
      <c r="AP780" s="187"/>
      <c r="AQ780" s="187"/>
      <c r="AR780" s="187"/>
      <c r="AS780" s="187"/>
      <c r="AT780" s="236"/>
      <c r="AU780" s="236"/>
      <c r="AV780" s="236"/>
      <c r="AW780" s="236"/>
      <c r="AX780" s="236"/>
      <c r="AY780" s="236"/>
      <c r="AZ780" s="236"/>
      <c r="BA780" s="236"/>
      <c r="BB780" s="236"/>
      <c r="BC780" s="236"/>
      <c r="BD780" s="236"/>
    </row>
    <row r="781" spans="1:56" ht="12.75" customHeight="1">
      <c r="A781" s="186"/>
      <c r="B781" s="186"/>
      <c r="C781" s="186"/>
      <c r="D781" s="186"/>
      <c r="E781" s="186"/>
      <c r="F781" s="186"/>
      <c r="G781" s="186"/>
      <c r="H781" s="186"/>
      <c r="I781" s="186"/>
      <c r="J781" s="186"/>
      <c r="K781" s="186"/>
      <c r="L781" s="186"/>
      <c r="M781" s="186"/>
      <c r="N781" s="186"/>
      <c r="O781" s="186"/>
      <c r="P781" s="187"/>
      <c r="Q781" s="187"/>
      <c r="R781" s="187"/>
      <c r="S781" s="187"/>
      <c r="T781" s="187"/>
      <c r="U781" s="187"/>
      <c r="V781" s="187"/>
      <c r="W781" s="187"/>
      <c r="X781" s="187"/>
      <c r="Y781" s="188"/>
      <c r="Z781" s="188"/>
      <c r="AA781" s="188"/>
      <c r="AB781" s="188"/>
      <c r="AC781" s="235"/>
      <c r="AD781" s="235"/>
      <c r="AE781" s="235"/>
      <c r="AF781" s="235"/>
      <c r="AG781" s="235"/>
      <c r="AH781" s="235"/>
      <c r="AI781" s="187"/>
      <c r="AJ781" s="187"/>
      <c r="AK781" s="187"/>
      <c r="AL781" s="187"/>
      <c r="AM781" s="187"/>
      <c r="AN781" s="187"/>
      <c r="AO781" s="187"/>
      <c r="AP781" s="187"/>
      <c r="AQ781" s="187"/>
      <c r="AR781" s="187"/>
      <c r="AS781" s="187"/>
      <c r="AT781" s="236"/>
      <c r="AU781" s="236"/>
      <c r="AV781" s="236"/>
      <c r="AW781" s="236"/>
      <c r="AX781" s="236"/>
      <c r="AY781" s="236"/>
      <c r="AZ781" s="236"/>
      <c r="BA781" s="236"/>
      <c r="BB781" s="236"/>
      <c r="BC781" s="236"/>
      <c r="BD781" s="236"/>
    </row>
    <row r="782" spans="1:56" ht="12.75" customHeight="1">
      <c r="A782" s="186"/>
      <c r="B782" s="186"/>
      <c r="C782" s="186"/>
      <c r="D782" s="186"/>
      <c r="E782" s="186"/>
      <c r="F782" s="186"/>
      <c r="G782" s="186"/>
      <c r="H782" s="186"/>
      <c r="I782" s="186"/>
      <c r="J782" s="186"/>
      <c r="K782" s="186"/>
      <c r="L782" s="186"/>
      <c r="M782" s="186"/>
      <c r="N782" s="186"/>
      <c r="O782" s="186"/>
      <c r="P782" s="187"/>
      <c r="Q782" s="187"/>
      <c r="R782" s="187"/>
      <c r="S782" s="187"/>
      <c r="T782" s="187"/>
      <c r="U782" s="187"/>
      <c r="V782" s="187"/>
      <c r="W782" s="187"/>
      <c r="X782" s="187"/>
      <c r="Y782" s="188"/>
      <c r="Z782" s="188"/>
      <c r="AA782" s="188"/>
      <c r="AB782" s="188"/>
      <c r="AC782" s="235"/>
      <c r="AD782" s="235"/>
      <c r="AE782" s="235"/>
      <c r="AF782" s="235"/>
      <c r="AG782" s="235"/>
      <c r="AH782" s="235"/>
      <c r="AI782" s="187"/>
      <c r="AJ782" s="187"/>
      <c r="AK782" s="187"/>
      <c r="AL782" s="187"/>
      <c r="AM782" s="187"/>
      <c r="AN782" s="187"/>
      <c r="AO782" s="187"/>
      <c r="AP782" s="187"/>
      <c r="AQ782" s="187"/>
      <c r="AR782" s="187"/>
      <c r="AS782" s="187"/>
      <c r="AT782" s="236"/>
      <c r="AU782" s="236"/>
      <c r="AV782" s="236"/>
      <c r="AW782" s="236"/>
      <c r="AX782" s="236"/>
      <c r="AY782" s="236"/>
      <c r="AZ782" s="236"/>
      <c r="BA782" s="236"/>
      <c r="BB782" s="236"/>
      <c r="BC782" s="236"/>
      <c r="BD782" s="236"/>
    </row>
    <row r="783" spans="1:56" ht="12.75" customHeight="1">
      <c r="A783" s="186"/>
      <c r="B783" s="186"/>
      <c r="C783" s="186"/>
      <c r="D783" s="186"/>
      <c r="E783" s="186"/>
      <c r="F783" s="186"/>
      <c r="G783" s="186"/>
      <c r="H783" s="186"/>
      <c r="I783" s="186"/>
      <c r="J783" s="186"/>
      <c r="K783" s="186"/>
      <c r="L783" s="186"/>
      <c r="M783" s="186"/>
      <c r="N783" s="186"/>
      <c r="O783" s="186"/>
      <c r="P783" s="187"/>
      <c r="Q783" s="187"/>
      <c r="R783" s="187"/>
      <c r="S783" s="187"/>
      <c r="T783" s="187"/>
      <c r="U783" s="187"/>
      <c r="V783" s="187"/>
      <c r="W783" s="187"/>
      <c r="X783" s="187"/>
      <c r="Y783" s="188"/>
      <c r="Z783" s="188"/>
      <c r="AA783" s="188"/>
      <c r="AB783" s="188"/>
      <c r="AC783" s="235"/>
      <c r="AD783" s="235"/>
      <c r="AE783" s="235"/>
      <c r="AF783" s="235"/>
      <c r="AG783" s="235"/>
      <c r="AH783" s="235"/>
      <c r="AI783" s="187"/>
      <c r="AJ783" s="187"/>
      <c r="AK783" s="187"/>
      <c r="AL783" s="187"/>
      <c r="AM783" s="187"/>
      <c r="AN783" s="187"/>
      <c r="AO783" s="187"/>
      <c r="AP783" s="187"/>
      <c r="AQ783" s="187"/>
      <c r="AR783" s="187"/>
      <c r="AS783" s="187"/>
      <c r="AT783" s="236"/>
      <c r="AU783" s="236"/>
      <c r="AV783" s="236"/>
      <c r="AW783" s="236"/>
      <c r="AX783" s="236"/>
      <c r="AY783" s="236"/>
      <c r="AZ783" s="236"/>
      <c r="BA783" s="236"/>
      <c r="BB783" s="236"/>
      <c r="BC783" s="236"/>
      <c r="BD783" s="236"/>
    </row>
    <row r="784" spans="1:56" ht="12.75" customHeight="1">
      <c r="A784" s="186"/>
      <c r="B784" s="186"/>
      <c r="C784" s="186"/>
      <c r="D784" s="186"/>
      <c r="E784" s="186"/>
      <c r="F784" s="186"/>
      <c r="G784" s="186"/>
      <c r="H784" s="186"/>
      <c r="I784" s="186"/>
      <c r="J784" s="186"/>
      <c r="K784" s="186"/>
      <c r="L784" s="186"/>
      <c r="M784" s="186"/>
      <c r="N784" s="186"/>
      <c r="O784" s="186"/>
      <c r="P784" s="187"/>
      <c r="Q784" s="187"/>
      <c r="R784" s="187"/>
      <c r="S784" s="187"/>
      <c r="T784" s="187"/>
      <c r="U784" s="187"/>
      <c r="V784" s="187"/>
      <c r="W784" s="187"/>
      <c r="X784" s="187"/>
      <c r="Y784" s="188"/>
      <c r="Z784" s="188"/>
      <c r="AA784" s="188"/>
      <c r="AB784" s="188"/>
      <c r="AC784" s="235"/>
      <c r="AD784" s="235"/>
      <c r="AE784" s="235"/>
      <c r="AF784" s="235"/>
      <c r="AG784" s="235"/>
      <c r="AH784" s="235"/>
      <c r="AI784" s="187"/>
      <c r="AJ784" s="187"/>
      <c r="AK784" s="187"/>
      <c r="AL784" s="187"/>
      <c r="AM784" s="187"/>
      <c r="AN784" s="187"/>
      <c r="AO784" s="187"/>
      <c r="AP784" s="187"/>
      <c r="AQ784" s="187"/>
      <c r="AR784" s="187"/>
      <c r="AS784" s="187"/>
      <c r="AT784" s="236"/>
      <c r="AU784" s="236"/>
      <c r="AV784" s="236"/>
      <c r="AW784" s="236"/>
      <c r="AX784" s="236"/>
      <c r="AY784" s="236"/>
      <c r="AZ784" s="236"/>
      <c r="BA784" s="236"/>
      <c r="BB784" s="236"/>
      <c r="BC784" s="236"/>
      <c r="BD784" s="236"/>
    </row>
    <row r="785" spans="1:56" ht="12.75" customHeight="1">
      <c r="A785" s="186"/>
      <c r="B785" s="186"/>
      <c r="C785" s="186"/>
      <c r="D785" s="186"/>
      <c r="E785" s="186"/>
      <c r="F785" s="186"/>
      <c r="G785" s="186"/>
      <c r="H785" s="186"/>
      <c r="I785" s="186"/>
      <c r="J785" s="186"/>
      <c r="K785" s="186"/>
      <c r="L785" s="186"/>
      <c r="M785" s="186"/>
      <c r="N785" s="186"/>
      <c r="O785" s="186"/>
      <c r="P785" s="187"/>
      <c r="Q785" s="187"/>
      <c r="R785" s="187"/>
      <c r="S785" s="187"/>
      <c r="T785" s="187"/>
      <c r="U785" s="187"/>
      <c r="V785" s="187"/>
      <c r="W785" s="187"/>
      <c r="X785" s="187"/>
      <c r="Y785" s="188"/>
      <c r="Z785" s="188"/>
      <c r="AA785" s="188"/>
      <c r="AB785" s="188"/>
      <c r="AC785" s="235"/>
      <c r="AD785" s="235"/>
      <c r="AE785" s="235"/>
      <c r="AF785" s="235"/>
      <c r="AG785" s="235"/>
      <c r="AH785" s="235"/>
      <c r="AI785" s="187"/>
      <c r="AJ785" s="187"/>
      <c r="AK785" s="187"/>
      <c r="AL785" s="187"/>
      <c r="AM785" s="187"/>
      <c r="AN785" s="187"/>
      <c r="AO785" s="187"/>
      <c r="AP785" s="187"/>
      <c r="AQ785" s="187"/>
      <c r="AR785" s="187"/>
      <c r="AS785" s="187"/>
      <c r="AT785" s="236"/>
      <c r="AU785" s="236"/>
      <c r="AV785" s="236"/>
      <c r="AW785" s="236"/>
      <c r="AX785" s="236"/>
      <c r="AY785" s="236"/>
      <c r="AZ785" s="236"/>
      <c r="BA785" s="236"/>
      <c r="BB785" s="236"/>
      <c r="BC785" s="236"/>
      <c r="BD785" s="236"/>
    </row>
    <row r="786" spans="1:56" ht="12.75" customHeight="1">
      <c r="A786" s="186"/>
      <c r="B786" s="186"/>
      <c r="C786" s="186"/>
      <c r="D786" s="186"/>
      <c r="E786" s="186"/>
      <c r="F786" s="186"/>
      <c r="G786" s="186"/>
      <c r="H786" s="186"/>
      <c r="I786" s="186"/>
      <c r="J786" s="186"/>
      <c r="K786" s="186"/>
      <c r="L786" s="186"/>
      <c r="M786" s="186"/>
      <c r="N786" s="186"/>
      <c r="O786" s="186"/>
      <c r="P786" s="187"/>
      <c r="Q786" s="187"/>
      <c r="R786" s="187"/>
      <c r="S786" s="187"/>
      <c r="T786" s="187"/>
      <c r="U786" s="187"/>
      <c r="V786" s="187"/>
      <c r="W786" s="187"/>
      <c r="X786" s="187"/>
      <c r="Y786" s="188"/>
      <c r="Z786" s="188"/>
      <c r="AA786" s="188"/>
      <c r="AB786" s="188"/>
      <c r="AC786" s="235"/>
      <c r="AD786" s="235"/>
      <c r="AE786" s="235"/>
      <c r="AF786" s="235"/>
      <c r="AG786" s="235"/>
      <c r="AH786" s="235"/>
      <c r="AI786" s="187"/>
      <c r="AJ786" s="187"/>
      <c r="AK786" s="187"/>
      <c r="AL786" s="187"/>
      <c r="AM786" s="187"/>
      <c r="AN786" s="187"/>
      <c r="AO786" s="187"/>
      <c r="AP786" s="187"/>
      <c r="AQ786" s="187"/>
      <c r="AR786" s="187"/>
      <c r="AS786" s="187"/>
      <c r="AT786" s="236"/>
      <c r="AU786" s="236"/>
      <c r="AV786" s="236"/>
      <c r="AW786" s="236"/>
      <c r="AX786" s="236"/>
      <c r="AY786" s="236"/>
      <c r="AZ786" s="236"/>
      <c r="BA786" s="236"/>
      <c r="BB786" s="236"/>
      <c r="BC786" s="236"/>
      <c r="BD786" s="236"/>
    </row>
    <row r="787" spans="1:56" ht="12.75" customHeight="1">
      <c r="A787" s="186"/>
      <c r="B787" s="186"/>
      <c r="C787" s="186"/>
      <c r="D787" s="186"/>
      <c r="E787" s="186"/>
      <c r="F787" s="186"/>
      <c r="G787" s="186"/>
      <c r="H787" s="186"/>
      <c r="I787" s="186"/>
      <c r="J787" s="186"/>
      <c r="K787" s="186"/>
      <c r="L787" s="186"/>
      <c r="M787" s="186"/>
      <c r="N787" s="186"/>
      <c r="O787" s="186"/>
      <c r="P787" s="187"/>
      <c r="Q787" s="187"/>
      <c r="R787" s="187"/>
      <c r="S787" s="187"/>
      <c r="T787" s="187"/>
      <c r="U787" s="187"/>
      <c r="V787" s="187"/>
      <c r="W787" s="187"/>
      <c r="X787" s="187"/>
      <c r="Y787" s="188"/>
      <c r="Z787" s="188"/>
      <c r="AA787" s="188"/>
      <c r="AB787" s="188"/>
      <c r="AC787" s="235"/>
      <c r="AD787" s="235"/>
      <c r="AE787" s="235"/>
      <c r="AF787" s="235"/>
      <c r="AG787" s="235"/>
      <c r="AH787" s="235"/>
      <c r="AI787" s="187"/>
      <c r="AJ787" s="187"/>
      <c r="AK787" s="187"/>
      <c r="AL787" s="187"/>
      <c r="AM787" s="187"/>
      <c r="AN787" s="187"/>
      <c r="AO787" s="187"/>
      <c r="AP787" s="187"/>
      <c r="AQ787" s="187"/>
      <c r="AR787" s="187"/>
      <c r="AS787" s="187"/>
      <c r="AT787" s="236"/>
      <c r="AU787" s="236"/>
      <c r="AV787" s="236"/>
      <c r="AW787" s="236"/>
      <c r="AX787" s="236"/>
      <c r="AY787" s="236"/>
      <c r="AZ787" s="236"/>
      <c r="BA787" s="236"/>
      <c r="BB787" s="236"/>
      <c r="BC787" s="236"/>
      <c r="BD787" s="236"/>
    </row>
    <row r="788" spans="1:56" ht="12.75" customHeight="1">
      <c r="A788" s="186"/>
      <c r="B788" s="186"/>
      <c r="C788" s="186"/>
      <c r="D788" s="186"/>
      <c r="E788" s="186"/>
      <c r="F788" s="186"/>
      <c r="G788" s="186"/>
      <c r="H788" s="186"/>
      <c r="I788" s="186"/>
      <c r="J788" s="186"/>
      <c r="K788" s="186"/>
      <c r="L788" s="186"/>
      <c r="M788" s="186"/>
      <c r="N788" s="186"/>
      <c r="O788" s="186"/>
      <c r="P788" s="187"/>
      <c r="Q788" s="187"/>
      <c r="R788" s="187"/>
      <c r="S788" s="187"/>
      <c r="T788" s="187"/>
      <c r="U788" s="187"/>
      <c r="V788" s="187"/>
      <c r="W788" s="187"/>
      <c r="X788" s="187"/>
      <c r="Y788" s="188"/>
      <c r="Z788" s="188"/>
      <c r="AA788" s="188"/>
      <c r="AB788" s="188"/>
      <c r="AC788" s="235"/>
      <c r="AD788" s="235"/>
      <c r="AE788" s="235"/>
      <c r="AF788" s="235"/>
      <c r="AG788" s="235"/>
      <c r="AH788" s="235"/>
      <c r="AI788" s="187"/>
      <c r="AJ788" s="187"/>
      <c r="AK788" s="187"/>
      <c r="AL788" s="187"/>
      <c r="AM788" s="187"/>
      <c r="AN788" s="187"/>
      <c r="AO788" s="187"/>
      <c r="AP788" s="187"/>
      <c r="AQ788" s="187"/>
      <c r="AR788" s="187"/>
      <c r="AS788" s="187"/>
      <c r="AT788" s="236"/>
      <c r="AU788" s="236"/>
      <c r="AV788" s="236"/>
      <c r="AW788" s="236"/>
      <c r="AX788" s="236"/>
      <c r="AY788" s="236"/>
      <c r="AZ788" s="236"/>
      <c r="BA788" s="236"/>
      <c r="BB788" s="236"/>
      <c r="BC788" s="236"/>
      <c r="BD788" s="236"/>
    </row>
    <row r="789" spans="1:56" ht="12.75" customHeight="1">
      <c r="A789" s="186"/>
      <c r="B789" s="186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  <c r="P789" s="187"/>
      <c r="Q789" s="187"/>
      <c r="R789" s="187"/>
      <c r="S789" s="187"/>
      <c r="T789" s="187"/>
      <c r="U789" s="187"/>
      <c r="V789" s="187"/>
      <c r="W789" s="187"/>
      <c r="X789" s="187"/>
      <c r="Y789" s="188"/>
      <c r="Z789" s="188"/>
      <c r="AA789" s="188"/>
      <c r="AB789" s="188"/>
      <c r="AC789" s="235"/>
      <c r="AD789" s="235"/>
      <c r="AE789" s="235"/>
      <c r="AF789" s="235"/>
      <c r="AG789" s="235"/>
      <c r="AH789" s="235"/>
      <c r="AI789" s="187"/>
      <c r="AJ789" s="187"/>
      <c r="AK789" s="187"/>
      <c r="AL789" s="187"/>
      <c r="AM789" s="187"/>
      <c r="AN789" s="187"/>
      <c r="AO789" s="187"/>
      <c r="AP789" s="187"/>
      <c r="AQ789" s="187"/>
      <c r="AR789" s="187"/>
      <c r="AS789" s="187"/>
      <c r="AT789" s="236"/>
      <c r="AU789" s="236"/>
      <c r="AV789" s="236"/>
      <c r="AW789" s="236"/>
      <c r="AX789" s="236"/>
      <c r="AY789" s="236"/>
      <c r="AZ789" s="236"/>
      <c r="BA789" s="236"/>
      <c r="BB789" s="236"/>
      <c r="BC789" s="236"/>
      <c r="BD789" s="236"/>
    </row>
    <row r="790" spans="1:56" ht="12.75" customHeight="1">
      <c r="A790" s="186"/>
      <c r="B790" s="186"/>
      <c r="C790" s="186"/>
      <c r="D790" s="186"/>
      <c r="E790" s="186"/>
      <c r="F790" s="186"/>
      <c r="G790" s="186"/>
      <c r="H790" s="186"/>
      <c r="I790" s="186"/>
      <c r="J790" s="186"/>
      <c r="K790" s="186"/>
      <c r="L790" s="186"/>
      <c r="M790" s="186"/>
      <c r="N790" s="186"/>
      <c r="O790" s="186"/>
      <c r="P790" s="187"/>
      <c r="Q790" s="187"/>
      <c r="R790" s="187"/>
      <c r="S790" s="187"/>
      <c r="T790" s="187"/>
      <c r="U790" s="187"/>
      <c r="V790" s="187"/>
      <c r="W790" s="187"/>
      <c r="X790" s="187"/>
      <c r="Y790" s="188"/>
      <c r="Z790" s="188"/>
      <c r="AA790" s="188"/>
      <c r="AB790" s="188"/>
      <c r="AC790" s="235"/>
      <c r="AD790" s="235"/>
      <c r="AE790" s="235"/>
      <c r="AF790" s="235"/>
      <c r="AG790" s="235"/>
      <c r="AH790" s="235"/>
      <c r="AI790" s="187"/>
      <c r="AJ790" s="187"/>
      <c r="AK790" s="187"/>
      <c r="AL790" s="187"/>
      <c r="AM790" s="187"/>
      <c r="AN790" s="187"/>
      <c r="AO790" s="187"/>
      <c r="AP790" s="187"/>
      <c r="AQ790" s="187"/>
      <c r="AR790" s="187"/>
      <c r="AS790" s="187"/>
      <c r="AT790" s="236"/>
      <c r="AU790" s="236"/>
      <c r="AV790" s="236"/>
      <c r="AW790" s="236"/>
      <c r="AX790" s="236"/>
      <c r="AY790" s="236"/>
      <c r="AZ790" s="236"/>
      <c r="BA790" s="236"/>
      <c r="BB790" s="236"/>
      <c r="BC790" s="236"/>
      <c r="BD790" s="236"/>
    </row>
    <row r="791" spans="1:56" ht="12.75" customHeight="1">
      <c r="A791" s="186"/>
      <c r="B791" s="186"/>
      <c r="C791" s="186"/>
      <c r="D791" s="186"/>
      <c r="E791" s="186"/>
      <c r="F791" s="186"/>
      <c r="G791" s="186"/>
      <c r="H791" s="186"/>
      <c r="I791" s="186"/>
      <c r="J791" s="186"/>
      <c r="K791" s="186"/>
      <c r="L791" s="186"/>
      <c r="M791" s="186"/>
      <c r="N791" s="186"/>
      <c r="O791" s="186"/>
      <c r="P791" s="187"/>
      <c r="Q791" s="187"/>
      <c r="R791" s="187"/>
      <c r="S791" s="187"/>
      <c r="T791" s="187"/>
      <c r="U791" s="187"/>
      <c r="V791" s="187"/>
      <c r="W791" s="187"/>
      <c r="X791" s="187"/>
      <c r="Y791" s="188"/>
      <c r="Z791" s="188"/>
      <c r="AA791" s="188"/>
      <c r="AB791" s="188"/>
      <c r="AC791" s="235"/>
      <c r="AD791" s="235"/>
      <c r="AE791" s="235"/>
      <c r="AF791" s="235"/>
      <c r="AG791" s="235"/>
      <c r="AH791" s="235"/>
      <c r="AI791" s="187"/>
      <c r="AJ791" s="187"/>
      <c r="AK791" s="187"/>
      <c r="AL791" s="187"/>
      <c r="AM791" s="187"/>
      <c r="AN791" s="187"/>
      <c r="AO791" s="187"/>
      <c r="AP791" s="187"/>
      <c r="AQ791" s="187"/>
      <c r="AR791" s="187"/>
      <c r="AS791" s="187"/>
      <c r="AT791" s="236"/>
      <c r="AU791" s="236"/>
      <c r="AV791" s="236"/>
      <c r="AW791" s="236"/>
      <c r="AX791" s="236"/>
      <c r="AY791" s="236"/>
      <c r="AZ791" s="236"/>
      <c r="BA791" s="236"/>
      <c r="BB791" s="236"/>
      <c r="BC791" s="236"/>
      <c r="BD791" s="236"/>
    </row>
    <row r="792" spans="1:56" ht="12.75" customHeight="1">
      <c r="A792" s="186"/>
      <c r="B792" s="186"/>
      <c r="C792" s="186"/>
      <c r="D792" s="186"/>
      <c r="E792" s="186"/>
      <c r="F792" s="186"/>
      <c r="G792" s="186"/>
      <c r="H792" s="186"/>
      <c r="I792" s="186"/>
      <c r="J792" s="186"/>
      <c r="K792" s="186"/>
      <c r="L792" s="186"/>
      <c r="M792" s="186"/>
      <c r="N792" s="186"/>
      <c r="O792" s="186"/>
      <c r="P792" s="187"/>
      <c r="Q792" s="187"/>
      <c r="R792" s="187"/>
      <c r="S792" s="187"/>
      <c r="T792" s="187"/>
      <c r="U792" s="187"/>
      <c r="V792" s="187"/>
      <c r="W792" s="187"/>
      <c r="X792" s="187"/>
      <c r="Y792" s="188"/>
      <c r="Z792" s="188"/>
      <c r="AA792" s="188"/>
      <c r="AB792" s="188"/>
      <c r="AC792" s="235"/>
      <c r="AD792" s="235"/>
      <c r="AE792" s="235"/>
      <c r="AF792" s="235"/>
      <c r="AG792" s="235"/>
      <c r="AH792" s="235"/>
      <c r="AI792" s="187"/>
      <c r="AJ792" s="187"/>
      <c r="AK792" s="187"/>
      <c r="AL792" s="187"/>
      <c r="AM792" s="187"/>
      <c r="AN792" s="187"/>
      <c r="AO792" s="187"/>
      <c r="AP792" s="187"/>
      <c r="AQ792" s="187"/>
      <c r="AR792" s="187"/>
      <c r="AS792" s="187"/>
      <c r="AT792" s="236"/>
      <c r="AU792" s="236"/>
      <c r="AV792" s="236"/>
      <c r="AW792" s="236"/>
      <c r="AX792" s="236"/>
      <c r="AY792" s="236"/>
      <c r="AZ792" s="236"/>
      <c r="BA792" s="236"/>
      <c r="BB792" s="236"/>
      <c r="BC792" s="236"/>
      <c r="BD792" s="236"/>
    </row>
    <row r="793" spans="1:56" ht="12.75" customHeight="1">
      <c r="A793" s="186"/>
      <c r="B793" s="186"/>
      <c r="C793" s="186"/>
      <c r="D793" s="186"/>
      <c r="E793" s="186"/>
      <c r="F793" s="186"/>
      <c r="G793" s="186"/>
      <c r="H793" s="186"/>
      <c r="I793" s="186"/>
      <c r="J793" s="186"/>
      <c r="K793" s="186"/>
      <c r="L793" s="186"/>
      <c r="M793" s="186"/>
      <c r="N793" s="186"/>
      <c r="O793" s="186"/>
      <c r="P793" s="187"/>
      <c r="Q793" s="187"/>
      <c r="R793" s="187"/>
      <c r="S793" s="187"/>
      <c r="T793" s="187"/>
      <c r="U793" s="187"/>
      <c r="V793" s="187"/>
      <c r="W793" s="187"/>
      <c r="X793" s="187"/>
      <c r="Y793" s="188"/>
      <c r="Z793" s="188"/>
      <c r="AA793" s="188"/>
      <c r="AB793" s="188"/>
      <c r="AC793" s="235"/>
      <c r="AD793" s="235"/>
      <c r="AE793" s="235"/>
      <c r="AF793" s="235"/>
      <c r="AG793" s="235"/>
      <c r="AH793" s="235"/>
      <c r="AI793" s="187"/>
      <c r="AJ793" s="187"/>
      <c r="AK793" s="187"/>
      <c r="AL793" s="187"/>
      <c r="AM793" s="187"/>
      <c r="AN793" s="187"/>
      <c r="AO793" s="187"/>
      <c r="AP793" s="187"/>
      <c r="AQ793" s="187"/>
      <c r="AR793" s="187"/>
      <c r="AS793" s="187"/>
      <c r="AT793" s="236"/>
      <c r="AU793" s="236"/>
      <c r="AV793" s="236"/>
      <c r="AW793" s="236"/>
      <c r="AX793" s="236"/>
      <c r="AY793" s="236"/>
      <c r="AZ793" s="236"/>
      <c r="BA793" s="236"/>
      <c r="BB793" s="236"/>
      <c r="BC793" s="236"/>
      <c r="BD793" s="236"/>
    </row>
    <row r="794" spans="1:56" ht="12.75" customHeight="1">
      <c r="A794" s="186"/>
      <c r="B794" s="186"/>
      <c r="C794" s="186"/>
      <c r="D794" s="186"/>
      <c r="E794" s="186"/>
      <c r="F794" s="186"/>
      <c r="G794" s="186"/>
      <c r="H794" s="186"/>
      <c r="I794" s="186"/>
      <c r="J794" s="186"/>
      <c r="K794" s="186"/>
      <c r="L794" s="186"/>
      <c r="M794" s="186"/>
      <c r="N794" s="186"/>
      <c r="O794" s="186"/>
      <c r="P794" s="187"/>
      <c r="Q794" s="187"/>
      <c r="R794" s="187"/>
      <c r="S794" s="187"/>
      <c r="T794" s="187"/>
      <c r="U794" s="187"/>
      <c r="V794" s="187"/>
      <c r="W794" s="187"/>
      <c r="X794" s="187"/>
      <c r="Y794" s="188"/>
      <c r="Z794" s="188"/>
      <c r="AA794" s="188"/>
      <c r="AB794" s="188"/>
      <c r="AC794" s="235"/>
      <c r="AD794" s="235"/>
      <c r="AE794" s="235"/>
      <c r="AF794" s="235"/>
      <c r="AG794" s="235"/>
      <c r="AH794" s="235"/>
      <c r="AI794" s="187"/>
      <c r="AJ794" s="187"/>
      <c r="AK794" s="187"/>
      <c r="AL794" s="187"/>
      <c r="AM794" s="187"/>
      <c r="AN794" s="187"/>
      <c r="AO794" s="187"/>
      <c r="AP794" s="187"/>
      <c r="AQ794" s="187"/>
      <c r="AR794" s="187"/>
      <c r="AS794" s="187"/>
      <c r="AT794" s="236"/>
      <c r="AU794" s="236"/>
      <c r="AV794" s="236"/>
      <c r="AW794" s="236"/>
      <c r="AX794" s="236"/>
      <c r="AY794" s="236"/>
      <c r="AZ794" s="236"/>
      <c r="BA794" s="236"/>
      <c r="BB794" s="236"/>
      <c r="BC794" s="236"/>
      <c r="BD794" s="236"/>
    </row>
    <row r="795" spans="1:56" ht="12.75" customHeight="1">
      <c r="A795" s="186"/>
      <c r="B795" s="186"/>
      <c r="C795" s="186"/>
      <c r="D795" s="186"/>
      <c r="E795" s="186"/>
      <c r="F795" s="186"/>
      <c r="G795" s="186"/>
      <c r="H795" s="186"/>
      <c r="I795" s="186"/>
      <c r="J795" s="186"/>
      <c r="K795" s="186"/>
      <c r="L795" s="186"/>
      <c r="M795" s="186"/>
      <c r="N795" s="186"/>
      <c r="O795" s="186"/>
      <c r="P795" s="187"/>
      <c r="Q795" s="187"/>
      <c r="R795" s="187"/>
      <c r="S795" s="187"/>
      <c r="T795" s="187"/>
      <c r="U795" s="187"/>
      <c r="V795" s="187"/>
      <c r="W795" s="187"/>
      <c r="X795" s="187"/>
      <c r="Y795" s="188"/>
      <c r="Z795" s="188"/>
      <c r="AA795" s="188"/>
      <c r="AB795" s="188"/>
      <c r="AC795" s="235"/>
      <c r="AD795" s="235"/>
      <c r="AE795" s="235"/>
      <c r="AF795" s="235"/>
      <c r="AG795" s="235"/>
      <c r="AH795" s="235"/>
      <c r="AI795" s="187"/>
      <c r="AJ795" s="187"/>
      <c r="AK795" s="187"/>
      <c r="AL795" s="187"/>
      <c r="AM795" s="187"/>
      <c r="AN795" s="187"/>
      <c r="AO795" s="187"/>
      <c r="AP795" s="187"/>
      <c r="AQ795" s="187"/>
      <c r="AR795" s="187"/>
      <c r="AS795" s="187"/>
      <c r="AT795" s="236"/>
      <c r="AU795" s="236"/>
      <c r="AV795" s="236"/>
      <c r="AW795" s="236"/>
      <c r="AX795" s="236"/>
      <c r="AY795" s="236"/>
      <c r="AZ795" s="236"/>
      <c r="BA795" s="236"/>
      <c r="BB795" s="236"/>
      <c r="BC795" s="236"/>
      <c r="BD795" s="236"/>
    </row>
    <row r="796" spans="1:56" ht="12.75" customHeight="1">
      <c r="A796" s="186"/>
      <c r="B796" s="186"/>
      <c r="C796" s="186"/>
      <c r="D796" s="186"/>
      <c r="E796" s="186"/>
      <c r="F796" s="186"/>
      <c r="G796" s="186"/>
      <c r="H796" s="186"/>
      <c r="I796" s="186"/>
      <c r="J796" s="186"/>
      <c r="K796" s="186"/>
      <c r="L796" s="186"/>
      <c r="M796" s="186"/>
      <c r="N796" s="186"/>
      <c r="O796" s="186"/>
      <c r="P796" s="187"/>
      <c r="Q796" s="187"/>
      <c r="R796" s="187"/>
      <c r="S796" s="187"/>
      <c r="T796" s="187"/>
      <c r="U796" s="187"/>
      <c r="V796" s="187"/>
      <c r="W796" s="187"/>
      <c r="X796" s="187"/>
      <c r="Y796" s="188"/>
      <c r="Z796" s="188"/>
      <c r="AA796" s="188"/>
      <c r="AB796" s="188"/>
      <c r="AC796" s="235"/>
      <c r="AD796" s="235"/>
      <c r="AE796" s="235"/>
      <c r="AF796" s="235"/>
      <c r="AG796" s="235"/>
      <c r="AH796" s="235"/>
      <c r="AI796" s="187"/>
      <c r="AJ796" s="187"/>
      <c r="AK796" s="187"/>
      <c r="AL796" s="187"/>
      <c r="AM796" s="187"/>
      <c r="AN796" s="187"/>
      <c r="AO796" s="187"/>
      <c r="AP796" s="187"/>
      <c r="AQ796" s="187"/>
      <c r="AR796" s="187"/>
      <c r="AS796" s="187"/>
      <c r="AT796" s="236"/>
      <c r="AU796" s="236"/>
      <c r="AV796" s="236"/>
      <c r="AW796" s="236"/>
      <c r="AX796" s="236"/>
      <c r="AY796" s="236"/>
      <c r="AZ796" s="236"/>
      <c r="BA796" s="236"/>
      <c r="BB796" s="236"/>
      <c r="BC796" s="236"/>
      <c r="BD796" s="236"/>
    </row>
    <row r="797" spans="1:56" ht="12.75" customHeight="1">
      <c r="A797" s="186"/>
      <c r="B797" s="186"/>
      <c r="C797" s="186"/>
      <c r="D797" s="186"/>
      <c r="E797" s="186"/>
      <c r="F797" s="186"/>
      <c r="G797" s="186"/>
      <c r="H797" s="186"/>
      <c r="I797" s="186"/>
      <c r="J797" s="186"/>
      <c r="K797" s="186"/>
      <c r="L797" s="186"/>
      <c r="M797" s="186"/>
      <c r="N797" s="186"/>
      <c r="O797" s="186"/>
      <c r="P797" s="187"/>
      <c r="Q797" s="187"/>
      <c r="R797" s="187"/>
      <c r="S797" s="187"/>
      <c r="T797" s="187"/>
      <c r="U797" s="187"/>
      <c r="V797" s="187"/>
      <c r="W797" s="187"/>
      <c r="X797" s="187"/>
      <c r="Y797" s="188"/>
      <c r="Z797" s="188"/>
      <c r="AA797" s="188"/>
      <c r="AB797" s="188"/>
      <c r="AC797" s="235"/>
      <c r="AD797" s="235"/>
      <c r="AE797" s="235"/>
      <c r="AF797" s="235"/>
      <c r="AG797" s="235"/>
      <c r="AH797" s="235"/>
      <c r="AI797" s="187"/>
      <c r="AJ797" s="187"/>
      <c r="AK797" s="187"/>
      <c r="AL797" s="187"/>
      <c r="AM797" s="187"/>
      <c r="AN797" s="187"/>
      <c r="AO797" s="187"/>
      <c r="AP797" s="187"/>
      <c r="AQ797" s="187"/>
      <c r="AR797" s="187"/>
      <c r="AS797" s="187"/>
      <c r="AT797" s="236"/>
      <c r="AU797" s="236"/>
      <c r="AV797" s="236"/>
      <c r="AW797" s="236"/>
      <c r="AX797" s="236"/>
      <c r="AY797" s="236"/>
      <c r="AZ797" s="236"/>
      <c r="BA797" s="236"/>
      <c r="BB797" s="236"/>
      <c r="BC797" s="236"/>
      <c r="BD797" s="236"/>
    </row>
    <row r="798" spans="1:56" ht="12.75" customHeight="1">
      <c r="A798" s="186"/>
      <c r="B798" s="186"/>
      <c r="C798" s="186"/>
      <c r="D798" s="186"/>
      <c r="E798" s="186"/>
      <c r="F798" s="186"/>
      <c r="G798" s="186"/>
      <c r="H798" s="186"/>
      <c r="I798" s="186"/>
      <c r="J798" s="186"/>
      <c r="K798" s="186"/>
      <c r="L798" s="186"/>
      <c r="M798" s="186"/>
      <c r="N798" s="186"/>
      <c r="O798" s="186"/>
      <c r="P798" s="187"/>
      <c r="Q798" s="187"/>
      <c r="R798" s="187"/>
      <c r="S798" s="187"/>
      <c r="T798" s="187"/>
      <c r="U798" s="187"/>
      <c r="V798" s="187"/>
      <c r="W798" s="187"/>
      <c r="X798" s="187"/>
      <c r="Y798" s="188"/>
      <c r="Z798" s="188"/>
      <c r="AA798" s="188"/>
      <c r="AB798" s="188"/>
      <c r="AC798" s="235"/>
      <c r="AD798" s="235"/>
      <c r="AE798" s="235"/>
      <c r="AF798" s="235"/>
      <c r="AG798" s="235"/>
      <c r="AH798" s="235"/>
      <c r="AI798" s="187"/>
      <c r="AJ798" s="187"/>
      <c r="AK798" s="187"/>
      <c r="AL798" s="187"/>
      <c r="AM798" s="187"/>
      <c r="AN798" s="187"/>
      <c r="AO798" s="187"/>
      <c r="AP798" s="187"/>
      <c r="AQ798" s="187"/>
      <c r="AR798" s="187"/>
      <c r="AS798" s="187"/>
      <c r="AT798" s="236"/>
      <c r="AU798" s="236"/>
      <c r="AV798" s="236"/>
      <c r="AW798" s="236"/>
      <c r="AX798" s="236"/>
      <c r="AY798" s="236"/>
      <c r="AZ798" s="236"/>
      <c r="BA798" s="236"/>
      <c r="BB798" s="236"/>
      <c r="BC798" s="236"/>
      <c r="BD798" s="236"/>
    </row>
    <row r="799" spans="1:56" ht="12.75" customHeight="1">
      <c r="A799" s="186"/>
      <c r="B799" s="186"/>
      <c r="C799" s="186"/>
      <c r="D799" s="186"/>
      <c r="E799" s="186"/>
      <c r="F799" s="186"/>
      <c r="G799" s="186"/>
      <c r="H799" s="186"/>
      <c r="I799" s="186"/>
      <c r="J799" s="186"/>
      <c r="K799" s="186"/>
      <c r="L799" s="186"/>
      <c r="M799" s="186"/>
      <c r="N799" s="186"/>
      <c r="O799" s="186"/>
      <c r="P799" s="187"/>
      <c r="Q799" s="187"/>
      <c r="R799" s="187"/>
      <c r="S799" s="187"/>
      <c r="T799" s="187"/>
      <c r="U799" s="187"/>
      <c r="V799" s="187"/>
      <c r="W799" s="187"/>
      <c r="X799" s="187"/>
      <c r="Y799" s="188"/>
      <c r="Z799" s="188"/>
      <c r="AA799" s="188"/>
      <c r="AB799" s="188"/>
      <c r="AC799" s="235"/>
      <c r="AD799" s="235"/>
      <c r="AE799" s="235"/>
      <c r="AF799" s="235"/>
      <c r="AG799" s="235"/>
      <c r="AH799" s="235"/>
      <c r="AI799" s="187"/>
      <c r="AJ799" s="187"/>
      <c r="AK799" s="187"/>
      <c r="AL799" s="187"/>
      <c r="AM799" s="187"/>
      <c r="AN799" s="187"/>
      <c r="AO799" s="187"/>
      <c r="AP799" s="187"/>
      <c r="AQ799" s="187"/>
      <c r="AR799" s="187"/>
      <c r="AS799" s="187"/>
      <c r="AT799" s="236"/>
      <c r="AU799" s="236"/>
      <c r="AV799" s="236"/>
      <c r="AW799" s="236"/>
      <c r="AX799" s="236"/>
      <c r="AY799" s="236"/>
      <c r="AZ799" s="236"/>
      <c r="BA799" s="236"/>
      <c r="BB799" s="236"/>
      <c r="BC799" s="236"/>
      <c r="BD799" s="236"/>
    </row>
    <row r="800" spans="1:56" ht="12.75" customHeight="1">
      <c r="A800" s="186"/>
      <c r="B800" s="186"/>
      <c r="C800" s="186"/>
      <c r="D800" s="186"/>
      <c r="E800" s="186"/>
      <c r="F800" s="186"/>
      <c r="G800" s="186"/>
      <c r="H800" s="186"/>
      <c r="I800" s="186"/>
      <c r="J800" s="186"/>
      <c r="K800" s="186"/>
      <c r="L800" s="186"/>
      <c r="M800" s="186"/>
      <c r="N800" s="186"/>
      <c r="O800" s="186"/>
      <c r="P800" s="187"/>
      <c r="Q800" s="187"/>
      <c r="R800" s="187"/>
      <c r="S800" s="187"/>
      <c r="T800" s="187"/>
      <c r="U800" s="187"/>
      <c r="V800" s="187"/>
      <c r="W800" s="187"/>
      <c r="X800" s="187"/>
      <c r="Y800" s="188"/>
      <c r="Z800" s="188"/>
      <c r="AA800" s="188"/>
      <c r="AB800" s="188"/>
      <c r="AC800" s="235"/>
      <c r="AD800" s="235"/>
      <c r="AE800" s="235"/>
      <c r="AF800" s="235"/>
      <c r="AG800" s="235"/>
      <c r="AH800" s="235"/>
      <c r="AI800" s="187"/>
      <c r="AJ800" s="187"/>
      <c r="AK800" s="187"/>
      <c r="AL800" s="187"/>
      <c r="AM800" s="187"/>
      <c r="AN800" s="187"/>
      <c r="AO800" s="187"/>
      <c r="AP800" s="187"/>
      <c r="AQ800" s="187"/>
      <c r="AR800" s="187"/>
      <c r="AS800" s="187"/>
      <c r="AT800" s="236"/>
      <c r="AU800" s="236"/>
      <c r="AV800" s="236"/>
      <c r="AW800" s="236"/>
      <c r="AX800" s="236"/>
      <c r="AY800" s="236"/>
      <c r="AZ800" s="236"/>
      <c r="BA800" s="236"/>
      <c r="BB800" s="236"/>
      <c r="BC800" s="236"/>
      <c r="BD800" s="236"/>
    </row>
    <row r="801" spans="1:56" ht="12.75" customHeight="1">
      <c r="A801" s="186"/>
      <c r="B801" s="186"/>
      <c r="C801" s="186"/>
      <c r="D801" s="186"/>
      <c r="E801" s="186"/>
      <c r="F801" s="186"/>
      <c r="G801" s="186"/>
      <c r="H801" s="186"/>
      <c r="I801" s="186"/>
      <c r="J801" s="186"/>
      <c r="K801" s="186"/>
      <c r="L801" s="186"/>
      <c r="M801" s="186"/>
      <c r="N801" s="186"/>
      <c r="O801" s="186"/>
      <c r="P801" s="187"/>
      <c r="Q801" s="187"/>
      <c r="R801" s="187"/>
      <c r="S801" s="187"/>
      <c r="T801" s="187"/>
      <c r="U801" s="187"/>
      <c r="V801" s="187"/>
      <c r="W801" s="187"/>
      <c r="X801" s="187"/>
      <c r="Y801" s="188"/>
      <c r="Z801" s="188"/>
      <c r="AA801" s="188"/>
      <c r="AB801" s="188"/>
      <c r="AC801" s="235"/>
      <c r="AD801" s="235"/>
      <c r="AE801" s="235"/>
      <c r="AF801" s="235"/>
      <c r="AG801" s="235"/>
      <c r="AH801" s="235"/>
      <c r="AI801" s="187"/>
      <c r="AJ801" s="187"/>
      <c r="AK801" s="187"/>
      <c r="AL801" s="187"/>
      <c r="AM801" s="187"/>
      <c r="AN801" s="187"/>
      <c r="AO801" s="187"/>
      <c r="AP801" s="187"/>
      <c r="AQ801" s="187"/>
      <c r="AR801" s="187"/>
      <c r="AS801" s="187"/>
      <c r="AT801" s="236"/>
      <c r="AU801" s="236"/>
      <c r="AV801" s="236"/>
      <c r="AW801" s="236"/>
      <c r="AX801" s="236"/>
      <c r="AY801" s="236"/>
      <c r="AZ801" s="236"/>
      <c r="BA801" s="236"/>
      <c r="BB801" s="236"/>
      <c r="BC801" s="236"/>
      <c r="BD801" s="236"/>
    </row>
    <row r="802" spans="1:56" ht="12.75" customHeight="1">
      <c r="A802" s="186"/>
      <c r="B802" s="186"/>
      <c r="C802" s="186"/>
      <c r="D802" s="186"/>
      <c r="E802" s="186"/>
      <c r="F802" s="186"/>
      <c r="G802" s="186"/>
      <c r="H802" s="186"/>
      <c r="I802" s="186"/>
      <c r="J802" s="186"/>
      <c r="K802" s="186"/>
      <c r="L802" s="186"/>
      <c r="M802" s="186"/>
      <c r="N802" s="186"/>
      <c r="O802" s="186"/>
      <c r="P802" s="187"/>
      <c r="Q802" s="187"/>
      <c r="R802" s="187"/>
      <c r="S802" s="187"/>
      <c r="T802" s="187"/>
      <c r="U802" s="187"/>
      <c r="V802" s="187"/>
      <c r="W802" s="187"/>
      <c r="X802" s="187"/>
      <c r="Y802" s="188"/>
      <c r="Z802" s="188"/>
      <c r="AA802" s="188"/>
      <c r="AB802" s="188"/>
      <c r="AC802" s="235"/>
      <c r="AD802" s="235"/>
      <c r="AE802" s="235"/>
      <c r="AF802" s="235"/>
      <c r="AG802" s="235"/>
      <c r="AH802" s="235"/>
      <c r="AI802" s="187"/>
      <c r="AJ802" s="187"/>
      <c r="AK802" s="187"/>
      <c r="AL802" s="187"/>
      <c r="AM802" s="187"/>
      <c r="AN802" s="187"/>
      <c r="AO802" s="187"/>
      <c r="AP802" s="187"/>
      <c r="AQ802" s="187"/>
      <c r="AR802" s="187"/>
      <c r="AS802" s="187"/>
      <c r="AT802" s="236"/>
      <c r="AU802" s="236"/>
      <c r="AV802" s="236"/>
      <c r="AW802" s="236"/>
      <c r="AX802" s="236"/>
      <c r="AY802" s="236"/>
      <c r="AZ802" s="236"/>
      <c r="BA802" s="236"/>
      <c r="BB802" s="236"/>
      <c r="BC802" s="236"/>
      <c r="BD802" s="236"/>
    </row>
    <row r="803" spans="1:56" ht="12.75" customHeight="1">
      <c r="A803" s="186"/>
      <c r="B803" s="186"/>
      <c r="C803" s="186"/>
      <c r="D803" s="186"/>
      <c r="E803" s="186"/>
      <c r="F803" s="186"/>
      <c r="G803" s="186"/>
      <c r="H803" s="186"/>
      <c r="I803" s="186"/>
      <c r="J803" s="186"/>
      <c r="K803" s="186"/>
      <c r="L803" s="186"/>
      <c r="M803" s="186"/>
      <c r="N803" s="186"/>
      <c r="O803" s="186"/>
      <c r="P803" s="187"/>
      <c r="Q803" s="187"/>
      <c r="R803" s="187"/>
      <c r="S803" s="187"/>
      <c r="T803" s="187"/>
      <c r="U803" s="187"/>
      <c r="V803" s="187"/>
      <c r="W803" s="187"/>
      <c r="X803" s="187"/>
      <c r="Y803" s="188"/>
      <c r="Z803" s="188"/>
      <c r="AA803" s="188"/>
      <c r="AB803" s="188"/>
      <c r="AC803" s="235"/>
      <c r="AD803" s="235"/>
      <c r="AE803" s="235"/>
      <c r="AF803" s="235"/>
      <c r="AG803" s="235"/>
      <c r="AH803" s="235"/>
      <c r="AI803" s="187"/>
      <c r="AJ803" s="187"/>
      <c r="AK803" s="187"/>
      <c r="AL803" s="187"/>
      <c r="AM803" s="187"/>
      <c r="AN803" s="187"/>
      <c r="AO803" s="187"/>
      <c r="AP803" s="187"/>
      <c r="AQ803" s="187"/>
      <c r="AR803" s="187"/>
      <c r="AS803" s="187"/>
      <c r="AT803" s="236"/>
      <c r="AU803" s="236"/>
      <c r="AV803" s="236"/>
      <c r="AW803" s="236"/>
      <c r="AX803" s="236"/>
      <c r="AY803" s="236"/>
      <c r="AZ803" s="236"/>
      <c r="BA803" s="236"/>
      <c r="BB803" s="236"/>
      <c r="BC803" s="236"/>
      <c r="BD803" s="236"/>
    </row>
    <row r="804" spans="1:56" ht="12.75" customHeight="1">
      <c r="A804" s="186"/>
      <c r="B804" s="186"/>
      <c r="C804" s="186"/>
      <c r="D804" s="186"/>
      <c r="E804" s="186"/>
      <c r="F804" s="186"/>
      <c r="G804" s="186"/>
      <c r="H804" s="186"/>
      <c r="I804" s="186"/>
      <c r="J804" s="186"/>
      <c r="K804" s="186"/>
      <c r="L804" s="186"/>
      <c r="M804" s="186"/>
      <c r="N804" s="186"/>
      <c r="O804" s="186"/>
      <c r="P804" s="187"/>
      <c r="Q804" s="187"/>
      <c r="R804" s="187"/>
      <c r="S804" s="187"/>
      <c r="T804" s="187"/>
      <c r="U804" s="187"/>
      <c r="V804" s="187"/>
      <c r="W804" s="187"/>
      <c r="X804" s="187"/>
      <c r="Y804" s="188"/>
      <c r="Z804" s="188"/>
      <c r="AA804" s="188"/>
      <c r="AB804" s="188"/>
      <c r="AC804" s="235"/>
      <c r="AD804" s="235"/>
      <c r="AE804" s="235"/>
      <c r="AF804" s="235"/>
      <c r="AG804" s="235"/>
      <c r="AH804" s="235"/>
      <c r="AI804" s="187"/>
      <c r="AJ804" s="187"/>
      <c r="AK804" s="187"/>
      <c r="AL804" s="187"/>
      <c r="AM804" s="187"/>
      <c r="AN804" s="187"/>
      <c r="AO804" s="187"/>
      <c r="AP804" s="187"/>
      <c r="AQ804" s="187"/>
      <c r="AR804" s="187"/>
      <c r="AS804" s="187"/>
      <c r="AT804" s="236"/>
      <c r="AU804" s="236"/>
      <c r="AV804" s="236"/>
      <c r="AW804" s="236"/>
      <c r="AX804" s="236"/>
      <c r="AY804" s="236"/>
      <c r="AZ804" s="236"/>
      <c r="BA804" s="236"/>
      <c r="BB804" s="236"/>
      <c r="BC804" s="236"/>
      <c r="BD804" s="236"/>
    </row>
    <row r="805" spans="1:56" ht="12.75" customHeight="1">
      <c r="A805" s="186"/>
      <c r="B805" s="186"/>
      <c r="C805" s="186"/>
      <c r="D805" s="186"/>
      <c r="E805" s="186"/>
      <c r="F805" s="186"/>
      <c r="G805" s="186"/>
      <c r="H805" s="186"/>
      <c r="I805" s="186"/>
      <c r="J805" s="186"/>
      <c r="K805" s="186"/>
      <c r="L805" s="186"/>
      <c r="M805" s="186"/>
      <c r="N805" s="186"/>
      <c r="O805" s="186"/>
      <c r="P805" s="187"/>
      <c r="Q805" s="187"/>
      <c r="R805" s="187"/>
      <c r="S805" s="187"/>
      <c r="T805" s="187"/>
      <c r="U805" s="187"/>
      <c r="V805" s="187"/>
      <c r="W805" s="187"/>
      <c r="X805" s="187"/>
      <c r="Y805" s="188"/>
      <c r="Z805" s="188"/>
      <c r="AA805" s="188"/>
      <c r="AB805" s="188"/>
      <c r="AC805" s="235"/>
      <c r="AD805" s="235"/>
      <c r="AE805" s="235"/>
      <c r="AF805" s="235"/>
      <c r="AG805" s="235"/>
      <c r="AH805" s="235"/>
      <c r="AI805" s="187"/>
      <c r="AJ805" s="187"/>
      <c r="AK805" s="187"/>
      <c r="AL805" s="187"/>
      <c r="AM805" s="187"/>
      <c r="AN805" s="187"/>
      <c r="AO805" s="187"/>
      <c r="AP805" s="187"/>
      <c r="AQ805" s="187"/>
      <c r="AR805" s="187"/>
      <c r="AS805" s="187"/>
      <c r="AT805" s="236"/>
      <c r="AU805" s="236"/>
      <c r="AV805" s="236"/>
      <c r="AW805" s="236"/>
      <c r="AX805" s="236"/>
      <c r="AY805" s="236"/>
      <c r="AZ805" s="236"/>
      <c r="BA805" s="236"/>
      <c r="BB805" s="236"/>
      <c r="BC805" s="236"/>
      <c r="BD805" s="236"/>
    </row>
    <row r="806" spans="1:56" ht="12.75" customHeight="1">
      <c r="A806" s="186"/>
      <c r="B806" s="186"/>
      <c r="C806" s="186"/>
      <c r="D806" s="186"/>
      <c r="E806" s="186"/>
      <c r="F806" s="186"/>
      <c r="G806" s="186"/>
      <c r="H806" s="186"/>
      <c r="I806" s="186"/>
      <c r="J806" s="186"/>
      <c r="K806" s="186"/>
      <c r="L806" s="186"/>
      <c r="M806" s="186"/>
      <c r="N806" s="186"/>
      <c r="O806" s="186"/>
      <c r="P806" s="187"/>
      <c r="Q806" s="187"/>
      <c r="R806" s="187"/>
      <c r="S806" s="187"/>
      <c r="T806" s="187"/>
      <c r="U806" s="187"/>
      <c r="V806" s="187"/>
      <c r="W806" s="187"/>
      <c r="X806" s="187"/>
      <c r="Y806" s="188"/>
      <c r="Z806" s="188"/>
      <c r="AA806" s="188"/>
      <c r="AB806" s="188"/>
      <c r="AC806" s="235"/>
      <c r="AD806" s="235"/>
      <c r="AE806" s="235"/>
      <c r="AF806" s="235"/>
      <c r="AG806" s="235"/>
      <c r="AH806" s="235"/>
      <c r="AI806" s="187"/>
      <c r="AJ806" s="187"/>
      <c r="AK806" s="187"/>
      <c r="AL806" s="187"/>
      <c r="AM806" s="187"/>
      <c r="AN806" s="187"/>
      <c r="AO806" s="187"/>
      <c r="AP806" s="187"/>
      <c r="AQ806" s="187"/>
      <c r="AR806" s="187"/>
      <c r="AS806" s="187"/>
      <c r="AT806" s="236"/>
      <c r="AU806" s="236"/>
      <c r="AV806" s="236"/>
      <c r="AW806" s="236"/>
      <c r="AX806" s="236"/>
      <c r="AY806" s="236"/>
      <c r="AZ806" s="236"/>
      <c r="BA806" s="236"/>
      <c r="BB806" s="236"/>
      <c r="BC806" s="236"/>
      <c r="BD806" s="236"/>
    </row>
    <row r="807" spans="1:56" ht="12.75" customHeight="1">
      <c r="A807" s="186"/>
      <c r="B807" s="186"/>
      <c r="C807" s="186"/>
      <c r="D807" s="186"/>
      <c r="E807" s="186"/>
      <c r="F807" s="186"/>
      <c r="G807" s="186"/>
      <c r="H807" s="186"/>
      <c r="I807" s="186"/>
      <c r="J807" s="186"/>
      <c r="K807" s="186"/>
      <c r="L807" s="186"/>
      <c r="M807" s="186"/>
      <c r="N807" s="186"/>
      <c r="O807" s="186"/>
      <c r="P807" s="187"/>
      <c r="Q807" s="187"/>
      <c r="R807" s="187"/>
      <c r="S807" s="187"/>
      <c r="T807" s="187"/>
      <c r="U807" s="187"/>
      <c r="V807" s="187"/>
      <c r="W807" s="187"/>
      <c r="X807" s="187"/>
      <c r="Y807" s="188"/>
      <c r="Z807" s="188"/>
      <c r="AA807" s="188"/>
      <c r="AB807" s="188"/>
      <c r="AC807" s="235"/>
      <c r="AD807" s="235"/>
      <c r="AE807" s="235"/>
      <c r="AF807" s="235"/>
      <c r="AG807" s="235"/>
      <c r="AH807" s="235"/>
      <c r="AI807" s="187"/>
      <c r="AJ807" s="187"/>
      <c r="AK807" s="187"/>
      <c r="AL807" s="187"/>
      <c r="AM807" s="187"/>
      <c r="AN807" s="187"/>
      <c r="AO807" s="187"/>
      <c r="AP807" s="187"/>
      <c r="AQ807" s="187"/>
      <c r="AR807" s="187"/>
      <c r="AS807" s="187"/>
      <c r="AT807" s="236"/>
      <c r="AU807" s="236"/>
      <c r="AV807" s="236"/>
      <c r="AW807" s="236"/>
      <c r="AX807" s="236"/>
      <c r="AY807" s="236"/>
      <c r="AZ807" s="236"/>
      <c r="BA807" s="236"/>
      <c r="BB807" s="236"/>
      <c r="BC807" s="236"/>
      <c r="BD807" s="236"/>
    </row>
    <row r="808" spans="1:56" ht="12.75" customHeight="1">
      <c r="A808" s="186"/>
      <c r="B808" s="186"/>
      <c r="C808" s="186"/>
      <c r="D808" s="186"/>
      <c r="E808" s="186"/>
      <c r="F808" s="186"/>
      <c r="G808" s="186"/>
      <c r="H808" s="186"/>
      <c r="I808" s="186"/>
      <c r="J808" s="186"/>
      <c r="K808" s="186"/>
      <c r="L808" s="186"/>
      <c r="M808" s="186"/>
      <c r="N808" s="186"/>
      <c r="O808" s="186"/>
      <c r="P808" s="187"/>
      <c r="Q808" s="187"/>
      <c r="R808" s="187"/>
      <c r="S808" s="187"/>
      <c r="T808" s="187"/>
      <c r="U808" s="187"/>
      <c r="V808" s="187"/>
      <c r="W808" s="187"/>
      <c r="X808" s="187"/>
      <c r="Y808" s="188"/>
      <c r="Z808" s="188"/>
      <c r="AA808" s="188"/>
      <c r="AB808" s="188"/>
      <c r="AC808" s="235"/>
      <c r="AD808" s="235"/>
      <c r="AE808" s="235"/>
      <c r="AF808" s="235"/>
      <c r="AG808" s="235"/>
      <c r="AH808" s="235"/>
      <c r="AI808" s="187"/>
      <c r="AJ808" s="187"/>
      <c r="AK808" s="187"/>
      <c r="AL808" s="187"/>
      <c r="AM808" s="187"/>
      <c r="AN808" s="187"/>
      <c r="AO808" s="187"/>
      <c r="AP808" s="187"/>
      <c r="AQ808" s="187"/>
      <c r="AR808" s="187"/>
      <c r="AS808" s="187"/>
      <c r="AT808" s="236"/>
      <c r="AU808" s="236"/>
      <c r="AV808" s="236"/>
      <c r="AW808" s="236"/>
      <c r="AX808" s="236"/>
      <c r="AY808" s="236"/>
      <c r="AZ808" s="236"/>
      <c r="BA808" s="236"/>
      <c r="BB808" s="236"/>
      <c r="BC808" s="236"/>
      <c r="BD808" s="236"/>
    </row>
    <row r="809" spans="1:56" ht="12.75" customHeight="1">
      <c r="A809" s="186"/>
      <c r="B809" s="186"/>
      <c r="C809" s="186"/>
      <c r="D809" s="186"/>
      <c r="E809" s="186"/>
      <c r="F809" s="186"/>
      <c r="G809" s="186"/>
      <c r="H809" s="186"/>
      <c r="I809" s="186"/>
      <c r="J809" s="186"/>
      <c r="K809" s="186"/>
      <c r="L809" s="186"/>
      <c r="M809" s="186"/>
      <c r="N809" s="186"/>
      <c r="O809" s="186"/>
      <c r="P809" s="187"/>
      <c r="Q809" s="187"/>
      <c r="R809" s="187"/>
      <c r="S809" s="187"/>
      <c r="T809" s="187"/>
      <c r="U809" s="187"/>
      <c r="V809" s="187"/>
      <c r="W809" s="187"/>
      <c r="X809" s="187"/>
      <c r="Y809" s="188"/>
      <c r="Z809" s="188"/>
      <c r="AA809" s="188"/>
      <c r="AB809" s="188"/>
      <c r="AC809" s="235"/>
      <c r="AD809" s="235"/>
      <c r="AE809" s="235"/>
      <c r="AF809" s="235"/>
      <c r="AG809" s="235"/>
      <c r="AH809" s="235"/>
      <c r="AI809" s="187"/>
      <c r="AJ809" s="187"/>
      <c r="AK809" s="187"/>
      <c r="AL809" s="187"/>
      <c r="AM809" s="187"/>
      <c r="AN809" s="187"/>
      <c r="AO809" s="187"/>
      <c r="AP809" s="187"/>
      <c r="AQ809" s="187"/>
      <c r="AR809" s="187"/>
      <c r="AS809" s="187"/>
      <c r="AT809" s="236"/>
      <c r="AU809" s="236"/>
      <c r="AV809" s="236"/>
      <c r="AW809" s="236"/>
      <c r="AX809" s="236"/>
      <c r="AY809" s="236"/>
      <c r="AZ809" s="236"/>
      <c r="BA809" s="236"/>
      <c r="BB809" s="236"/>
      <c r="BC809" s="236"/>
      <c r="BD809" s="236"/>
    </row>
    <row r="810" spans="1:56" ht="12.75" customHeight="1">
      <c r="A810" s="186"/>
      <c r="B810" s="186"/>
      <c r="C810" s="186"/>
      <c r="D810" s="186"/>
      <c r="E810" s="186"/>
      <c r="F810" s="186"/>
      <c r="G810" s="186"/>
      <c r="H810" s="186"/>
      <c r="I810" s="186"/>
      <c r="J810" s="186"/>
      <c r="K810" s="186"/>
      <c r="L810" s="186"/>
      <c r="M810" s="186"/>
      <c r="N810" s="186"/>
      <c r="O810" s="186"/>
      <c r="P810" s="187"/>
      <c r="Q810" s="187"/>
      <c r="R810" s="187"/>
      <c r="S810" s="187"/>
      <c r="T810" s="187"/>
      <c r="U810" s="187"/>
      <c r="V810" s="187"/>
      <c r="W810" s="187"/>
      <c r="X810" s="187"/>
      <c r="Y810" s="188"/>
      <c r="Z810" s="188"/>
      <c r="AA810" s="188"/>
      <c r="AB810" s="188"/>
      <c r="AC810" s="235"/>
      <c r="AD810" s="235"/>
      <c r="AE810" s="235"/>
      <c r="AF810" s="235"/>
      <c r="AG810" s="235"/>
      <c r="AH810" s="235"/>
      <c r="AI810" s="187"/>
      <c r="AJ810" s="187"/>
      <c r="AK810" s="187"/>
      <c r="AL810" s="187"/>
      <c r="AM810" s="187"/>
      <c r="AN810" s="187"/>
      <c r="AO810" s="187"/>
      <c r="AP810" s="187"/>
      <c r="AQ810" s="187"/>
      <c r="AR810" s="187"/>
      <c r="AS810" s="187"/>
      <c r="AT810" s="236"/>
      <c r="AU810" s="236"/>
      <c r="AV810" s="236"/>
      <c r="AW810" s="236"/>
      <c r="AX810" s="236"/>
      <c r="AY810" s="236"/>
      <c r="AZ810" s="236"/>
      <c r="BA810" s="236"/>
      <c r="BB810" s="236"/>
      <c r="BC810" s="236"/>
      <c r="BD810" s="236"/>
    </row>
    <row r="811" spans="1:56" ht="12.75" customHeight="1">
      <c r="A811" s="186"/>
      <c r="B811" s="186"/>
      <c r="C811" s="186"/>
      <c r="D811" s="186"/>
      <c r="E811" s="186"/>
      <c r="F811" s="186"/>
      <c r="G811" s="186"/>
      <c r="H811" s="186"/>
      <c r="I811" s="186"/>
      <c r="J811" s="186"/>
      <c r="K811" s="186"/>
      <c r="L811" s="186"/>
      <c r="M811" s="186"/>
      <c r="N811" s="186"/>
      <c r="O811" s="186"/>
      <c r="P811" s="187"/>
      <c r="Q811" s="187"/>
      <c r="R811" s="187"/>
      <c r="S811" s="187"/>
      <c r="T811" s="187"/>
      <c r="U811" s="187"/>
      <c r="V811" s="187"/>
      <c r="W811" s="187"/>
      <c r="X811" s="187"/>
      <c r="Y811" s="188"/>
      <c r="Z811" s="188"/>
      <c r="AA811" s="188"/>
      <c r="AB811" s="188"/>
      <c r="AC811" s="235"/>
      <c r="AD811" s="235"/>
      <c r="AE811" s="235"/>
      <c r="AF811" s="235"/>
      <c r="AG811" s="235"/>
      <c r="AH811" s="235"/>
      <c r="AI811" s="187"/>
      <c r="AJ811" s="187"/>
      <c r="AK811" s="187"/>
      <c r="AL811" s="187"/>
      <c r="AM811" s="187"/>
      <c r="AN811" s="187"/>
      <c r="AO811" s="187"/>
      <c r="AP811" s="187"/>
      <c r="AQ811" s="187"/>
      <c r="AR811" s="187"/>
      <c r="AS811" s="187"/>
      <c r="AT811" s="236"/>
      <c r="AU811" s="236"/>
      <c r="AV811" s="236"/>
      <c r="AW811" s="236"/>
      <c r="AX811" s="236"/>
      <c r="AY811" s="236"/>
      <c r="AZ811" s="236"/>
      <c r="BA811" s="236"/>
      <c r="BB811" s="236"/>
      <c r="BC811" s="236"/>
      <c r="BD811" s="236"/>
    </row>
    <row r="812" spans="1:56" ht="12.75" customHeight="1">
      <c r="A812" s="186"/>
      <c r="B812" s="186"/>
      <c r="C812" s="186"/>
      <c r="D812" s="186"/>
      <c r="E812" s="186"/>
      <c r="F812" s="186"/>
      <c r="G812" s="186"/>
      <c r="H812" s="186"/>
      <c r="I812" s="186"/>
      <c r="J812" s="186"/>
      <c r="K812" s="186"/>
      <c r="L812" s="186"/>
      <c r="M812" s="186"/>
      <c r="N812" s="186"/>
      <c r="O812" s="186"/>
      <c r="P812" s="187"/>
      <c r="Q812" s="187"/>
      <c r="R812" s="187"/>
      <c r="S812" s="187"/>
      <c r="T812" s="187"/>
      <c r="U812" s="187"/>
      <c r="V812" s="187"/>
      <c r="W812" s="187"/>
      <c r="X812" s="187"/>
      <c r="Y812" s="188"/>
      <c r="Z812" s="188"/>
      <c r="AA812" s="188"/>
      <c r="AB812" s="188"/>
      <c r="AC812" s="235"/>
      <c r="AD812" s="235"/>
      <c r="AE812" s="235"/>
      <c r="AF812" s="235"/>
      <c r="AG812" s="235"/>
      <c r="AH812" s="235"/>
      <c r="AI812" s="187"/>
      <c r="AJ812" s="187"/>
      <c r="AK812" s="187"/>
      <c r="AL812" s="187"/>
      <c r="AM812" s="187"/>
      <c r="AN812" s="187"/>
      <c r="AO812" s="187"/>
      <c r="AP812" s="187"/>
      <c r="AQ812" s="187"/>
      <c r="AR812" s="187"/>
      <c r="AS812" s="187"/>
      <c r="AT812" s="236"/>
      <c r="AU812" s="236"/>
      <c r="AV812" s="236"/>
      <c r="AW812" s="236"/>
      <c r="AX812" s="236"/>
      <c r="AY812" s="236"/>
      <c r="AZ812" s="236"/>
      <c r="BA812" s="236"/>
      <c r="BB812" s="236"/>
      <c r="BC812" s="236"/>
      <c r="BD812" s="236"/>
    </row>
    <row r="813" spans="1:56" ht="12.75" customHeight="1">
      <c r="A813" s="186"/>
      <c r="B813" s="186"/>
      <c r="C813" s="186"/>
      <c r="D813" s="186"/>
      <c r="E813" s="186"/>
      <c r="F813" s="186"/>
      <c r="G813" s="186"/>
      <c r="H813" s="186"/>
      <c r="I813" s="186"/>
      <c r="J813" s="186"/>
      <c r="K813" s="186"/>
      <c r="L813" s="186"/>
      <c r="M813" s="186"/>
      <c r="N813" s="186"/>
      <c r="O813" s="186"/>
      <c r="P813" s="187"/>
      <c r="Q813" s="187"/>
      <c r="R813" s="187"/>
      <c r="S813" s="187"/>
      <c r="T813" s="187"/>
      <c r="U813" s="187"/>
      <c r="V813" s="187"/>
      <c r="W813" s="187"/>
      <c r="X813" s="187"/>
      <c r="Y813" s="188"/>
      <c r="Z813" s="188"/>
      <c r="AA813" s="188"/>
      <c r="AB813" s="188"/>
      <c r="AC813" s="235"/>
      <c r="AD813" s="235"/>
      <c r="AE813" s="235"/>
      <c r="AF813" s="235"/>
      <c r="AG813" s="235"/>
      <c r="AH813" s="235"/>
      <c r="AI813" s="187"/>
      <c r="AJ813" s="187"/>
      <c r="AK813" s="187"/>
      <c r="AL813" s="187"/>
      <c r="AM813" s="187"/>
      <c r="AN813" s="187"/>
      <c r="AO813" s="187"/>
      <c r="AP813" s="187"/>
      <c r="AQ813" s="187"/>
      <c r="AR813" s="187"/>
      <c r="AS813" s="187"/>
      <c r="AT813" s="236"/>
      <c r="AU813" s="236"/>
      <c r="AV813" s="236"/>
      <c r="AW813" s="236"/>
      <c r="AX813" s="236"/>
      <c r="AY813" s="236"/>
      <c r="AZ813" s="236"/>
      <c r="BA813" s="236"/>
      <c r="BB813" s="236"/>
      <c r="BC813" s="236"/>
      <c r="BD813" s="236"/>
    </row>
    <row r="814" spans="1:56" ht="12.75" customHeight="1">
      <c r="A814" s="186"/>
      <c r="B814" s="186"/>
      <c r="C814" s="186"/>
      <c r="D814" s="186"/>
      <c r="E814" s="186"/>
      <c r="F814" s="186"/>
      <c r="G814" s="186"/>
      <c r="H814" s="186"/>
      <c r="I814" s="186"/>
      <c r="J814" s="186"/>
      <c r="K814" s="186"/>
      <c r="L814" s="186"/>
      <c r="M814" s="186"/>
      <c r="N814" s="186"/>
      <c r="O814" s="186"/>
      <c r="P814" s="187"/>
      <c r="Q814" s="187"/>
      <c r="R814" s="187"/>
      <c r="S814" s="187"/>
      <c r="T814" s="187"/>
      <c r="U814" s="187"/>
      <c r="V814" s="187"/>
      <c r="W814" s="187"/>
      <c r="X814" s="187"/>
      <c r="Y814" s="188"/>
      <c r="Z814" s="188"/>
      <c r="AA814" s="188"/>
      <c r="AB814" s="188"/>
      <c r="AC814" s="235"/>
      <c r="AD814" s="235"/>
      <c r="AE814" s="235"/>
      <c r="AF814" s="235"/>
      <c r="AG814" s="235"/>
      <c r="AH814" s="235"/>
      <c r="AI814" s="187"/>
      <c r="AJ814" s="187"/>
      <c r="AK814" s="187"/>
      <c r="AL814" s="187"/>
      <c r="AM814" s="187"/>
      <c r="AN814" s="187"/>
      <c r="AO814" s="187"/>
      <c r="AP814" s="187"/>
      <c r="AQ814" s="187"/>
      <c r="AR814" s="187"/>
      <c r="AS814" s="187"/>
      <c r="AT814" s="236"/>
      <c r="AU814" s="236"/>
      <c r="AV814" s="236"/>
      <c r="AW814" s="236"/>
      <c r="AX814" s="236"/>
      <c r="AY814" s="236"/>
      <c r="AZ814" s="236"/>
      <c r="BA814" s="236"/>
      <c r="BB814" s="236"/>
      <c r="BC814" s="236"/>
      <c r="BD814" s="236"/>
    </row>
    <row r="815" spans="1:56" ht="12.75" customHeight="1">
      <c r="A815" s="186"/>
      <c r="B815" s="186"/>
      <c r="C815" s="186"/>
      <c r="D815" s="186"/>
      <c r="E815" s="186"/>
      <c r="F815" s="186"/>
      <c r="G815" s="186"/>
      <c r="H815" s="186"/>
      <c r="I815" s="186"/>
      <c r="J815" s="186"/>
      <c r="K815" s="186"/>
      <c r="L815" s="186"/>
      <c r="M815" s="186"/>
      <c r="N815" s="186"/>
      <c r="O815" s="186"/>
      <c r="P815" s="187"/>
      <c r="Q815" s="187"/>
      <c r="R815" s="187"/>
      <c r="S815" s="187"/>
      <c r="T815" s="187"/>
      <c r="U815" s="187"/>
      <c r="V815" s="187"/>
      <c r="W815" s="187"/>
      <c r="X815" s="187"/>
      <c r="Y815" s="188"/>
      <c r="Z815" s="188"/>
      <c r="AA815" s="188"/>
      <c r="AB815" s="188"/>
      <c r="AC815" s="235"/>
      <c r="AD815" s="235"/>
      <c r="AE815" s="235"/>
      <c r="AF815" s="235"/>
      <c r="AG815" s="235"/>
      <c r="AH815" s="235"/>
      <c r="AI815" s="187"/>
      <c r="AJ815" s="187"/>
      <c r="AK815" s="187"/>
      <c r="AL815" s="187"/>
      <c r="AM815" s="187"/>
      <c r="AN815" s="187"/>
      <c r="AO815" s="187"/>
      <c r="AP815" s="187"/>
      <c r="AQ815" s="187"/>
      <c r="AR815" s="187"/>
      <c r="AS815" s="187"/>
      <c r="AT815" s="236"/>
      <c r="AU815" s="236"/>
      <c r="AV815" s="236"/>
      <c r="AW815" s="236"/>
      <c r="AX815" s="236"/>
      <c r="AY815" s="236"/>
      <c r="AZ815" s="236"/>
      <c r="BA815" s="236"/>
      <c r="BB815" s="236"/>
      <c r="BC815" s="236"/>
      <c r="BD815" s="236"/>
    </row>
    <row r="816" spans="1:56" ht="12.75" customHeight="1">
      <c r="A816" s="186"/>
      <c r="B816" s="186"/>
      <c r="C816" s="186"/>
      <c r="D816" s="186"/>
      <c r="E816" s="186"/>
      <c r="F816" s="186"/>
      <c r="G816" s="186"/>
      <c r="H816" s="186"/>
      <c r="I816" s="186"/>
      <c r="J816" s="186"/>
      <c r="K816" s="186"/>
      <c r="L816" s="186"/>
      <c r="M816" s="186"/>
      <c r="N816" s="186"/>
      <c r="O816" s="186"/>
      <c r="P816" s="187"/>
      <c r="Q816" s="187"/>
      <c r="R816" s="187"/>
      <c r="S816" s="187"/>
      <c r="T816" s="187"/>
      <c r="U816" s="187"/>
      <c r="V816" s="187"/>
      <c r="W816" s="187"/>
      <c r="X816" s="187"/>
      <c r="Y816" s="188"/>
      <c r="Z816" s="188"/>
      <c r="AA816" s="188"/>
      <c r="AB816" s="188"/>
      <c r="AC816" s="235"/>
      <c r="AD816" s="235"/>
      <c r="AE816" s="235"/>
      <c r="AF816" s="235"/>
      <c r="AG816" s="235"/>
      <c r="AH816" s="235"/>
      <c r="AI816" s="187"/>
      <c r="AJ816" s="187"/>
      <c r="AK816" s="187"/>
      <c r="AL816" s="187"/>
      <c r="AM816" s="187"/>
      <c r="AN816" s="187"/>
      <c r="AO816" s="187"/>
      <c r="AP816" s="187"/>
      <c r="AQ816" s="187"/>
      <c r="AR816" s="187"/>
      <c r="AS816" s="187"/>
      <c r="AT816" s="236"/>
      <c r="AU816" s="236"/>
      <c r="AV816" s="236"/>
      <c r="AW816" s="236"/>
      <c r="AX816" s="236"/>
      <c r="AY816" s="236"/>
      <c r="AZ816" s="236"/>
      <c r="BA816" s="236"/>
      <c r="BB816" s="236"/>
      <c r="BC816" s="236"/>
      <c r="BD816" s="236"/>
    </row>
    <row r="817" spans="1:56" ht="12.75" customHeight="1">
      <c r="A817" s="186"/>
      <c r="B817" s="186"/>
      <c r="C817" s="186"/>
      <c r="D817" s="186"/>
      <c r="E817" s="186"/>
      <c r="F817" s="186"/>
      <c r="G817" s="186"/>
      <c r="H817" s="186"/>
      <c r="I817" s="186"/>
      <c r="J817" s="186"/>
      <c r="K817" s="186"/>
      <c r="L817" s="186"/>
      <c r="M817" s="186"/>
      <c r="N817" s="186"/>
      <c r="O817" s="186"/>
      <c r="P817" s="187"/>
      <c r="Q817" s="187"/>
      <c r="R817" s="187"/>
      <c r="S817" s="187"/>
      <c r="T817" s="187"/>
      <c r="U817" s="187"/>
      <c r="V817" s="187"/>
      <c r="W817" s="187"/>
      <c r="X817" s="187"/>
      <c r="Y817" s="188"/>
      <c r="Z817" s="188"/>
      <c r="AA817" s="188"/>
      <c r="AB817" s="188"/>
      <c r="AC817" s="235"/>
      <c r="AD817" s="235"/>
      <c r="AE817" s="235"/>
      <c r="AF817" s="235"/>
      <c r="AG817" s="235"/>
      <c r="AH817" s="235"/>
      <c r="AI817" s="187"/>
      <c r="AJ817" s="187"/>
      <c r="AK817" s="187"/>
      <c r="AL817" s="187"/>
      <c r="AM817" s="187"/>
      <c r="AN817" s="187"/>
      <c r="AO817" s="187"/>
      <c r="AP817" s="187"/>
      <c r="AQ817" s="187"/>
      <c r="AR817" s="187"/>
      <c r="AS817" s="187"/>
      <c r="AT817" s="236"/>
      <c r="AU817" s="236"/>
      <c r="AV817" s="236"/>
      <c r="AW817" s="236"/>
      <c r="AX817" s="236"/>
      <c r="AY817" s="236"/>
      <c r="AZ817" s="236"/>
      <c r="BA817" s="236"/>
      <c r="BB817" s="236"/>
      <c r="BC817" s="236"/>
      <c r="BD817" s="236"/>
    </row>
    <row r="818" spans="1:56" ht="12.75" customHeight="1">
      <c r="A818" s="186"/>
      <c r="B818" s="186"/>
      <c r="C818" s="186"/>
      <c r="D818" s="186"/>
      <c r="E818" s="186"/>
      <c r="F818" s="186"/>
      <c r="G818" s="186"/>
      <c r="H818" s="186"/>
      <c r="I818" s="186"/>
      <c r="J818" s="186"/>
      <c r="K818" s="186"/>
      <c r="L818" s="186"/>
      <c r="M818" s="186"/>
      <c r="N818" s="186"/>
      <c r="O818" s="186"/>
      <c r="P818" s="187"/>
      <c r="Q818" s="187"/>
      <c r="R818" s="187"/>
      <c r="S818" s="187"/>
      <c r="T818" s="187"/>
      <c r="U818" s="187"/>
      <c r="V818" s="187"/>
      <c r="W818" s="187"/>
      <c r="X818" s="187"/>
      <c r="Y818" s="188"/>
      <c r="Z818" s="188"/>
      <c r="AA818" s="188"/>
      <c r="AB818" s="188"/>
      <c r="AC818" s="235"/>
      <c r="AD818" s="235"/>
      <c r="AE818" s="235"/>
      <c r="AF818" s="235"/>
      <c r="AG818" s="235"/>
      <c r="AH818" s="235"/>
      <c r="AI818" s="187"/>
      <c r="AJ818" s="187"/>
      <c r="AK818" s="187"/>
      <c r="AL818" s="187"/>
      <c r="AM818" s="187"/>
      <c r="AN818" s="187"/>
      <c r="AO818" s="187"/>
      <c r="AP818" s="187"/>
      <c r="AQ818" s="187"/>
      <c r="AR818" s="187"/>
      <c r="AS818" s="187"/>
      <c r="AT818" s="236"/>
      <c r="AU818" s="236"/>
      <c r="AV818" s="236"/>
      <c r="AW818" s="236"/>
      <c r="AX818" s="236"/>
      <c r="AY818" s="236"/>
      <c r="AZ818" s="236"/>
      <c r="BA818" s="236"/>
      <c r="BB818" s="236"/>
      <c r="BC818" s="236"/>
      <c r="BD818" s="236"/>
    </row>
    <row r="819" spans="1:56" ht="12.75" customHeight="1">
      <c r="A819" s="186"/>
      <c r="B819" s="186"/>
      <c r="C819" s="186"/>
      <c r="D819" s="186"/>
      <c r="E819" s="186"/>
      <c r="F819" s="186"/>
      <c r="G819" s="186"/>
      <c r="H819" s="186"/>
      <c r="I819" s="186"/>
      <c r="J819" s="186"/>
      <c r="K819" s="186"/>
      <c r="L819" s="186"/>
      <c r="M819" s="186"/>
      <c r="N819" s="186"/>
      <c r="O819" s="186"/>
      <c r="P819" s="187"/>
      <c r="Q819" s="187"/>
      <c r="R819" s="187"/>
      <c r="S819" s="187"/>
      <c r="T819" s="187"/>
      <c r="U819" s="187"/>
      <c r="V819" s="187"/>
      <c r="W819" s="187"/>
      <c r="X819" s="187"/>
      <c r="Y819" s="188"/>
      <c r="Z819" s="188"/>
      <c r="AA819" s="188"/>
      <c r="AB819" s="188"/>
      <c r="AC819" s="235"/>
      <c r="AD819" s="235"/>
      <c r="AE819" s="235"/>
      <c r="AF819" s="235"/>
      <c r="AG819" s="235"/>
      <c r="AH819" s="235"/>
      <c r="AI819" s="187"/>
      <c r="AJ819" s="187"/>
      <c r="AK819" s="187"/>
      <c r="AL819" s="187"/>
      <c r="AM819" s="187"/>
      <c r="AN819" s="187"/>
      <c r="AO819" s="187"/>
      <c r="AP819" s="187"/>
      <c r="AQ819" s="187"/>
      <c r="AR819" s="187"/>
      <c r="AS819" s="187"/>
      <c r="AT819" s="236"/>
      <c r="AU819" s="236"/>
      <c r="AV819" s="236"/>
      <c r="AW819" s="236"/>
      <c r="AX819" s="236"/>
      <c r="AY819" s="236"/>
      <c r="AZ819" s="236"/>
      <c r="BA819" s="236"/>
      <c r="BB819" s="236"/>
      <c r="BC819" s="236"/>
      <c r="BD819" s="236"/>
    </row>
    <row r="820" spans="1:56" ht="12.75" customHeight="1">
      <c r="A820" s="186"/>
      <c r="B820" s="186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7"/>
      <c r="Q820" s="187"/>
      <c r="R820" s="187"/>
      <c r="S820" s="187"/>
      <c r="T820" s="187"/>
      <c r="U820" s="187"/>
      <c r="V820" s="187"/>
      <c r="W820" s="187"/>
      <c r="X820" s="187"/>
      <c r="Y820" s="188"/>
      <c r="Z820" s="188"/>
      <c r="AA820" s="188"/>
      <c r="AB820" s="188"/>
      <c r="AC820" s="235"/>
      <c r="AD820" s="235"/>
      <c r="AE820" s="235"/>
      <c r="AF820" s="235"/>
      <c r="AG820" s="235"/>
      <c r="AH820" s="235"/>
      <c r="AI820" s="187"/>
      <c r="AJ820" s="187"/>
      <c r="AK820" s="187"/>
      <c r="AL820" s="187"/>
      <c r="AM820" s="187"/>
      <c r="AN820" s="187"/>
      <c r="AO820" s="187"/>
      <c r="AP820" s="187"/>
      <c r="AQ820" s="187"/>
      <c r="AR820" s="187"/>
      <c r="AS820" s="187"/>
      <c r="AT820" s="236"/>
      <c r="AU820" s="236"/>
      <c r="AV820" s="236"/>
      <c r="AW820" s="236"/>
      <c r="AX820" s="236"/>
      <c r="AY820" s="236"/>
      <c r="AZ820" s="236"/>
      <c r="BA820" s="236"/>
      <c r="BB820" s="236"/>
      <c r="BC820" s="236"/>
      <c r="BD820" s="236"/>
    </row>
    <row r="821" spans="1:56" ht="12.75" customHeight="1">
      <c r="A821" s="186"/>
      <c r="B821" s="186"/>
      <c r="C821" s="186"/>
      <c r="D821" s="186"/>
      <c r="E821" s="186"/>
      <c r="F821" s="186"/>
      <c r="G821" s="186"/>
      <c r="H821" s="186"/>
      <c r="I821" s="186"/>
      <c r="J821" s="186"/>
      <c r="K821" s="186"/>
      <c r="L821" s="186"/>
      <c r="M821" s="186"/>
      <c r="N821" s="186"/>
      <c r="O821" s="186"/>
      <c r="P821" s="187"/>
      <c r="Q821" s="187"/>
      <c r="R821" s="187"/>
      <c r="S821" s="187"/>
      <c r="T821" s="187"/>
      <c r="U821" s="187"/>
      <c r="V821" s="187"/>
      <c r="W821" s="187"/>
      <c r="X821" s="187"/>
      <c r="Y821" s="188"/>
      <c r="Z821" s="188"/>
      <c r="AA821" s="188"/>
      <c r="AB821" s="188"/>
      <c r="AC821" s="235"/>
      <c r="AD821" s="235"/>
      <c r="AE821" s="235"/>
      <c r="AF821" s="235"/>
      <c r="AG821" s="235"/>
      <c r="AH821" s="235"/>
      <c r="AI821" s="187"/>
      <c r="AJ821" s="187"/>
      <c r="AK821" s="187"/>
      <c r="AL821" s="187"/>
      <c r="AM821" s="187"/>
      <c r="AN821" s="187"/>
      <c r="AO821" s="187"/>
      <c r="AP821" s="187"/>
      <c r="AQ821" s="187"/>
      <c r="AR821" s="187"/>
      <c r="AS821" s="187"/>
      <c r="AT821" s="236"/>
      <c r="AU821" s="236"/>
      <c r="AV821" s="236"/>
      <c r="AW821" s="236"/>
      <c r="AX821" s="236"/>
      <c r="AY821" s="236"/>
      <c r="AZ821" s="236"/>
      <c r="BA821" s="236"/>
      <c r="BB821" s="236"/>
      <c r="BC821" s="236"/>
      <c r="BD821" s="236"/>
    </row>
    <row r="822" spans="1:56" ht="12.75" customHeight="1">
      <c r="A822" s="186"/>
      <c r="B822" s="186"/>
      <c r="C822" s="186"/>
      <c r="D822" s="186"/>
      <c r="E822" s="186"/>
      <c r="F822" s="186"/>
      <c r="G822" s="186"/>
      <c r="H822" s="186"/>
      <c r="I822" s="186"/>
      <c r="J822" s="186"/>
      <c r="K822" s="186"/>
      <c r="L822" s="186"/>
      <c r="M822" s="186"/>
      <c r="N822" s="186"/>
      <c r="O822" s="186"/>
      <c r="P822" s="187"/>
      <c r="Q822" s="187"/>
      <c r="R822" s="187"/>
      <c r="S822" s="187"/>
      <c r="T822" s="187"/>
      <c r="U822" s="187"/>
      <c r="V822" s="187"/>
      <c r="W822" s="187"/>
      <c r="X822" s="187"/>
      <c r="Y822" s="188"/>
      <c r="Z822" s="188"/>
      <c r="AA822" s="188"/>
      <c r="AB822" s="188"/>
      <c r="AC822" s="235"/>
      <c r="AD822" s="235"/>
      <c r="AE822" s="235"/>
      <c r="AF822" s="235"/>
      <c r="AG822" s="235"/>
      <c r="AH822" s="235"/>
      <c r="AI822" s="187"/>
      <c r="AJ822" s="187"/>
      <c r="AK822" s="187"/>
      <c r="AL822" s="187"/>
      <c r="AM822" s="187"/>
      <c r="AN822" s="187"/>
      <c r="AO822" s="187"/>
      <c r="AP822" s="187"/>
      <c r="AQ822" s="187"/>
      <c r="AR822" s="187"/>
      <c r="AS822" s="187"/>
      <c r="AT822" s="236"/>
      <c r="AU822" s="236"/>
      <c r="AV822" s="236"/>
      <c r="AW822" s="236"/>
      <c r="AX822" s="236"/>
      <c r="AY822" s="236"/>
      <c r="AZ822" s="236"/>
      <c r="BA822" s="236"/>
      <c r="BB822" s="236"/>
      <c r="BC822" s="236"/>
      <c r="BD822" s="236"/>
    </row>
    <row r="823" spans="1:56" ht="12.75" customHeight="1">
      <c r="A823" s="186"/>
      <c r="B823" s="186"/>
      <c r="C823" s="186"/>
      <c r="D823" s="186"/>
      <c r="E823" s="186"/>
      <c r="F823" s="186"/>
      <c r="G823" s="186"/>
      <c r="H823" s="186"/>
      <c r="I823" s="186"/>
      <c r="J823" s="186"/>
      <c r="K823" s="186"/>
      <c r="L823" s="186"/>
      <c r="M823" s="186"/>
      <c r="N823" s="186"/>
      <c r="O823" s="186"/>
      <c r="P823" s="187"/>
      <c r="Q823" s="187"/>
      <c r="R823" s="187"/>
      <c r="S823" s="187"/>
      <c r="T823" s="187"/>
      <c r="U823" s="187"/>
      <c r="V823" s="187"/>
      <c r="W823" s="187"/>
      <c r="X823" s="187"/>
      <c r="Y823" s="188"/>
      <c r="Z823" s="188"/>
      <c r="AA823" s="188"/>
      <c r="AB823" s="188"/>
      <c r="AC823" s="235"/>
      <c r="AD823" s="235"/>
      <c r="AE823" s="235"/>
      <c r="AF823" s="235"/>
      <c r="AG823" s="235"/>
      <c r="AH823" s="235"/>
      <c r="AI823" s="187"/>
      <c r="AJ823" s="187"/>
      <c r="AK823" s="187"/>
      <c r="AL823" s="187"/>
      <c r="AM823" s="187"/>
      <c r="AN823" s="187"/>
      <c r="AO823" s="187"/>
      <c r="AP823" s="187"/>
      <c r="AQ823" s="187"/>
      <c r="AR823" s="187"/>
      <c r="AS823" s="187"/>
      <c r="AT823" s="236"/>
      <c r="AU823" s="236"/>
      <c r="AV823" s="236"/>
      <c r="AW823" s="236"/>
      <c r="AX823" s="236"/>
      <c r="AY823" s="236"/>
      <c r="AZ823" s="236"/>
      <c r="BA823" s="236"/>
      <c r="BB823" s="236"/>
      <c r="BC823" s="236"/>
      <c r="BD823" s="236"/>
    </row>
    <row r="824" spans="1:56" ht="12.75" customHeight="1">
      <c r="A824" s="186"/>
      <c r="B824" s="186"/>
      <c r="C824" s="186"/>
      <c r="D824" s="186"/>
      <c r="E824" s="186"/>
      <c r="F824" s="186"/>
      <c r="G824" s="186"/>
      <c r="H824" s="186"/>
      <c r="I824" s="186"/>
      <c r="J824" s="186"/>
      <c r="K824" s="186"/>
      <c r="L824" s="186"/>
      <c r="M824" s="186"/>
      <c r="N824" s="186"/>
      <c r="O824" s="186"/>
      <c r="P824" s="187"/>
      <c r="Q824" s="187"/>
      <c r="R824" s="187"/>
      <c r="S824" s="187"/>
      <c r="T824" s="187"/>
      <c r="U824" s="187"/>
      <c r="V824" s="187"/>
      <c r="W824" s="187"/>
      <c r="X824" s="187"/>
      <c r="Y824" s="188"/>
      <c r="Z824" s="188"/>
      <c r="AA824" s="188"/>
      <c r="AB824" s="188"/>
      <c r="AC824" s="235"/>
      <c r="AD824" s="235"/>
      <c r="AE824" s="235"/>
      <c r="AF824" s="235"/>
      <c r="AG824" s="235"/>
      <c r="AH824" s="235"/>
      <c r="AI824" s="187"/>
      <c r="AJ824" s="187"/>
      <c r="AK824" s="187"/>
      <c r="AL824" s="187"/>
      <c r="AM824" s="187"/>
      <c r="AN824" s="187"/>
      <c r="AO824" s="187"/>
      <c r="AP824" s="187"/>
      <c r="AQ824" s="187"/>
      <c r="AR824" s="187"/>
      <c r="AS824" s="187"/>
      <c r="AT824" s="236"/>
      <c r="AU824" s="236"/>
      <c r="AV824" s="236"/>
      <c r="AW824" s="236"/>
      <c r="AX824" s="236"/>
      <c r="AY824" s="236"/>
      <c r="AZ824" s="236"/>
      <c r="BA824" s="236"/>
      <c r="BB824" s="236"/>
      <c r="BC824" s="236"/>
      <c r="BD824" s="236"/>
    </row>
    <row r="825" spans="1:56" ht="12.75" customHeight="1">
      <c r="A825" s="186"/>
      <c r="B825" s="186"/>
      <c r="C825" s="186"/>
      <c r="D825" s="186"/>
      <c r="E825" s="186"/>
      <c r="F825" s="186"/>
      <c r="G825" s="186"/>
      <c r="H825" s="186"/>
      <c r="I825" s="186"/>
      <c r="J825" s="186"/>
      <c r="K825" s="186"/>
      <c r="L825" s="186"/>
      <c r="M825" s="186"/>
      <c r="N825" s="186"/>
      <c r="O825" s="186"/>
      <c r="P825" s="187"/>
      <c r="Q825" s="187"/>
      <c r="R825" s="187"/>
      <c r="S825" s="187"/>
      <c r="T825" s="187"/>
      <c r="U825" s="187"/>
      <c r="V825" s="187"/>
      <c r="W825" s="187"/>
      <c r="X825" s="187"/>
      <c r="Y825" s="188"/>
      <c r="Z825" s="188"/>
      <c r="AA825" s="188"/>
      <c r="AB825" s="188"/>
      <c r="AC825" s="235"/>
      <c r="AD825" s="235"/>
      <c r="AE825" s="235"/>
      <c r="AF825" s="235"/>
      <c r="AG825" s="235"/>
      <c r="AH825" s="235"/>
      <c r="AI825" s="187"/>
      <c r="AJ825" s="187"/>
      <c r="AK825" s="187"/>
      <c r="AL825" s="187"/>
      <c r="AM825" s="187"/>
      <c r="AN825" s="187"/>
      <c r="AO825" s="187"/>
      <c r="AP825" s="187"/>
      <c r="AQ825" s="187"/>
      <c r="AR825" s="187"/>
      <c r="AS825" s="187"/>
      <c r="AT825" s="236"/>
      <c r="AU825" s="236"/>
      <c r="AV825" s="236"/>
      <c r="AW825" s="236"/>
      <c r="AX825" s="236"/>
      <c r="AY825" s="236"/>
      <c r="AZ825" s="236"/>
      <c r="BA825" s="236"/>
      <c r="BB825" s="236"/>
      <c r="BC825" s="236"/>
      <c r="BD825" s="236"/>
    </row>
    <row r="826" spans="1:56" ht="12.75" customHeight="1">
      <c r="A826" s="186"/>
      <c r="B826" s="186"/>
      <c r="C826" s="186"/>
      <c r="D826" s="186"/>
      <c r="E826" s="186"/>
      <c r="F826" s="186"/>
      <c r="G826" s="186"/>
      <c r="H826" s="186"/>
      <c r="I826" s="186"/>
      <c r="J826" s="186"/>
      <c r="K826" s="186"/>
      <c r="L826" s="186"/>
      <c r="M826" s="186"/>
      <c r="N826" s="186"/>
      <c r="O826" s="186"/>
      <c r="P826" s="187"/>
      <c r="Q826" s="187"/>
      <c r="R826" s="187"/>
      <c r="S826" s="187"/>
      <c r="T826" s="187"/>
      <c r="U826" s="187"/>
      <c r="V826" s="187"/>
      <c r="W826" s="187"/>
      <c r="X826" s="187"/>
      <c r="Y826" s="188"/>
      <c r="Z826" s="188"/>
      <c r="AA826" s="188"/>
      <c r="AB826" s="188"/>
      <c r="AC826" s="235"/>
      <c r="AD826" s="235"/>
      <c r="AE826" s="235"/>
      <c r="AF826" s="235"/>
      <c r="AG826" s="235"/>
      <c r="AH826" s="235"/>
      <c r="AI826" s="187"/>
      <c r="AJ826" s="187"/>
      <c r="AK826" s="187"/>
      <c r="AL826" s="187"/>
      <c r="AM826" s="187"/>
      <c r="AN826" s="187"/>
      <c r="AO826" s="187"/>
      <c r="AP826" s="187"/>
      <c r="AQ826" s="187"/>
      <c r="AR826" s="187"/>
      <c r="AS826" s="187"/>
      <c r="AT826" s="236"/>
      <c r="AU826" s="236"/>
      <c r="AV826" s="236"/>
      <c r="AW826" s="236"/>
      <c r="AX826" s="236"/>
      <c r="AY826" s="236"/>
      <c r="AZ826" s="236"/>
      <c r="BA826" s="236"/>
      <c r="BB826" s="236"/>
      <c r="BC826" s="236"/>
      <c r="BD826" s="236"/>
    </row>
    <row r="827" spans="1:56" ht="12.75" customHeight="1">
      <c r="A827" s="186"/>
      <c r="B827" s="186"/>
      <c r="C827" s="186"/>
      <c r="D827" s="186"/>
      <c r="E827" s="186"/>
      <c r="F827" s="186"/>
      <c r="G827" s="186"/>
      <c r="H827" s="186"/>
      <c r="I827" s="186"/>
      <c r="J827" s="186"/>
      <c r="K827" s="186"/>
      <c r="L827" s="186"/>
      <c r="M827" s="186"/>
      <c r="N827" s="186"/>
      <c r="O827" s="186"/>
      <c r="P827" s="187"/>
      <c r="Q827" s="187"/>
      <c r="R827" s="187"/>
      <c r="S827" s="187"/>
      <c r="T827" s="187"/>
      <c r="U827" s="187"/>
      <c r="V827" s="187"/>
      <c r="W827" s="187"/>
      <c r="X827" s="187"/>
      <c r="Y827" s="188"/>
      <c r="Z827" s="188"/>
      <c r="AA827" s="188"/>
      <c r="AB827" s="188"/>
      <c r="AC827" s="235"/>
      <c r="AD827" s="235"/>
      <c r="AE827" s="235"/>
      <c r="AF827" s="235"/>
      <c r="AG827" s="235"/>
      <c r="AH827" s="235"/>
      <c r="AI827" s="187"/>
      <c r="AJ827" s="187"/>
      <c r="AK827" s="187"/>
      <c r="AL827" s="187"/>
      <c r="AM827" s="187"/>
      <c r="AN827" s="187"/>
      <c r="AO827" s="187"/>
      <c r="AP827" s="187"/>
      <c r="AQ827" s="187"/>
      <c r="AR827" s="187"/>
      <c r="AS827" s="187"/>
      <c r="AT827" s="236"/>
      <c r="AU827" s="236"/>
      <c r="AV827" s="236"/>
      <c r="AW827" s="236"/>
      <c r="AX827" s="236"/>
      <c r="AY827" s="236"/>
      <c r="AZ827" s="236"/>
      <c r="BA827" s="236"/>
      <c r="BB827" s="236"/>
      <c r="BC827" s="236"/>
      <c r="BD827" s="236"/>
    </row>
    <row r="828" spans="1:56" ht="12.75" customHeight="1">
      <c r="A828" s="186"/>
      <c r="B828" s="186"/>
      <c r="C828" s="186"/>
      <c r="D828" s="186"/>
      <c r="E828" s="186"/>
      <c r="F828" s="186"/>
      <c r="G828" s="186"/>
      <c r="H828" s="186"/>
      <c r="I828" s="186"/>
      <c r="J828" s="186"/>
      <c r="K828" s="186"/>
      <c r="L828" s="186"/>
      <c r="M828" s="186"/>
      <c r="N828" s="186"/>
      <c r="O828" s="186"/>
      <c r="P828" s="187"/>
      <c r="Q828" s="187"/>
      <c r="R828" s="187"/>
      <c r="S828" s="187"/>
      <c r="T828" s="187"/>
      <c r="U828" s="187"/>
      <c r="V828" s="187"/>
      <c r="W828" s="187"/>
      <c r="X828" s="187"/>
      <c r="Y828" s="188"/>
      <c r="Z828" s="188"/>
      <c r="AA828" s="188"/>
      <c r="AB828" s="188"/>
      <c r="AC828" s="235"/>
      <c r="AD828" s="235"/>
      <c r="AE828" s="235"/>
      <c r="AF828" s="235"/>
      <c r="AG828" s="235"/>
      <c r="AH828" s="235"/>
      <c r="AI828" s="187"/>
      <c r="AJ828" s="187"/>
      <c r="AK828" s="187"/>
      <c r="AL828" s="187"/>
      <c r="AM828" s="187"/>
      <c r="AN828" s="187"/>
      <c r="AO828" s="187"/>
      <c r="AP828" s="187"/>
      <c r="AQ828" s="187"/>
      <c r="AR828" s="187"/>
      <c r="AS828" s="187"/>
      <c r="AT828" s="236"/>
      <c r="AU828" s="236"/>
      <c r="AV828" s="236"/>
      <c r="AW828" s="236"/>
      <c r="AX828" s="236"/>
      <c r="AY828" s="236"/>
      <c r="AZ828" s="236"/>
      <c r="BA828" s="236"/>
      <c r="BB828" s="236"/>
      <c r="BC828" s="236"/>
      <c r="BD828" s="236"/>
    </row>
    <row r="829" spans="1:56" ht="12.75" customHeight="1">
      <c r="A829" s="186"/>
      <c r="B829" s="186"/>
      <c r="C829" s="186"/>
      <c r="D829" s="186"/>
      <c r="E829" s="186"/>
      <c r="F829" s="186"/>
      <c r="G829" s="186"/>
      <c r="H829" s="186"/>
      <c r="I829" s="186"/>
      <c r="J829" s="186"/>
      <c r="K829" s="186"/>
      <c r="L829" s="186"/>
      <c r="M829" s="186"/>
      <c r="N829" s="186"/>
      <c r="O829" s="186"/>
      <c r="P829" s="187"/>
      <c r="Q829" s="187"/>
      <c r="R829" s="187"/>
      <c r="S829" s="187"/>
      <c r="T829" s="187"/>
      <c r="U829" s="187"/>
      <c r="V829" s="187"/>
      <c r="W829" s="187"/>
      <c r="X829" s="187"/>
      <c r="Y829" s="188"/>
      <c r="Z829" s="188"/>
      <c r="AA829" s="188"/>
      <c r="AB829" s="188"/>
      <c r="AC829" s="235"/>
      <c r="AD829" s="235"/>
      <c r="AE829" s="235"/>
      <c r="AF829" s="235"/>
      <c r="AG829" s="235"/>
      <c r="AH829" s="235"/>
      <c r="AI829" s="187"/>
      <c r="AJ829" s="187"/>
      <c r="AK829" s="187"/>
      <c r="AL829" s="187"/>
      <c r="AM829" s="187"/>
      <c r="AN829" s="187"/>
      <c r="AO829" s="187"/>
      <c r="AP829" s="187"/>
      <c r="AQ829" s="187"/>
      <c r="AR829" s="187"/>
      <c r="AS829" s="187"/>
      <c r="AT829" s="236"/>
      <c r="AU829" s="236"/>
      <c r="AV829" s="236"/>
      <c r="AW829" s="236"/>
      <c r="AX829" s="236"/>
      <c r="AY829" s="236"/>
      <c r="AZ829" s="236"/>
      <c r="BA829" s="236"/>
      <c r="BB829" s="236"/>
      <c r="BC829" s="236"/>
      <c r="BD829" s="236"/>
    </row>
    <row r="830" spans="1:56" ht="12.75" customHeight="1">
      <c r="A830" s="186"/>
      <c r="B830" s="186"/>
      <c r="C830" s="186"/>
      <c r="D830" s="186"/>
      <c r="E830" s="186"/>
      <c r="F830" s="186"/>
      <c r="G830" s="186"/>
      <c r="H830" s="186"/>
      <c r="I830" s="186"/>
      <c r="J830" s="186"/>
      <c r="K830" s="186"/>
      <c r="L830" s="186"/>
      <c r="M830" s="186"/>
      <c r="N830" s="186"/>
      <c r="O830" s="186"/>
      <c r="P830" s="187"/>
      <c r="Q830" s="187"/>
      <c r="R830" s="187"/>
      <c r="S830" s="187"/>
      <c r="T830" s="187"/>
      <c r="U830" s="187"/>
      <c r="V830" s="187"/>
      <c r="W830" s="187"/>
      <c r="X830" s="187"/>
      <c r="Y830" s="188"/>
      <c r="Z830" s="188"/>
      <c r="AA830" s="188"/>
      <c r="AB830" s="188"/>
      <c r="AC830" s="235"/>
      <c r="AD830" s="235"/>
      <c r="AE830" s="235"/>
      <c r="AF830" s="235"/>
      <c r="AG830" s="235"/>
      <c r="AH830" s="235"/>
      <c r="AI830" s="187"/>
      <c r="AJ830" s="187"/>
      <c r="AK830" s="187"/>
      <c r="AL830" s="187"/>
      <c r="AM830" s="187"/>
      <c r="AN830" s="187"/>
      <c r="AO830" s="187"/>
      <c r="AP830" s="187"/>
      <c r="AQ830" s="187"/>
      <c r="AR830" s="187"/>
      <c r="AS830" s="187"/>
      <c r="AT830" s="236"/>
      <c r="AU830" s="236"/>
      <c r="AV830" s="236"/>
      <c r="AW830" s="236"/>
      <c r="AX830" s="236"/>
      <c r="AY830" s="236"/>
      <c r="AZ830" s="236"/>
      <c r="BA830" s="236"/>
      <c r="BB830" s="236"/>
      <c r="BC830" s="236"/>
      <c r="BD830" s="236"/>
    </row>
    <row r="831" spans="1:56" ht="12.75" customHeight="1">
      <c r="A831" s="186"/>
      <c r="B831" s="186"/>
      <c r="C831" s="186"/>
      <c r="D831" s="186"/>
      <c r="E831" s="186"/>
      <c r="F831" s="186"/>
      <c r="G831" s="186"/>
      <c r="H831" s="186"/>
      <c r="I831" s="186"/>
      <c r="J831" s="186"/>
      <c r="K831" s="186"/>
      <c r="L831" s="186"/>
      <c r="M831" s="186"/>
      <c r="N831" s="186"/>
      <c r="O831" s="186"/>
      <c r="P831" s="187"/>
      <c r="Q831" s="187"/>
      <c r="R831" s="187"/>
      <c r="S831" s="187"/>
      <c r="T831" s="187"/>
      <c r="U831" s="187"/>
      <c r="V831" s="187"/>
      <c r="W831" s="187"/>
      <c r="X831" s="187"/>
      <c r="Y831" s="188"/>
      <c r="Z831" s="188"/>
      <c r="AA831" s="188"/>
      <c r="AB831" s="188"/>
      <c r="AC831" s="235"/>
      <c r="AD831" s="235"/>
      <c r="AE831" s="235"/>
      <c r="AF831" s="235"/>
      <c r="AG831" s="235"/>
      <c r="AH831" s="235"/>
      <c r="AI831" s="187"/>
      <c r="AJ831" s="187"/>
      <c r="AK831" s="187"/>
      <c r="AL831" s="187"/>
      <c r="AM831" s="187"/>
      <c r="AN831" s="187"/>
      <c r="AO831" s="187"/>
      <c r="AP831" s="187"/>
      <c r="AQ831" s="187"/>
      <c r="AR831" s="187"/>
      <c r="AS831" s="187"/>
      <c r="AT831" s="236"/>
      <c r="AU831" s="236"/>
      <c r="AV831" s="236"/>
      <c r="AW831" s="236"/>
      <c r="AX831" s="236"/>
      <c r="AY831" s="236"/>
      <c r="AZ831" s="236"/>
      <c r="BA831" s="236"/>
      <c r="BB831" s="236"/>
      <c r="BC831" s="236"/>
      <c r="BD831" s="236"/>
    </row>
    <row r="832" spans="1:56" ht="12.75" customHeight="1">
      <c r="A832" s="186"/>
      <c r="B832" s="186"/>
      <c r="C832" s="186"/>
      <c r="D832" s="186"/>
      <c r="E832" s="186"/>
      <c r="F832" s="186"/>
      <c r="G832" s="186"/>
      <c r="H832" s="186"/>
      <c r="I832" s="186"/>
      <c r="J832" s="186"/>
      <c r="K832" s="186"/>
      <c r="L832" s="186"/>
      <c r="M832" s="186"/>
      <c r="N832" s="186"/>
      <c r="O832" s="186"/>
      <c r="P832" s="187"/>
      <c r="Q832" s="187"/>
      <c r="R832" s="187"/>
      <c r="S832" s="187"/>
      <c r="T832" s="187"/>
      <c r="U832" s="187"/>
      <c r="V832" s="187"/>
      <c r="W832" s="187"/>
      <c r="X832" s="187"/>
      <c r="Y832" s="188"/>
      <c r="Z832" s="188"/>
      <c r="AA832" s="188"/>
      <c r="AB832" s="188"/>
      <c r="AC832" s="235"/>
      <c r="AD832" s="235"/>
      <c r="AE832" s="235"/>
      <c r="AF832" s="235"/>
      <c r="AG832" s="235"/>
      <c r="AH832" s="235"/>
      <c r="AI832" s="187"/>
      <c r="AJ832" s="187"/>
      <c r="AK832" s="187"/>
      <c r="AL832" s="187"/>
      <c r="AM832" s="187"/>
      <c r="AN832" s="187"/>
      <c r="AO832" s="187"/>
      <c r="AP832" s="187"/>
      <c r="AQ832" s="187"/>
      <c r="AR832" s="187"/>
      <c r="AS832" s="187"/>
      <c r="AT832" s="236"/>
      <c r="AU832" s="236"/>
      <c r="AV832" s="236"/>
      <c r="AW832" s="236"/>
      <c r="AX832" s="236"/>
      <c r="AY832" s="236"/>
      <c r="AZ832" s="236"/>
      <c r="BA832" s="236"/>
      <c r="BB832" s="236"/>
      <c r="BC832" s="236"/>
      <c r="BD832" s="236"/>
    </row>
    <row r="833" spans="1:56" ht="12.75" customHeight="1">
      <c r="A833" s="186"/>
      <c r="B833" s="186"/>
      <c r="C833" s="186"/>
      <c r="D833" s="186"/>
      <c r="E833" s="186"/>
      <c r="F833" s="186"/>
      <c r="G833" s="186"/>
      <c r="H833" s="186"/>
      <c r="I833" s="186"/>
      <c r="J833" s="186"/>
      <c r="K833" s="186"/>
      <c r="L833" s="186"/>
      <c r="M833" s="186"/>
      <c r="N833" s="186"/>
      <c r="O833" s="186"/>
      <c r="P833" s="187"/>
      <c r="Q833" s="187"/>
      <c r="R833" s="187"/>
      <c r="S833" s="187"/>
      <c r="T833" s="187"/>
      <c r="U833" s="187"/>
      <c r="V833" s="187"/>
      <c r="W833" s="187"/>
      <c r="X833" s="187"/>
      <c r="Y833" s="188"/>
      <c r="Z833" s="188"/>
      <c r="AA833" s="188"/>
      <c r="AB833" s="188"/>
      <c r="AC833" s="235"/>
      <c r="AD833" s="235"/>
      <c r="AE833" s="235"/>
      <c r="AF833" s="235"/>
      <c r="AG833" s="235"/>
      <c r="AH833" s="235"/>
      <c r="AI833" s="187"/>
      <c r="AJ833" s="187"/>
      <c r="AK833" s="187"/>
      <c r="AL833" s="187"/>
      <c r="AM833" s="187"/>
      <c r="AN833" s="187"/>
      <c r="AO833" s="187"/>
      <c r="AP833" s="187"/>
      <c r="AQ833" s="187"/>
      <c r="AR833" s="187"/>
      <c r="AS833" s="187"/>
      <c r="AT833" s="236"/>
      <c r="AU833" s="236"/>
      <c r="AV833" s="236"/>
      <c r="AW833" s="236"/>
      <c r="AX833" s="236"/>
      <c r="AY833" s="236"/>
      <c r="AZ833" s="236"/>
      <c r="BA833" s="236"/>
      <c r="BB833" s="236"/>
      <c r="BC833" s="236"/>
      <c r="BD833" s="236"/>
    </row>
    <row r="834" spans="1:56" ht="12.75" customHeight="1">
      <c r="A834" s="186"/>
      <c r="B834" s="186"/>
      <c r="C834" s="186"/>
      <c r="D834" s="186"/>
      <c r="E834" s="186"/>
      <c r="F834" s="186"/>
      <c r="G834" s="186"/>
      <c r="H834" s="186"/>
      <c r="I834" s="186"/>
      <c r="J834" s="186"/>
      <c r="K834" s="186"/>
      <c r="L834" s="186"/>
      <c r="M834" s="186"/>
      <c r="N834" s="186"/>
      <c r="O834" s="186"/>
      <c r="P834" s="187"/>
      <c r="Q834" s="187"/>
      <c r="R834" s="187"/>
      <c r="S834" s="187"/>
      <c r="T834" s="187"/>
      <c r="U834" s="187"/>
      <c r="V834" s="187"/>
      <c r="W834" s="187"/>
      <c r="X834" s="187"/>
      <c r="Y834" s="188"/>
      <c r="Z834" s="188"/>
      <c r="AA834" s="188"/>
      <c r="AB834" s="188"/>
      <c r="AC834" s="235"/>
      <c r="AD834" s="235"/>
      <c r="AE834" s="235"/>
      <c r="AF834" s="235"/>
      <c r="AG834" s="235"/>
      <c r="AH834" s="235"/>
      <c r="AI834" s="187"/>
      <c r="AJ834" s="187"/>
      <c r="AK834" s="187"/>
      <c r="AL834" s="187"/>
      <c r="AM834" s="187"/>
      <c r="AN834" s="187"/>
      <c r="AO834" s="187"/>
      <c r="AP834" s="187"/>
      <c r="AQ834" s="187"/>
      <c r="AR834" s="187"/>
      <c r="AS834" s="187"/>
      <c r="AT834" s="236"/>
      <c r="AU834" s="236"/>
      <c r="AV834" s="236"/>
      <c r="AW834" s="236"/>
      <c r="AX834" s="236"/>
      <c r="AY834" s="236"/>
      <c r="AZ834" s="236"/>
      <c r="BA834" s="236"/>
      <c r="BB834" s="236"/>
      <c r="BC834" s="236"/>
      <c r="BD834" s="236"/>
    </row>
    <row r="835" spans="1:56" ht="12.75" customHeight="1">
      <c r="A835" s="186"/>
      <c r="B835" s="186"/>
      <c r="C835" s="186"/>
      <c r="D835" s="186"/>
      <c r="E835" s="186"/>
      <c r="F835" s="186"/>
      <c r="G835" s="186"/>
      <c r="H835" s="186"/>
      <c r="I835" s="186"/>
      <c r="J835" s="186"/>
      <c r="K835" s="186"/>
      <c r="L835" s="186"/>
      <c r="M835" s="186"/>
      <c r="N835" s="186"/>
      <c r="O835" s="186"/>
      <c r="P835" s="187"/>
      <c r="Q835" s="187"/>
      <c r="R835" s="187"/>
      <c r="S835" s="187"/>
      <c r="T835" s="187"/>
      <c r="U835" s="187"/>
      <c r="V835" s="187"/>
      <c r="W835" s="187"/>
      <c r="X835" s="187"/>
      <c r="Y835" s="188"/>
      <c r="Z835" s="188"/>
      <c r="AA835" s="188"/>
      <c r="AB835" s="188"/>
      <c r="AC835" s="235"/>
      <c r="AD835" s="235"/>
      <c r="AE835" s="235"/>
      <c r="AF835" s="235"/>
      <c r="AG835" s="235"/>
      <c r="AH835" s="235"/>
      <c r="AI835" s="187"/>
      <c r="AJ835" s="187"/>
      <c r="AK835" s="187"/>
      <c r="AL835" s="187"/>
      <c r="AM835" s="187"/>
      <c r="AN835" s="187"/>
      <c r="AO835" s="187"/>
      <c r="AP835" s="187"/>
      <c r="AQ835" s="187"/>
      <c r="AR835" s="187"/>
      <c r="AS835" s="187"/>
      <c r="AT835" s="236"/>
      <c r="AU835" s="236"/>
      <c r="AV835" s="236"/>
      <c r="AW835" s="236"/>
      <c r="AX835" s="236"/>
      <c r="AY835" s="236"/>
      <c r="AZ835" s="236"/>
      <c r="BA835" s="236"/>
      <c r="BB835" s="236"/>
      <c r="BC835" s="236"/>
      <c r="BD835" s="236"/>
    </row>
    <row r="836" spans="1:56" ht="12.75" customHeight="1">
      <c r="A836" s="186"/>
      <c r="B836" s="186"/>
      <c r="C836" s="186"/>
      <c r="D836" s="186"/>
      <c r="E836" s="186"/>
      <c r="F836" s="186"/>
      <c r="G836" s="186"/>
      <c r="H836" s="186"/>
      <c r="I836" s="186"/>
      <c r="J836" s="186"/>
      <c r="K836" s="186"/>
      <c r="L836" s="186"/>
      <c r="M836" s="186"/>
      <c r="N836" s="186"/>
      <c r="O836" s="186"/>
      <c r="P836" s="187"/>
      <c r="Q836" s="187"/>
      <c r="R836" s="187"/>
      <c r="S836" s="187"/>
      <c r="T836" s="187"/>
      <c r="U836" s="187"/>
      <c r="V836" s="187"/>
      <c r="W836" s="187"/>
      <c r="X836" s="187"/>
      <c r="Y836" s="188"/>
      <c r="Z836" s="188"/>
      <c r="AA836" s="188"/>
      <c r="AB836" s="188"/>
      <c r="AC836" s="235"/>
      <c r="AD836" s="235"/>
      <c r="AE836" s="235"/>
      <c r="AF836" s="235"/>
      <c r="AG836" s="235"/>
      <c r="AH836" s="235"/>
      <c r="AI836" s="187"/>
      <c r="AJ836" s="187"/>
      <c r="AK836" s="187"/>
      <c r="AL836" s="187"/>
      <c r="AM836" s="187"/>
      <c r="AN836" s="187"/>
      <c r="AO836" s="187"/>
      <c r="AP836" s="187"/>
      <c r="AQ836" s="187"/>
      <c r="AR836" s="187"/>
      <c r="AS836" s="187"/>
      <c r="AT836" s="236"/>
      <c r="AU836" s="236"/>
      <c r="AV836" s="236"/>
      <c r="AW836" s="236"/>
      <c r="AX836" s="236"/>
      <c r="AY836" s="236"/>
      <c r="AZ836" s="236"/>
      <c r="BA836" s="236"/>
      <c r="BB836" s="236"/>
      <c r="BC836" s="236"/>
      <c r="BD836" s="236"/>
    </row>
    <row r="837" spans="1:56" ht="12.75" customHeight="1">
      <c r="A837" s="186"/>
      <c r="B837" s="186"/>
      <c r="C837" s="186"/>
      <c r="D837" s="186"/>
      <c r="E837" s="186"/>
      <c r="F837" s="186"/>
      <c r="G837" s="186"/>
      <c r="H837" s="186"/>
      <c r="I837" s="186"/>
      <c r="J837" s="186"/>
      <c r="K837" s="186"/>
      <c r="L837" s="186"/>
      <c r="M837" s="186"/>
      <c r="N837" s="186"/>
      <c r="O837" s="186"/>
      <c r="P837" s="187"/>
      <c r="Q837" s="187"/>
      <c r="R837" s="187"/>
      <c r="S837" s="187"/>
      <c r="T837" s="187"/>
      <c r="U837" s="187"/>
      <c r="V837" s="187"/>
      <c r="W837" s="187"/>
      <c r="X837" s="187"/>
      <c r="Y837" s="188"/>
      <c r="Z837" s="188"/>
      <c r="AA837" s="188"/>
      <c r="AB837" s="188"/>
      <c r="AC837" s="235"/>
      <c r="AD837" s="235"/>
      <c r="AE837" s="235"/>
      <c r="AF837" s="235"/>
      <c r="AG837" s="235"/>
      <c r="AH837" s="235"/>
      <c r="AI837" s="187"/>
      <c r="AJ837" s="187"/>
      <c r="AK837" s="187"/>
      <c r="AL837" s="187"/>
      <c r="AM837" s="187"/>
      <c r="AN837" s="187"/>
      <c r="AO837" s="187"/>
      <c r="AP837" s="187"/>
      <c r="AQ837" s="187"/>
      <c r="AR837" s="187"/>
      <c r="AS837" s="187"/>
      <c r="AT837" s="236"/>
      <c r="AU837" s="236"/>
      <c r="AV837" s="236"/>
      <c r="AW837" s="236"/>
      <c r="AX837" s="236"/>
      <c r="AY837" s="236"/>
      <c r="AZ837" s="236"/>
      <c r="BA837" s="236"/>
      <c r="BB837" s="236"/>
      <c r="BC837" s="236"/>
      <c r="BD837" s="236"/>
    </row>
    <row r="838" spans="1:56" ht="12.75" customHeight="1">
      <c r="A838" s="186"/>
      <c r="B838" s="186"/>
      <c r="C838" s="186"/>
      <c r="D838" s="186"/>
      <c r="E838" s="186"/>
      <c r="F838" s="186"/>
      <c r="G838" s="186"/>
      <c r="H838" s="186"/>
      <c r="I838" s="186"/>
      <c r="J838" s="186"/>
      <c r="K838" s="186"/>
      <c r="L838" s="186"/>
      <c r="M838" s="186"/>
      <c r="N838" s="186"/>
      <c r="O838" s="186"/>
      <c r="P838" s="187"/>
      <c r="Q838" s="187"/>
      <c r="R838" s="187"/>
      <c r="S838" s="187"/>
      <c r="T838" s="187"/>
      <c r="U838" s="187"/>
      <c r="V838" s="187"/>
      <c r="W838" s="187"/>
      <c r="X838" s="187"/>
      <c r="Y838" s="188"/>
      <c r="Z838" s="188"/>
      <c r="AA838" s="188"/>
      <c r="AB838" s="188"/>
      <c r="AC838" s="235"/>
      <c r="AD838" s="235"/>
      <c r="AE838" s="235"/>
      <c r="AF838" s="235"/>
      <c r="AG838" s="235"/>
      <c r="AH838" s="235"/>
      <c r="AI838" s="187"/>
      <c r="AJ838" s="187"/>
      <c r="AK838" s="187"/>
      <c r="AL838" s="187"/>
      <c r="AM838" s="187"/>
      <c r="AN838" s="187"/>
      <c r="AO838" s="187"/>
      <c r="AP838" s="187"/>
      <c r="AQ838" s="187"/>
      <c r="AR838" s="187"/>
      <c r="AS838" s="187"/>
      <c r="AT838" s="236"/>
      <c r="AU838" s="236"/>
      <c r="AV838" s="236"/>
      <c r="AW838" s="236"/>
      <c r="AX838" s="236"/>
      <c r="AY838" s="236"/>
      <c r="AZ838" s="236"/>
      <c r="BA838" s="236"/>
      <c r="BB838" s="236"/>
      <c r="BC838" s="236"/>
      <c r="BD838" s="236"/>
    </row>
    <row r="839" spans="1:56" ht="12.75" customHeight="1">
      <c r="A839" s="186"/>
      <c r="B839" s="186"/>
      <c r="C839" s="186"/>
      <c r="D839" s="186"/>
      <c r="E839" s="186"/>
      <c r="F839" s="186"/>
      <c r="G839" s="186"/>
      <c r="H839" s="186"/>
      <c r="I839" s="186"/>
      <c r="J839" s="186"/>
      <c r="K839" s="186"/>
      <c r="L839" s="186"/>
      <c r="M839" s="186"/>
      <c r="N839" s="186"/>
      <c r="O839" s="186"/>
      <c r="P839" s="187"/>
      <c r="Q839" s="187"/>
      <c r="R839" s="187"/>
      <c r="S839" s="187"/>
      <c r="T839" s="187"/>
      <c r="U839" s="187"/>
      <c r="V839" s="187"/>
      <c r="W839" s="187"/>
      <c r="X839" s="187"/>
      <c r="Y839" s="188"/>
      <c r="Z839" s="188"/>
      <c r="AA839" s="188"/>
      <c r="AB839" s="188"/>
      <c r="AC839" s="235"/>
      <c r="AD839" s="235"/>
      <c r="AE839" s="235"/>
      <c r="AF839" s="235"/>
      <c r="AG839" s="235"/>
      <c r="AH839" s="235"/>
      <c r="AI839" s="187"/>
      <c r="AJ839" s="187"/>
      <c r="AK839" s="187"/>
      <c r="AL839" s="187"/>
      <c r="AM839" s="187"/>
      <c r="AN839" s="187"/>
      <c r="AO839" s="187"/>
      <c r="AP839" s="187"/>
      <c r="AQ839" s="187"/>
      <c r="AR839" s="187"/>
      <c r="AS839" s="187"/>
      <c r="AT839" s="236"/>
      <c r="AU839" s="236"/>
      <c r="AV839" s="236"/>
      <c r="AW839" s="236"/>
      <c r="AX839" s="236"/>
      <c r="AY839" s="236"/>
      <c r="AZ839" s="236"/>
      <c r="BA839" s="236"/>
      <c r="BB839" s="236"/>
      <c r="BC839" s="236"/>
      <c r="BD839" s="236"/>
    </row>
    <row r="840" spans="1:56" ht="12.75" customHeight="1">
      <c r="A840" s="186"/>
      <c r="B840" s="186"/>
      <c r="C840" s="186"/>
      <c r="D840" s="186"/>
      <c r="E840" s="186"/>
      <c r="F840" s="186"/>
      <c r="G840" s="186"/>
      <c r="H840" s="186"/>
      <c r="I840" s="186"/>
      <c r="J840" s="186"/>
      <c r="K840" s="186"/>
      <c r="L840" s="186"/>
      <c r="M840" s="186"/>
      <c r="N840" s="186"/>
      <c r="O840" s="186"/>
      <c r="P840" s="187"/>
      <c r="Q840" s="187"/>
      <c r="R840" s="187"/>
      <c r="S840" s="187"/>
      <c r="T840" s="187"/>
      <c r="U840" s="187"/>
      <c r="V840" s="187"/>
      <c r="W840" s="187"/>
      <c r="X840" s="187"/>
      <c r="Y840" s="188"/>
      <c r="Z840" s="188"/>
      <c r="AA840" s="188"/>
      <c r="AB840" s="188"/>
      <c r="AC840" s="235"/>
      <c r="AD840" s="235"/>
      <c r="AE840" s="235"/>
      <c r="AF840" s="235"/>
      <c r="AG840" s="235"/>
      <c r="AH840" s="235"/>
      <c r="AI840" s="187"/>
      <c r="AJ840" s="187"/>
      <c r="AK840" s="187"/>
      <c r="AL840" s="187"/>
      <c r="AM840" s="187"/>
      <c r="AN840" s="187"/>
      <c r="AO840" s="187"/>
      <c r="AP840" s="187"/>
      <c r="AQ840" s="187"/>
      <c r="AR840" s="187"/>
      <c r="AS840" s="187"/>
      <c r="AT840" s="236"/>
      <c r="AU840" s="236"/>
      <c r="AV840" s="236"/>
      <c r="AW840" s="236"/>
      <c r="AX840" s="236"/>
      <c r="AY840" s="236"/>
      <c r="AZ840" s="236"/>
      <c r="BA840" s="236"/>
      <c r="BB840" s="236"/>
      <c r="BC840" s="236"/>
      <c r="BD840" s="236"/>
    </row>
    <row r="841" spans="1:56" ht="12.75" customHeight="1">
      <c r="A841" s="186"/>
      <c r="B841" s="186"/>
      <c r="C841" s="186"/>
      <c r="D841" s="186"/>
      <c r="E841" s="186"/>
      <c r="F841" s="186"/>
      <c r="G841" s="186"/>
      <c r="H841" s="186"/>
      <c r="I841" s="186"/>
      <c r="J841" s="186"/>
      <c r="K841" s="186"/>
      <c r="L841" s="186"/>
      <c r="M841" s="186"/>
      <c r="N841" s="186"/>
      <c r="O841" s="186"/>
      <c r="P841" s="187"/>
      <c r="Q841" s="187"/>
      <c r="R841" s="187"/>
      <c r="S841" s="187"/>
      <c r="T841" s="187"/>
      <c r="U841" s="187"/>
      <c r="V841" s="187"/>
      <c r="W841" s="187"/>
      <c r="X841" s="187"/>
      <c r="Y841" s="188"/>
      <c r="Z841" s="188"/>
      <c r="AA841" s="188"/>
      <c r="AB841" s="188"/>
      <c r="AC841" s="235"/>
      <c r="AD841" s="235"/>
      <c r="AE841" s="235"/>
      <c r="AF841" s="235"/>
      <c r="AG841" s="235"/>
      <c r="AH841" s="235"/>
      <c r="AI841" s="187"/>
      <c r="AJ841" s="187"/>
      <c r="AK841" s="187"/>
      <c r="AL841" s="187"/>
      <c r="AM841" s="187"/>
      <c r="AN841" s="187"/>
      <c r="AO841" s="187"/>
      <c r="AP841" s="187"/>
      <c r="AQ841" s="187"/>
      <c r="AR841" s="187"/>
      <c r="AS841" s="187"/>
      <c r="AT841" s="236"/>
      <c r="AU841" s="236"/>
      <c r="AV841" s="236"/>
      <c r="AW841" s="236"/>
      <c r="AX841" s="236"/>
      <c r="AY841" s="236"/>
      <c r="AZ841" s="236"/>
      <c r="BA841" s="236"/>
      <c r="BB841" s="236"/>
      <c r="BC841" s="236"/>
      <c r="BD841" s="236"/>
    </row>
    <row r="842" spans="1:56" ht="12.75" customHeight="1">
      <c r="A842" s="186"/>
      <c r="B842" s="186"/>
      <c r="C842" s="186"/>
      <c r="D842" s="186"/>
      <c r="E842" s="186"/>
      <c r="F842" s="186"/>
      <c r="G842" s="186"/>
      <c r="H842" s="186"/>
      <c r="I842" s="186"/>
      <c r="J842" s="186"/>
      <c r="K842" s="186"/>
      <c r="L842" s="186"/>
      <c r="M842" s="186"/>
      <c r="N842" s="186"/>
      <c r="O842" s="186"/>
      <c r="P842" s="187"/>
      <c r="Q842" s="187"/>
      <c r="R842" s="187"/>
      <c r="S842" s="187"/>
      <c r="T842" s="187"/>
      <c r="U842" s="187"/>
      <c r="V842" s="187"/>
      <c r="W842" s="187"/>
      <c r="X842" s="187"/>
      <c r="Y842" s="188"/>
      <c r="Z842" s="188"/>
      <c r="AA842" s="188"/>
      <c r="AB842" s="188"/>
      <c r="AC842" s="235"/>
      <c r="AD842" s="235"/>
      <c r="AE842" s="235"/>
      <c r="AF842" s="235"/>
      <c r="AG842" s="235"/>
      <c r="AH842" s="235"/>
      <c r="AI842" s="187"/>
      <c r="AJ842" s="187"/>
      <c r="AK842" s="187"/>
      <c r="AL842" s="187"/>
      <c r="AM842" s="187"/>
      <c r="AN842" s="187"/>
      <c r="AO842" s="187"/>
      <c r="AP842" s="187"/>
      <c r="AQ842" s="187"/>
      <c r="AR842" s="187"/>
      <c r="AS842" s="187"/>
      <c r="AT842" s="236"/>
      <c r="AU842" s="236"/>
      <c r="AV842" s="236"/>
      <c r="AW842" s="236"/>
      <c r="AX842" s="236"/>
      <c r="AY842" s="236"/>
      <c r="AZ842" s="236"/>
      <c r="BA842" s="236"/>
      <c r="BB842" s="236"/>
      <c r="BC842" s="236"/>
      <c r="BD842" s="236"/>
    </row>
    <row r="843" spans="1:56" ht="12.75" customHeight="1">
      <c r="A843" s="186"/>
      <c r="B843" s="186"/>
      <c r="C843" s="186"/>
      <c r="D843" s="186"/>
      <c r="E843" s="186"/>
      <c r="F843" s="186"/>
      <c r="G843" s="186"/>
      <c r="H843" s="186"/>
      <c r="I843" s="186"/>
      <c r="J843" s="186"/>
      <c r="K843" s="186"/>
      <c r="L843" s="186"/>
      <c r="M843" s="186"/>
      <c r="N843" s="186"/>
      <c r="O843" s="186"/>
      <c r="P843" s="187"/>
      <c r="Q843" s="187"/>
      <c r="R843" s="187"/>
      <c r="S843" s="187"/>
      <c r="T843" s="187"/>
      <c r="U843" s="187"/>
      <c r="V843" s="187"/>
      <c r="W843" s="187"/>
      <c r="X843" s="187"/>
      <c r="Y843" s="188"/>
      <c r="Z843" s="188"/>
      <c r="AA843" s="188"/>
      <c r="AB843" s="188"/>
      <c r="AC843" s="235"/>
      <c r="AD843" s="235"/>
      <c r="AE843" s="235"/>
      <c r="AF843" s="235"/>
      <c r="AG843" s="235"/>
      <c r="AH843" s="235"/>
      <c r="AI843" s="187"/>
      <c r="AJ843" s="187"/>
      <c r="AK843" s="187"/>
      <c r="AL843" s="187"/>
      <c r="AM843" s="187"/>
      <c r="AN843" s="187"/>
      <c r="AO843" s="187"/>
      <c r="AP843" s="187"/>
      <c r="AQ843" s="187"/>
      <c r="AR843" s="187"/>
      <c r="AS843" s="187"/>
      <c r="AT843" s="236"/>
      <c r="AU843" s="236"/>
      <c r="AV843" s="236"/>
      <c r="AW843" s="236"/>
      <c r="AX843" s="236"/>
      <c r="AY843" s="236"/>
      <c r="AZ843" s="236"/>
      <c r="BA843" s="236"/>
      <c r="BB843" s="236"/>
      <c r="BC843" s="236"/>
      <c r="BD843" s="236"/>
    </row>
    <row r="844" spans="1:56" ht="12.75" customHeight="1">
      <c r="A844" s="186"/>
      <c r="B844" s="186"/>
      <c r="C844" s="186"/>
      <c r="D844" s="186"/>
      <c r="E844" s="186"/>
      <c r="F844" s="186"/>
      <c r="G844" s="186"/>
      <c r="H844" s="186"/>
      <c r="I844" s="186"/>
      <c r="J844" s="186"/>
      <c r="K844" s="186"/>
      <c r="L844" s="186"/>
      <c r="M844" s="186"/>
      <c r="N844" s="186"/>
      <c r="O844" s="186"/>
      <c r="P844" s="187"/>
      <c r="Q844" s="187"/>
      <c r="R844" s="187"/>
      <c r="S844" s="187"/>
      <c r="T844" s="187"/>
      <c r="U844" s="187"/>
      <c r="V844" s="187"/>
      <c r="W844" s="187"/>
      <c r="X844" s="187"/>
      <c r="Y844" s="188"/>
      <c r="Z844" s="188"/>
      <c r="AA844" s="188"/>
      <c r="AB844" s="188"/>
      <c r="AC844" s="235"/>
      <c r="AD844" s="235"/>
      <c r="AE844" s="235"/>
      <c r="AF844" s="235"/>
      <c r="AG844" s="235"/>
      <c r="AH844" s="235"/>
      <c r="AI844" s="187"/>
      <c r="AJ844" s="187"/>
      <c r="AK844" s="187"/>
      <c r="AL844" s="187"/>
      <c r="AM844" s="187"/>
      <c r="AN844" s="187"/>
      <c r="AO844" s="187"/>
      <c r="AP844" s="187"/>
      <c r="AQ844" s="187"/>
      <c r="AR844" s="187"/>
      <c r="AS844" s="187"/>
      <c r="AT844" s="236"/>
      <c r="AU844" s="236"/>
      <c r="AV844" s="236"/>
      <c r="AW844" s="236"/>
      <c r="AX844" s="236"/>
      <c r="AY844" s="236"/>
      <c r="AZ844" s="236"/>
      <c r="BA844" s="236"/>
      <c r="BB844" s="236"/>
      <c r="BC844" s="236"/>
      <c r="BD844" s="236"/>
    </row>
    <row r="845" spans="1:56" ht="12.75" customHeight="1">
      <c r="A845" s="186"/>
      <c r="B845" s="186"/>
      <c r="C845" s="186"/>
      <c r="D845" s="186"/>
      <c r="E845" s="186"/>
      <c r="F845" s="186"/>
      <c r="G845" s="186"/>
      <c r="H845" s="186"/>
      <c r="I845" s="186"/>
      <c r="J845" s="186"/>
      <c r="K845" s="186"/>
      <c r="L845" s="186"/>
      <c r="M845" s="186"/>
      <c r="N845" s="186"/>
      <c r="O845" s="186"/>
      <c r="P845" s="187"/>
      <c r="Q845" s="187"/>
      <c r="R845" s="187"/>
      <c r="S845" s="187"/>
      <c r="T845" s="187"/>
      <c r="U845" s="187"/>
      <c r="V845" s="187"/>
      <c r="W845" s="187"/>
      <c r="X845" s="187"/>
      <c r="Y845" s="188"/>
      <c r="Z845" s="188"/>
      <c r="AA845" s="188"/>
      <c r="AB845" s="188"/>
      <c r="AC845" s="235"/>
      <c r="AD845" s="235"/>
      <c r="AE845" s="235"/>
      <c r="AF845" s="235"/>
      <c r="AG845" s="235"/>
      <c r="AH845" s="235"/>
      <c r="AI845" s="187"/>
      <c r="AJ845" s="187"/>
      <c r="AK845" s="187"/>
      <c r="AL845" s="187"/>
      <c r="AM845" s="187"/>
      <c r="AN845" s="187"/>
      <c r="AO845" s="187"/>
      <c r="AP845" s="187"/>
      <c r="AQ845" s="187"/>
      <c r="AR845" s="187"/>
      <c r="AS845" s="187"/>
      <c r="AT845" s="236"/>
      <c r="AU845" s="236"/>
      <c r="AV845" s="236"/>
      <c r="AW845" s="236"/>
      <c r="AX845" s="236"/>
      <c r="AY845" s="236"/>
      <c r="AZ845" s="236"/>
      <c r="BA845" s="236"/>
      <c r="BB845" s="236"/>
      <c r="BC845" s="236"/>
      <c r="BD845" s="236"/>
    </row>
    <row r="846" spans="1:56" ht="12.75" customHeight="1">
      <c r="A846" s="186"/>
      <c r="B846" s="186"/>
      <c r="C846" s="186"/>
      <c r="D846" s="186"/>
      <c r="E846" s="186"/>
      <c r="F846" s="186"/>
      <c r="G846" s="186"/>
      <c r="H846" s="186"/>
      <c r="I846" s="186"/>
      <c r="J846" s="186"/>
      <c r="K846" s="186"/>
      <c r="L846" s="186"/>
      <c r="M846" s="186"/>
      <c r="N846" s="186"/>
      <c r="O846" s="186"/>
      <c r="P846" s="187"/>
      <c r="Q846" s="187"/>
      <c r="R846" s="187"/>
      <c r="S846" s="187"/>
      <c r="T846" s="187"/>
      <c r="U846" s="187"/>
      <c r="V846" s="187"/>
      <c r="W846" s="187"/>
      <c r="X846" s="187"/>
      <c r="Y846" s="188"/>
      <c r="Z846" s="188"/>
      <c r="AA846" s="188"/>
      <c r="AB846" s="188"/>
      <c r="AC846" s="235"/>
      <c r="AD846" s="235"/>
      <c r="AE846" s="235"/>
      <c r="AF846" s="235"/>
      <c r="AG846" s="235"/>
      <c r="AH846" s="235"/>
      <c r="AI846" s="187"/>
      <c r="AJ846" s="187"/>
      <c r="AK846" s="187"/>
      <c r="AL846" s="187"/>
      <c r="AM846" s="187"/>
      <c r="AN846" s="187"/>
      <c r="AO846" s="187"/>
      <c r="AP846" s="187"/>
      <c r="AQ846" s="187"/>
      <c r="AR846" s="187"/>
      <c r="AS846" s="187"/>
      <c r="AT846" s="236"/>
      <c r="AU846" s="236"/>
      <c r="AV846" s="236"/>
      <c r="AW846" s="236"/>
      <c r="AX846" s="236"/>
      <c r="AY846" s="236"/>
      <c r="AZ846" s="236"/>
      <c r="BA846" s="236"/>
      <c r="BB846" s="236"/>
      <c r="BC846" s="236"/>
      <c r="BD846" s="236"/>
    </row>
    <row r="847" spans="1:56" ht="12.75" customHeight="1">
      <c r="A847" s="186"/>
      <c r="B847" s="186"/>
      <c r="C847" s="186"/>
      <c r="D847" s="186"/>
      <c r="E847" s="186"/>
      <c r="F847" s="186"/>
      <c r="G847" s="186"/>
      <c r="H847" s="186"/>
      <c r="I847" s="186"/>
      <c r="J847" s="186"/>
      <c r="K847" s="186"/>
      <c r="L847" s="186"/>
      <c r="M847" s="186"/>
      <c r="N847" s="186"/>
      <c r="O847" s="186"/>
      <c r="P847" s="187"/>
      <c r="Q847" s="187"/>
      <c r="R847" s="187"/>
      <c r="S847" s="187"/>
      <c r="T847" s="187"/>
      <c r="U847" s="187"/>
      <c r="V847" s="187"/>
      <c r="W847" s="187"/>
      <c r="X847" s="187"/>
      <c r="Y847" s="188"/>
      <c r="Z847" s="188"/>
      <c r="AA847" s="188"/>
      <c r="AB847" s="188"/>
      <c r="AC847" s="235"/>
      <c r="AD847" s="235"/>
      <c r="AE847" s="235"/>
      <c r="AF847" s="235"/>
      <c r="AG847" s="235"/>
      <c r="AH847" s="235"/>
      <c r="AI847" s="187"/>
      <c r="AJ847" s="187"/>
      <c r="AK847" s="187"/>
      <c r="AL847" s="187"/>
      <c r="AM847" s="187"/>
      <c r="AN847" s="187"/>
      <c r="AO847" s="187"/>
      <c r="AP847" s="187"/>
      <c r="AQ847" s="187"/>
      <c r="AR847" s="187"/>
      <c r="AS847" s="187"/>
      <c r="AT847" s="236"/>
      <c r="AU847" s="236"/>
      <c r="AV847" s="236"/>
      <c r="AW847" s="236"/>
      <c r="AX847" s="236"/>
      <c r="AY847" s="236"/>
      <c r="AZ847" s="236"/>
      <c r="BA847" s="236"/>
      <c r="BB847" s="236"/>
      <c r="BC847" s="236"/>
      <c r="BD847" s="236"/>
    </row>
    <row r="848" spans="1:56" ht="12.75" customHeight="1">
      <c r="A848" s="186"/>
      <c r="B848" s="186"/>
      <c r="C848" s="186"/>
      <c r="D848" s="186"/>
      <c r="E848" s="186"/>
      <c r="F848" s="186"/>
      <c r="G848" s="186"/>
      <c r="H848" s="186"/>
      <c r="I848" s="186"/>
      <c r="J848" s="186"/>
      <c r="K848" s="186"/>
      <c r="L848" s="186"/>
      <c r="M848" s="186"/>
      <c r="N848" s="186"/>
      <c r="O848" s="186"/>
      <c r="P848" s="187"/>
      <c r="Q848" s="187"/>
      <c r="R848" s="187"/>
      <c r="S848" s="187"/>
      <c r="T848" s="187"/>
      <c r="U848" s="187"/>
      <c r="V848" s="187"/>
      <c r="W848" s="187"/>
      <c r="X848" s="187"/>
      <c r="Y848" s="188"/>
      <c r="Z848" s="188"/>
      <c r="AA848" s="188"/>
      <c r="AB848" s="188"/>
      <c r="AC848" s="235"/>
      <c r="AD848" s="235"/>
      <c r="AE848" s="235"/>
      <c r="AF848" s="235"/>
      <c r="AG848" s="235"/>
      <c r="AH848" s="235"/>
      <c r="AI848" s="187"/>
      <c r="AJ848" s="187"/>
      <c r="AK848" s="187"/>
      <c r="AL848" s="187"/>
      <c r="AM848" s="187"/>
      <c r="AN848" s="187"/>
      <c r="AO848" s="187"/>
      <c r="AP848" s="187"/>
      <c r="AQ848" s="187"/>
      <c r="AR848" s="187"/>
      <c r="AS848" s="187"/>
      <c r="AT848" s="236"/>
      <c r="AU848" s="236"/>
      <c r="AV848" s="236"/>
      <c r="AW848" s="236"/>
      <c r="AX848" s="236"/>
      <c r="AY848" s="236"/>
      <c r="AZ848" s="236"/>
      <c r="BA848" s="236"/>
      <c r="BB848" s="236"/>
      <c r="BC848" s="236"/>
      <c r="BD848" s="236"/>
    </row>
    <row r="849" spans="1:56" ht="12.75" customHeight="1">
      <c r="A849" s="186"/>
      <c r="B849" s="186"/>
      <c r="C849" s="186"/>
      <c r="D849" s="186"/>
      <c r="E849" s="186"/>
      <c r="F849" s="186"/>
      <c r="G849" s="186"/>
      <c r="H849" s="186"/>
      <c r="I849" s="186"/>
      <c r="J849" s="186"/>
      <c r="K849" s="186"/>
      <c r="L849" s="186"/>
      <c r="M849" s="186"/>
      <c r="N849" s="186"/>
      <c r="O849" s="186"/>
      <c r="P849" s="187"/>
      <c r="Q849" s="187"/>
      <c r="R849" s="187"/>
      <c r="S849" s="187"/>
      <c r="T849" s="187"/>
      <c r="U849" s="187"/>
      <c r="V849" s="187"/>
      <c r="W849" s="187"/>
      <c r="X849" s="187"/>
      <c r="Y849" s="188"/>
      <c r="Z849" s="188"/>
      <c r="AA849" s="188"/>
      <c r="AB849" s="188"/>
      <c r="AC849" s="235"/>
      <c r="AD849" s="235"/>
      <c r="AE849" s="235"/>
      <c r="AF849" s="235"/>
      <c r="AG849" s="235"/>
      <c r="AH849" s="235"/>
      <c r="AI849" s="187"/>
      <c r="AJ849" s="187"/>
      <c r="AK849" s="187"/>
      <c r="AL849" s="187"/>
      <c r="AM849" s="187"/>
      <c r="AN849" s="187"/>
      <c r="AO849" s="187"/>
      <c r="AP849" s="187"/>
      <c r="AQ849" s="187"/>
      <c r="AR849" s="187"/>
      <c r="AS849" s="187"/>
      <c r="AT849" s="236"/>
      <c r="AU849" s="236"/>
      <c r="AV849" s="236"/>
      <c r="AW849" s="236"/>
      <c r="AX849" s="236"/>
      <c r="AY849" s="236"/>
      <c r="AZ849" s="236"/>
      <c r="BA849" s="236"/>
      <c r="BB849" s="236"/>
      <c r="BC849" s="236"/>
      <c r="BD849" s="236"/>
    </row>
    <row r="850" spans="1:56" ht="12.75" customHeight="1">
      <c r="A850" s="186"/>
      <c r="B850" s="186"/>
      <c r="C850" s="186"/>
      <c r="D850" s="186"/>
      <c r="E850" s="186"/>
      <c r="F850" s="186"/>
      <c r="G850" s="186"/>
      <c r="H850" s="186"/>
      <c r="I850" s="186"/>
      <c r="J850" s="186"/>
      <c r="K850" s="186"/>
      <c r="L850" s="186"/>
      <c r="M850" s="186"/>
      <c r="N850" s="186"/>
      <c r="O850" s="186"/>
      <c r="P850" s="187"/>
      <c r="Q850" s="187"/>
      <c r="R850" s="187"/>
      <c r="S850" s="187"/>
      <c r="T850" s="187"/>
      <c r="U850" s="187"/>
      <c r="V850" s="187"/>
      <c r="W850" s="187"/>
      <c r="X850" s="187"/>
      <c r="Y850" s="188"/>
      <c r="Z850" s="188"/>
      <c r="AA850" s="188"/>
      <c r="AB850" s="188"/>
      <c r="AC850" s="235"/>
      <c r="AD850" s="235"/>
      <c r="AE850" s="235"/>
      <c r="AF850" s="235"/>
      <c r="AG850" s="235"/>
      <c r="AH850" s="235"/>
      <c r="AI850" s="187"/>
      <c r="AJ850" s="187"/>
      <c r="AK850" s="187"/>
      <c r="AL850" s="187"/>
      <c r="AM850" s="187"/>
      <c r="AN850" s="187"/>
      <c r="AO850" s="187"/>
      <c r="AP850" s="187"/>
      <c r="AQ850" s="187"/>
      <c r="AR850" s="187"/>
      <c r="AS850" s="187"/>
      <c r="AT850" s="236"/>
      <c r="AU850" s="236"/>
      <c r="AV850" s="236"/>
      <c r="AW850" s="236"/>
      <c r="AX850" s="236"/>
      <c r="AY850" s="236"/>
      <c r="AZ850" s="236"/>
      <c r="BA850" s="236"/>
      <c r="BB850" s="236"/>
      <c r="BC850" s="236"/>
      <c r="BD850" s="236"/>
    </row>
    <row r="851" spans="1:56" ht="12.75" customHeight="1">
      <c r="A851" s="186"/>
      <c r="B851" s="186"/>
      <c r="C851" s="186"/>
      <c r="D851" s="186"/>
      <c r="E851" s="186"/>
      <c r="F851" s="186"/>
      <c r="G851" s="186"/>
      <c r="H851" s="186"/>
      <c r="I851" s="186"/>
      <c r="J851" s="186"/>
      <c r="K851" s="186"/>
      <c r="L851" s="186"/>
      <c r="M851" s="186"/>
      <c r="N851" s="186"/>
      <c r="O851" s="186"/>
      <c r="P851" s="187"/>
      <c r="Q851" s="187"/>
      <c r="R851" s="187"/>
      <c r="S851" s="187"/>
      <c r="T851" s="187"/>
      <c r="U851" s="187"/>
      <c r="V851" s="187"/>
      <c r="W851" s="187"/>
      <c r="X851" s="187"/>
      <c r="Y851" s="188"/>
      <c r="Z851" s="188"/>
      <c r="AA851" s="188"/>
      <c r="AB851" s="188"/>
      <c r="AC851" s="235"/>
      <c r="AD851" s="235"/>
      <c r="AE851" s="235"/>
      <c r="AF851" s="235"/>
      <c r="AG851" s="235"/>
      <c r="AH851" s="235"/>
      <c r="AI851" s="187"/>
      <c r="AJ851" s="187"/>
      <c r="AK851" s="187"/>
      <c r="AL851" s="187"/>
      <c r="AM851" s="187"/>
      <c r="AN851" s="187"/>
      <c r="AO851" s="187"/>
      <c r="AP851" s="187"/>
      <c r="AQ851" s="187"/>
      <c r="AR851" s="187"/>
      <c r="AS851" s="187"/>
      <c r="AT851" s="236"/>
      <c r="AU851" s="236"/>
      <c r="AV851" s="236"/>
      <c r="AW851" s="236"/>
      <c r="AX851" s="236"/>
      <c r="AY851" s="236"/>
      <c r="AZ851" s="236"/>
      <c r="BA851" s="236"/>
      <c r="BB851" s="236"/>
      <c r="BC851" s="236"/>
      <c r="BD851" s="236"/>
    </row>
    <row r="852" spans="1:56" ht="12.75" customHeight="1">
      <c r="A852" s="186"/>
      <c r="B852" s="186"/>
      <c r="C852" s="186"/>
      <c r="D852" s="186"/>
      <c r="E852" s="186"/>
      <c r="F852" s="186"/>
      <c r="G852" s="186"/>
      <c r="H852" s="186"/>
      <c r="I852" s="186"/>
      <c r="J852" s="186"/>
      <c r="K852" s="186"/>
      <c r="L852" s="186"/>
      <c r="M852" s="186"/>
      <c r="N852" s="186"/>
      <c r="O852" s="186"/>
      <c r="P852" s="187"/>
      <c r="Q852" s="187"/>
      <c r="R852" s="187"/>
      <c r="S852" s="187"/>
      <c r="T852" s="187"/>
      <c r="U852" s="187"/>
      <c r="V852" s="187"/>
      <c r="W852" s="187"/>
      <c r="X852" s="187"/>
      <c r="Y852" s="188"/>
      <c r="Z852" s="188"/>
      <c r="AA852" s="188"/>
      <c r="AB852" s="188"/>
      <c r="AC852" s="235"/>
      <c r="AD852" s="235"/>
      <c r="AE852" s="235"/>
      <c r="AF852" s="235"/>
      <c r="AG852" s="235"/>
      <c r="AH852" s="235"/>
      <c r="AI852" s="187"/>
      <c r="AJ852" s="187"/>
      <c r="AK852" s="187"/>
      <c r="AL852" s="187"/>
      <c r="AM852" s="187"/>
      <c r="AN852" s="187"/>
      <c r="AO852" s="187"/>
      <c r="AP852" s="187"/>
      <c r="AQ852" s="187"/>
      <c r="AR852" s="187"/>
      <c r="AS852" s="187"/>
      <c r="AT852" s="236"/>
      <c r="AU852" s="236"/>
      <c r="AV852" s="236"/>
      <c r="AW852" s="236"/>
      <c r="AX852" s="236"/>
      <c r="AY852" s="236"/>
      <c r="AZ852" s="236"/>
      <c r="BA852" s="236"/>
      <c r="BB852" s="236"/>
      <c r="BC852" s="236"/>
      <c r="BD852" s="236"/>
    </row>
    <row r="853" spans="1:56" ht="12.75" customHeight="1">
      <c r="A853" s="186"/>
      <c r="B853" s="186"/>
      <c r="C853" s="186"/>
      <c r="D853" s="186"/>
      <c r="E853" s="186"/>
      <c r="F853" s="186"/>
      <c r="G853" s="186"/>
      <c r="H853" s="186"/>
      <c r="I853" s="186"/>
      <c r="J853" s="186"/>
      <c r="K853" s="186"/>
      <c r="L853" s="186"/>
      <c r="M853" s="186"/>
      <c r="N853" s="186"/>
      <c r="O853" s="186"/>
      <c r="P853" s="187"/>
      <c r="Q853" s="187"/>
      <c r="R853" s="187"/>
      <c r="S853" s="187"/>
      <c r="T853" s="187"/>
      <c r="U853" s="187"/>
      <c r="V853" s="187"/>
      <c r="W853" s="187"/>
      <c r="X853" s="187"/>
      <c r="Y853" s="188"/>
      <c r="Z853" s="188"/>
      <c r="AA853" s="188"/>
      <c r="AB853" s="188"/>
      <c r="AC853" s="235"/>
      <c r="AD853" s="235"/>
      <c r="AE853" s="235"/>
      <c r="AF853" s="235"/>
      <c r="AG853" s="235"/>
      <c r="AH853" s="235"/>
      <c r="AI853" s="187"/>
      <c r="AJ853" s="187"/>
      <c r="AK853" s="187"/>
      <c r="AL853" s="187"/>
      <c r="AM853" s="187"/>
      <c r="AN853" s="187"/>
      <c r="AO853" s="187"/>
      <c r="AP853" s="187"/>
      <c r="AQ853" s="187"/>
      <c r="AR853" s="187"/>
      <c r="AS853" s="187"/>
      <c r="AT853" s="236"/>
      <c r="AU853" s="236"/>
      <c r="AV853" s="236"/>
      <c r="AW853" s="236"/>
      <c r="AX853" s="236"/>
      <c r="AY853" s="236"/>
      <c r="AZ853" s="236"/>
      <c r="BA853" s="236"/>
      <c r="BB853" s="236"/>
      <c r="BC853" s="236"/>
      <c r="BD853" s="236"/>
    </row>
    <row r="854" spans="1:56" ht="12.75" customHeight="1">
      <c r="A854" s="186"/>
      <c r="B854" s="186"/>
      <c r="C854" s="186"/>
      <c r="D854" s="186"/>
      <c r="E854" s="186"/>
      <c r="F854" s="186"/>
      <c r="G854" s="186"/>
      <c r="H854" s="186"/>
      <c r="I854" s="186"/>
      <c r="J854" s="186"/>
      <c r="K854" s="186"/>
      <c r="L854" s="186"/>
      <c r="M854" s="186"/>
      <c r="N854" s="186"/>
      <c r="O854" s="186"/>
      <c r="P854" s="187"/>
      <c r="Q854" s="187"/>
      <c r="R854" s="187"/>
      <c r="S854" s="187"/>
      <c r="T854" s="187"/>
      <c r="U854" s="187"/>
      <c r="V854" s="187"/>
      <c r="W854" s="187"/>
      <c r="X854" s="187"/>
      <c r="Y854" s="188"/>
      <c r="Z854" s="188"/>
      <c r="AA854" s="188"/>
      <c r="AB854" s="188"/>
      <c r="AC854" s="235"/>
      <c r="AD854" s="235"/>
      <c r="AE854" s="235"/>
      <c r="AF854" s="235"/>
      <c r="AG854" s="235"/>
      <c r="AH854" s="235"/>
      <c r="AI854" s="187"/>
      <c r="AJ854" s="187"/>
      <c r="AK854" s="187"/>
      <c r="AL854" s="187"/>
      <c r="AM854" s="187"/>
      <c r="AN854" s="187"/>
      <c r="AO854" s="187"/>
      <c r="AP854" s="187"/>
      <c r="AQ854" s="187"/>
      <c r="AR854" s="187"/>
      <c r="AS854" s="187"/>
      <c r="AT854" s="236"/>
      <c r="AU854" s="236"/>
      <c r="AV854" s="236"/>
      <c r="AW854" s="236"/>
      <c r="AX854" s="236"/>
      <c r="AY854" s="236"/>
      <c r="AZ854" s="236"/>
      <c r="BA854" s="236"/>
      <c r="BB854" s="236"/>
      <c r="BC854" s="236"/>
      <c r="BD854" s="236"/>
    </row>
    <row r="855" spans="1:56" ht="12.75" customHeight="1">
      <c r="A855" s="186"/>
      <c r="B855" s="186"/>
      <c r="C855" s="186"/>
      <c r="D855" s="186"/>
      <c r="E855" s="186"/>
      <c r="F855" s="186"/>
      <c r="G855" s="186"/>
      <c r="H855" s="186"/>
      <c r="I855" s="186"/>
      <c r="J855" s="186"/>
      <c r="K855" s="186"/>
      <c r="L855" s="186"/>
      <c r="M855" s="186"/>
      <c r="N855" s="186"/>
      <c r="O855" s="186"/>
      <c r="P855" s="187"/>
      <c r="Q855" s="187"/>
      <c r="R855" s="187"/>
      <c r="S855" s="187"/>
      <c r="T855" s="187"/>
      <c r="U855" s="187"/>
      <c r="V855" s="187"/>
      <c r="W855" s="187"/>
      <c r="X855" s="187"/>
      <c r="Y855" s="188"/>
      <c r="Z855" s="188"/>
      <c r="AA855" s="188"/>
      <c r="AB855" s="188"/>
      <c r="AC855" s="235"/>
      <c r="AD855" s="235"/>
      <c r="AE855" s="235"/>
      <c r="AF855" s="235"/>
      <c r="AG855" s="235"/>
      <c r="AH855" s="235"/>
      <c r="AI855" s="187"/>
      <c r="AJ855" s="187"/>
      <c r="AK855" s="187"/>
      <c r="AL855" s="187"/>
      <c r="AM855" s="187"/>
      <c r="AN855" s="187"/>
      <c r="AO855" s="187"/>
      <c r="AP855" s="187"/>
      <c r="AQ855" s="187"/>
      <c r="AR855" s="187"/>
      <c r="AS855" s="187"/>
      <c r="AT855" s="236"/>
      <c r="AU855" s="236"/>
      <c r="AV855" s="236"/>
      <c r="AW855" s="236"/>
      <c r="AX855" s="236"/>
      <c r="AY855" s="236"/>
      <c r="AZ855" s="236"/>
      <c r="BA855" s="236"/>
      <c r="BB855" s="236"/>
      <c r="BC855" s="236"/>
      <c r="BD855" s="236"/>
    </row>
    <row r="856" spans="1:56" ht="12.75" customHeight="1">
      <c r="A856" s="186"/>
      <c r="B856" s="186"/>
      <c r="C856" s="186"/>
      <c r="D856" s="186"/>
      <c r="E856" s="186"/>
      <c r="F856" s="186"/>
      <c r="G856" s="186"/>
      <c r="H856" s="186"/>
      <c r="I856" s="186"/>
      <c r="J856" s="186"/>
      <c r="K856" s="186"/>
      <c r="L856" s="186"/>
      <c r="M856" s="186"/>
      <c r="N856" s="186"/>
      <c r="O856" s="186"/>
      <c r="P856" s="187"/>
      <c r="Q856" s="187"/>
      <c r="R856" s="187"/>
      <c r="S856" s="187"/>
      <c r="T856" s="187"/>
      <c r="U856" s="187"/>
      <c r="V856" s="187"/>
      <c r="W856" s="187"/>
      <c r="X856" s="187"/>
      <c r="Y856" s="188"/>
      <c r="Z856" s="188"/>
      <c r="AA856" s="188"/>
      <c r="AB856" s="188"/>
      <c r="AC856" s="235"/>
      <c r="AD856" s="235"/>
      <c r="AE856" s="235"/>
      <c r="AF856" s="235"/>
      <c r="AG856" s="235"/>
      <c r="AH856" s="235"/>
      <c r="AI856" s="187"/>
      <c r="AJ856" s="187"/>
      <c r="AK856" s="187"/>
      <c r="AL856" s="187"/>
      <c r="AM856" s="187"/>
      <c r="AN856" s="187"/>
      <c r="AO856" s="187"/>
      <c r="AP856" s="187"/>
      <c r="AQ856" s="187"/>
      <c r="AR856" s="187"/>
      <c r="AS856" s="187"/>
      <c r="AT856" s="236"/>
      <c r="AU856" s="236"/>
      <c r="AV856" s="236"/>
      <c r="AW856" s="236"/>
      <c r="AX856" s="236"/>
      <c r="AY856" s="236"/>
      <c r="AZ856" s="236"/>
      <c r="BA856" s="236"/>
      <c r="BB856" s="236"/>
      <c r="BC856" s="236"/>
      <c r="BD856" s="236"/>
    </row>
    <row r="857" spans="1:56" ht="12.75" customHeight="1">
      <c r="A857" s="186"/>
      <c r="B857" s="186"/>
      <c r="C857" s="186"/>
      <c r="D857" s="186"/>
      <c r="E857" s="186"/>
      <c r="F857" s="186"/>
      <c r="G857" s="186"/>
      <c r="H857" s="186"/>
      <c r="I857" s="186"/>
      <c r="J857" s="186"/>
      <c r="K857" s="186"/>
      <c r="L857" s="186"/>
      <c r="M857" s="186"/>
      <c r="N857" s="186"/>
      <c r="O857" s="186"/>
      <c r="P857" s="187"/>
      <c r="Q857" s="187"/>
      <c r="R857" s="187"/>
      <c r="S857" s="187"/>
      <c r="T857" s="187"/>
      <c r="U857" s="187"/>
      <c r="V857" s="187"/>
      <c r="W857" s="187"/>
      <c r="X857" s="187"/>
      <c r="Y857" s="188"/>
      <c r="Z857" s="188"/>
      <c r="AA857" s="188"/>
      <c r="AB857" s="188"/>
      <c r="AC857" s="235"/>
      <c r="AD857" s="235"/>
      <c r="AE857" s="235"/>
      <c r="AF857" s="235"/>
      <c r="AG857" s="235"/>
      <c r="AH857" s="235"/>
      <c r="AI857" s="187"/>
      <c r="AJ857" s="187"/>
      <c r="AK857" s="187"/>
      <c r="AL857" s="187"/>
      <c r="AM857" s="187"/>
      <c r="AN857" s="187"/>
      <c r="AO857" s="187"/>
      <c r="AP857" s="187"/>
      <c r="AQ857" s="187"/>
      <c r="AR857" s="187"/>
      <c r="AS857" s="187"/>
      <c r="AT857" s="236"/>
      <c r="AU857" s="236"/>
      <c r="AV857" s="236"/>
      <c r="AW857" s="236"/>
      <c r="AX857" s="236"/>
      <c r="AY857" s="236"/>
      <c r="AZ857" s="236"/>
      <c r="BA857" s="236"/>
      <c r="BB857" s="236"/>
      <c r="BC857" s="236"/>
      <c r="BD857" s="236"/>
    </row>
    <row r="858" spans="1:56" ht="12.75" customHeight="1">
      <c r="A858" s="186"/>
      <c r="B858" s="186"/>
      <c r="C858" s="186"/>
      <c r="D858" s="186"/>
      <c r="E858" s="186"/>
      <c r="F858" s="186"/>
      <c r="G858" s="186"/>
      <c r="H858" s="186"/>
      <c r="I858" s="186"/>
      <c r="J858" s="186"/>
      <c r="K858" s="186"/>
      <c r="L858" s="186"/>
      <c r="M858" s="186"/>
      <c r="N858" s="186"/>
      <c r="O858" s="186"/>
      <c r="P858" s="187"/>
      <c r="Q858" s="187"/>
      <c r="R858" s="187"/>
      <c r="S858" s="187"/>
      <c r="T858" s="187"/>
      <c r="U858" s="187"/>
      <c r="V858" s="187"/>
      <c r="W858" s="187"/>
      <c r="X858" s="187"/>
      <c r="Y858" s="188"/>
      <c r="Z858" s="188"/>
      <c r="AA858" s="188"/>
      <c r="AB858" s="188"/>
      <c r="AC858" s="235"/>
      <c r="AD858" s="235"/>
      <c r="AE858" s="235"/>
      <c r="AF858" s="235"/>
      <c r="AG858" s="235"/>
      <c r="AH858" s="235"/>
      <c r="AI858" s="187"/>
      <c r="AJ858" s="187"/>
      <c r="AK858" s="187"/>
      <c r="AL858" s="187"/>
      <c r="AM858" s="187"/>
      <c r="AN858" s="187"/>
      <c r="AO858" s="187"/>
      <c r="AP858" s="187"/>
      <c r="AQ858" s="187"/>
      <c r="AR858" s="187"/>
      <c r="AS858" s="187"/>
      <c r="AT858" s="236"/>
      <c r="AU858" s="236"/>
      <c r="AV858" s="236"/>
      <c r="AW858" s="236"/>
      <c r="AX858" s="236"/>
      <c r="AY858" s="236"/>
      <c r="AZ858" s="236"/>
      <c r="BA858" s="236"/>
      <c r="BB858" s="236"/>
      <c r="BC858" s="236"/>
      <c r="BD858" s="236"/>
    </row>
    <row r="859" spans="1:56" ht="12.75" customHeight="1">
      <c r="A859" s="186"/>
      <c r="B859" s="186"/>
      <c r="C859" s="186"/>
      <c r="D859" s="186"/>
      <c r="E859" s="186"/>
      <c r="F859" s="186"/>
      <c r="G859" s="186"/>
      <c r="H859" s="186"/>
      <c r="I859" s="186"/>
      <c r="J859" s="186"/>
      <c r="K859" s="186"/>
      <c r="L859" s="186"/>
      <c r="M859" s="186"/>
      <c r="N859" s="186"/>
      <c r="O859" s="186"/>
      <c r="P859" s="187"/>
      <c r="Q859" s="187"/>
      <c r="R859" s="187"/>
      <c r="S859" s="187"/>
      <c r="T859" s="187"/>
      <c r="U859" s="187"/>
      <c r="V859" s="187"/>
      <c r="W859" s="187"/>
      <c r="X859" s="187"/>
      <c r="Y859" s="188"/>
      <c r="Z859" s="188"/>
      <c r="AA859" s="188"/>
      <c r="AB859" s="188"/>
      <c r="AC859" s="235"/>
      <c r="AD859" s="235"/>
      <c r="AE859" s="235"/>
      <c r="AF859" s="235"/>
      <c r="AG859" s="235"/>
      <c r="AH859" s="235"/>
      <c r="AI859" s="187"/>
      <c r="AJ859" s="187"/>
      <c r="AK859" s="187"/>
      <c r="AL859" s="187"/>
      <c r="AM859" s="187"/>
      <c r="AN859" s="187"/>
      <c r="AO859" s="187"/>
      <c r="AP859" s="187"/>
      <c r="AQ859" s="187"/>
      <c r="AR859" s="187"/>
      <c r="AS859" s="187"/>
      <c r="AT859" s="236"/>
      <c r="AU859" s="236"/>
      <c r="AV859" s="236"/>
      <c r="AW859" s="236"/>
      <c r="AX859" s="236"/>
      <c r="AY859" s="236"/>
      <c r="AZ859" s="236"/>
      <c r="BA859" s="236"/>
      <c r="BB859" s="236"/>
      <c r="BC859" s="236"/>
      <c r="BD859" s="236"/>
    </row>
    <row r="860" spans="1:56" ht="12.75" customHeight="1">
      <c r="A860" s="186"/>
      <c r="B860" s="186"/>
      <c r="C860" s="186"/>
      <c r="D860" s="186"/>
      <c r="E860" s="186"/>
      <c r="F860" s="186"/>
      <c r="G860" s="186"/>
      <c r="H860" s="186"/>
      <c r="I860" s="186"/>
      <c r="J860" s="186"/>
      <c r="K860" s="186"/>
      <c r="L860" s="186"/>
      <c r="M860" s="186"/>
      <c r="N860" s="186"/>
      <c r="O860" s="186"/>
      <c r="P860" s="187"/>
      <c r="Q860" s="187"/>
      <c r="R860" s="187"/>
      <c r="S860" s="187"/>
      <c r="T860" s="187"/>
      <c r="U860" s="187"/>
      <c r="V860" s="187"/>
      <c r="W860" s="187"/>
      <c r="X860" s="187"/>
      <c r="Y860" s="188"/>
      <c r="Z860" s="188"/>
      <c r="AA860" s="188"/>
      <c r="AB860" s="188"/>
      <c r="AC860" s="235"/>
      <c r="AD860" s="235"/>
      <c r="AE860" s="235"/>
      <c r="AF860" s="235"/>
      <c r="AG860" s="235"/>
      <c r="AH860" s="235"/>
      <c r="AI860" s="187"/>
      <c r="AJ860" s="187"/>
      <c r="AK860" s="187"/>
      <c r="AL860" s="187"/>
      <c r="AM860" s="187"/>
      <c r="AN860" s="187"/>
      <c r="AO860" s="187"/>
      <c r="AP860" s="187"/>
      <c r="AQ860" s="187"/>
      <c r="AR860" s="187"/>
      <c r="AS860" s="187"/>
      <c r="AT860" s="236"/>
      <c r="AU860" s="236"/>
      <c r="AV860" s="236"/>
      <c r="AW860" s="236"/>
      <c r="AX860" s="236"/>
      <c r="AY860" s="236"/>
      <c r="AZ860" s="236"/>
      <c r="BA860" s="236"/>
      <c r="BB860" s="236"/>
      <c r="BC860" s="236"/>
      <c r="BD860" s="236"/>
    </row>
    <row r="861" spans="1:56" ht="12.75" customHeight="1">
      <c r="A861" s="186"/>
      <c r="B861" s="186"/>
      <c r="C861" s="186"/>
      <c r="D861" s="186"/>
      <c r="E861" s="186"/>
      <c r="F861" s="186"/>
      <c r="G861" s="186"/>
      <c r="H861" s="186"/>
      <c r="I861" s="186"/>
      <c r="J861" s="186"/>
      <c r="K861" s="186"/>
      <c r="L861" s="186"/>
      <c r="M861" s="186"/>
      <c r="N861" s="186"/>
      <c r="O861" s="186"/>
      <c r="P861" s="187"/>
      <c r="Q861" s="187"/>
      <c r="R861" s="187"/>
      <c r="S861" s="187"/>
      <c r="T861" s="187"/>
      <c r="U861" s="187"/>
      <c r="V861" s="187"/>
      <c r="W861" s="187"/>
      <c r="X861" s="187"/>
      <c r="Y861" s="188"/>
      <c r="Z861" s="188"/>
      <c r="AA861" s="188"/>
      <c r="AB861" s="188"/>
      <c r="AC861" s="235"/>
      <c r="AD861" s="235"/>
      <c r="AE861" s="235"/>
      <c r="AF861" s="235"/>
      <c r="AG861" s="235"/>
      <c r="AH861" s="235"/>
      <c r="AI861" s="187"/>
      <c r="AJ861" s="187"/>
      <c r="AK861" s="187"/>
      <c r="AL861" s="187"/>
      <c r="AM861" s="187"/>
      <c r="AN861" s="187"/>
      <c r="AO861" s="187"/>
      <c r="AP861" s="187"/>
      <c r="AQ861" s="187"/>
      <c r="AR861" s="187"/>
      <c r="AS861" s="187"/>
      <c r="AT861" s="236"/>
      <c r="AU861" s="236"/>
      <c r="AV861" s="236"/>
      <c r="AW861" s="236"/>
      <c r="AX861" s="236"/>
      <c r="AY861" s="236"/>
      <c r="AZ861" s="236"/>
      <c r="BA861" s="236"/>
      <c r="BB861" s="236"/>
      <c r="BC861" s="236"/>
      <c r="BD861" s="236"/>
    </row>
    <row r="862" spans="1:56" ht="12.75" customHeight="1">
      <c r="A862" s="186"/>
      <c r="B862" s="186"/>
      <c r="C862" s="186"/>
      <c r="D862" s="186"/>
      <c r="E862" s="186"/>
      <c r="F862" s="186"/>
      <c r="G862" s="186"/>
      <c r="H862" s="186"/>
      <c r="I862" s="186"/>
      <c r="J862" s="186"/>
      <c r="K862" s="186"/>
      <c r="L862" s="186"/>
      <c r="M862" s="186"/>
      <c r="N862" s="186"/>
      <c r="O862" s="186"/>
      <c r="P862" s="187"/>
      <c r="Q862" s="187"/>
      <c r="R862" s="187"/>
      <c r="S862" s="187"/>
      <c r="T862" s="187"/>
      <c r="U862" s="187"/>
      <c r="V862" s="187"/>
      <c r="W862" s="187"/>
      <c r="X862" s="187"/>
      <c r="Y862" s="188"/>
      <c r="Z862" s="188"/>
      <c r="AA862" s="188"/>
      <c r="AB862" s="188"/>
      <c r="AC862" s="235"/>
      <c r="AD862" s="235"/>
      <c r="AE862" s="235"/>
      <c r="AF862" s="235"/>
      <c r="AG862" s="235"/>
      <c r="AH862" s="235"/>
      <c r="AI862" s="187"/>
      <c r="AJ862" s="187"/>
      <c r="AK862" s="187"/>
      <c r="AL862" s="187"/>
      <c r="AM862" s="187"/>
      <c r="AN862" s="187"/>
      <c r="AO862" s="187"/>
      <c r="AP862" s="187"/>
      <c r="AQ862" s="187"/>
      <c r="AR862" s="187"/>
      <c r="AS862" s="187"/>
      <c r="AT862" s="236"/>
      <c r="AU862" s="236"/>
      <c r="AV862" s="236"/>
      <c r="AW862" s="236"/>
      <c r="AX862" s="236"/>
      <c r="AY862" s="236"/>
      <c r="AZ862" s="236"/>
      <c r="BA862" s="236"/>
      <c r="BB862" s="236"/>
      <c r="BC862" s="236"/>
      <c r="BD862" s="236"/>
    </row>
    <row r="863" spans="1:56" ht="12.75" customHeight="1">
      <c r="A863" s="186"/>
      <c r="B863" s="186"/>
      <c r="C863" s="186"/>
      <c r="D863" s="186"/>
      <c r="E863" s="186"/>
      <c r="F863" s="186"/>
      <c r="G863" s="186"/>
      <c r="H863" s="186"/>
      <c r="I863" s="186"/>
      <c r="J863" s="186"/>
      <c r="K863" s="186"/>
      <c r="L863" s="186"/>
      <c r="M863" s="186"/>
      <c r="N863" s="186"/>
      <c r="O863" s="186"/>
      <c r="P863" s="187"/>
      <c r="Q863" s="187"/>
      <c r="R863" s="187"/>
      <c r="S863" s="187"/>
      <c r="T863" s="187"/>
      <c r="U863" s="187"/>
      <c r="V863" s="187"/>
      <c r="W863" s="187"/>
      <c r="X863" s="187"/>
      <c r="Y863" s="188"/>
      <c r="Z863" s="188"/>
      <c r="AA863" s="188"/>
      <c r="AB863" s="188"/>
      <c r="AC863" s="235"/>
      <c r="AD863" s="235"/>
      <c r="AE863" s="235"/>
      <c r="AF863" s="235"/>
      <c r="AG863" s="235"/>
      <c r="AH863" s="235"/>
      <c r="AI863" s="187"/>
      <c r="AJ863" s="187"/>
      <c r="AK863" s="187"/>
      <c r="AL863" s="187"/>
      <c r="AM863" s="187"/>
      <c r="AN863" s="187"/>
      <c r="AO863" s="187"/>
      <c r="AP863" s="187"/>
      <c r="AQ863" s="187"/>
      <c r="AR863" s="187"/>
      <c r="AS863" s="187"/>
      <c r="AT863" s="236"/>
      <c r="AU863" s="236"/>
      <c r="AV863" s="236"/>
      <c r="AW863" s="236"/>
      <c r="AX863" s="236"/>
      <c r="AY863" s="236"/>
      <c r="AZ863" s="236"/>
      <c r="BA863" s="236"/>
      <c r="BB863" s="236"/>
      <c r="BC863" s="236"/>
      <c r="BD863" s="236"/>
    </row>
    <row r="864" spans="1:56" ht="12.75" customHeight="1">
      <c r="A864" s="186"/>
      <c r="B864" s="186"/>
      <c r="C864" s="186"/>
      <c r="D864" s="186"/>
      <c r="E864" s="186"/>
      <c r="F864" s="186"/>
      <c r="G864" s="186"/>
      <c r="H864" s="186"/>
      <c r="I864" s="186"/>
      <c r="J864" s="186"/>
      <c r="K864" s="186"/>
      <c r="L864" s="186"/>
      <c r="M864" s="186"/>
      <c r="N864" s="186"/>
      <c r="O864" s="186"/>
      <c r="P864" s="187"/>
      <c r="Q864" s="187"/>
      <c r="R864" s="187"/>
      <c r="S864" s="187"/>
      <c r="T864" s="187"/>
      <c r="U864" s="187"/>
      <c r="V864" s="187"/>
      <c r="W864" s="187"/>
      <c r="X864" s="187"/>
      <c r="Y864" s="188"/>
      <c r="Z864" s="188"/>
      <c r="AA864" s="188"/>
      <c r="AB864" s="188"/>
      <c r="AC864" s="235"/>
      <c r="AD864" s="235"/>
      <c r="AE864" s="235"/>
      <c r="AF864" s="235"/>
      <c r="AG864" s="235"/>
      <c r="AH864" s="235"/>
      <c r="AI864" s="187"/>
      <c r="AJ864" s="187"/>
      <c r="AK864" s="187"/>
      <c r="AL864" s="187"/>
      <c r="AM864" s="187"/>
      <c r="AN864" s="187"/>
      <c r="AO864" s="187"/>
      <c r="AP864" s="187"/>
      <c r="AQ864" s="187"/>
      <c r="AR864" s="187"/>
      <c r="AS864" s="187"/>
      <c r="AT864" s="236"/>
      <c r="AU864" s="236"/>
      <c r="AV864" s="236"/>
      <c r="AW864" s="236"/>
      <c r="AX864" s="236"/>
      <c r="AY864" s="236"/>
      <c r="AZ864" s="236"/>
      <c r="BA864" s="236"/>
      <c r="BB864" s="236"/>
      <c r="BC864" s="236"/>
      <c r="BD864" s="236"/>
    </row>
    <row r="865" spans="1:56" ht="12.75" customHeight="1">
      <c r="A865" s="186"/>
      <c r="B865" s="186"/>
      <c r="C865" s="186"/>
      <c r="D865" s="186"/>
      <c r="E865" s="186"/>
      <c r="F865" s="186"/>
      <c r="G865" s="186"/>
      <c r="H865" s="186"/>
      <c r="I865" s="186"/>
      <c r="J865" s="186"/>
      <c r="K865" s="186"/>
      <c r="L865" s="186"/>
      <c r="M865" s="186"/>
      <c r="N865" s="186"/>
      <c r="O865" s="186"/>
      <c r="P865" s="187"/>
      <c r="Q865" s="187"/>
      <c r="R865" s="187"/>
      <c r="S865" s="187"/>
      <c r="T865" s="187"/>
      <c r="U865" s="187"/>
      <c r="V865" s="187"/>
      <c r="W865" s="187"/>
      <c r="X865" s="187"/>
      <c r="Y865" s="188"/>
      <c r="Z865" s="188"/>
      <c r="AA865" s="188"/>
      <c r="AB865" s="188"/>
      <c r="AC865" s="235"/>
      <c r="AD865" s="235"/>
      <c r="AE865" s="235"/>
      <c r="AF865" s="235"/>
      <c r="AG865" s="235"/>
      <c r="AH865" s="235"/>
      <c r="AI865" s="187"/>
      <c r="AJ865" s="187"/>
      <c r="AK865" s="187"/>
      <c r="AL865" s="187"/>
      <c r="AM865" s="187"/>
      <c r="AN865" s="187"/>
      <c r="AO865" s="187"/>
      <c r="AP865" s="187"/>
      <c r="AQ865" s="187"/>
      <c r="AR865" s="187"/>
      <c r="AS865" s="187"/>
      <c r="AT865" s="236"/>
      <c r="AU865" s="236"/>
      <c r="AV865" s="236"/>
      <c r="AW865" s="236"/>
      <c r="AX865" s="236"/>
      <c r="AY865" s="236"/>
      <c r="AZ865" s="236"/>
      <c r="BA865" s="236"/>
      <c r="BB865" s="236"/>
      <c r="BC865" s="236"/>
      <c r="BD865" s="236"/>
    </row>
    <row r="866" spans="1:56" ht="12.75" customHeight="1">
      <c r="A866" s="186"/>
      <c r="B866" s="186"/>
      <c r="C866" s="186"/>
      <c r="D866" s="186"/>
      <c r="E866" s="186"/>
      <c r="F866" s="186"/>
      <c r="G866" s="186"/>
      <c r="H866" s="186"/>
      <c r="I866" s="186"/>
      <c r="J866" s="186"/>
      <c r="K866" s="186"/>
      <c r="L866" s="186"/>
      <c r="M866" s="186"/>
      <c r="N866" s="186"/>
      <c r="O866" s="186"/>
      <c r="P866" s="187"/>
      <c r="Q866" s="187"/>
      <c r="R866" s="187"/>
      <c r="S866" s="187"/>
      <c r="T866" s="187"/>
      <c r="U866" s="187"/>
      <c r="V866" s="187"/>
      <c r="W866" s="187"/>
      <c r="X866" s="187"/>
      <c r="Y866" s="188"/>
      <c r="Z866" s="188"/>
      <c r="AA866" s="188"/>
      <c r="AB866" s="188"/>
      <c r="AC866" s="235"/>
      <c r="AD866" s="235"/>
      <c r="AE866" s="235"/>
      <c r="AF866" s="235"/>
      <c r="AG866" s="235"/>
      <c r="AH866" s="235"/>
      <c r="AI866" s="187"/>
      <c r="AJ866" s="187"/>
      <c r="AK866" s="187"/>
      <c r="AL866" s="187"/>
      <c r="AM866" s="187"/>
      <c r="AN866" s="187"/>
      <c r="AO866" s="187"/>
      <c r="AP866" s="187"/>
      <c r="AQ866" s="187"/>
      <c r="AR866" s="187"/>
      <c r="AS866" s="187"/>
      <c r="AT866" s="236"/>
      <c r="AU866" s="236"/>
      <c r="AV866" s="236"/>
      <c r="AW866" s="236"/>
      <c r="AX866" s="236"/>
      <c r="AY866" s="236"/>
      <c r="AZ866" s="236"/>
      <c r="BA866" s="236"/>
      <c r="BB866" s="236"/>
      <c r="BC866" s="236"/>
      <c r="BD866" s="236"/>
    </row>
    <row r="867" spans="1:56" ht="12.75" customHeight="1">
      <c r="A867" s="186"/>
      <c r="B867" s="186"/>
      <c r="C867" s="186"/>
      <c r="D867" s="186"/>
      <c r="E867" s="186"/>
      <c r="F867" s="186"/>
      <c r="G867" s="186"/>
      <c r="H867" s="186"/>
      <c r="I867" s="186"/>
      <c r="J867" s="186"/>
      <c r="K867" s="186"/>
      <c r="L867" s="186"/>
      <c r="M867" s="186"/>
      <c r="N867" s="186"/>
      <c r="O867" s="186"/>
      <c r="P867" s="187"/>
      <c r="Q867" s="187"/>
      <c r="R867" s="187"/>
      <c r="S867" s="187"/>
      <c r="T867" s="187"/>
      <c r="U867" s="187"/>
      <c r="V867" s="187"/>
      <c r="W867" s="187"/>
      <c r="X867" s="187"/>
      <c r="Y867" s="188"/>
      <c r="Z867" s="188"/>
      <c r="AA867" s="188"/>
      <c r="AB867" s="188"/>
      <c r="AC867" s="235"/>
      <c r="AD867" s="235"/>
      <c r="AE867" s="235"/>
      <c r="AF867" s="235"/>
      <c r="AG867" s="235"/>
      <c r="AH867" s="235"/>
      <c r="AI867" s="187"/>
      <c r="AJ867" s="187"/>
      <c r="AK867" s="187"/>
      <c r="AL867" s="187"/>
      <c r="AM867" s="187"/>
      <c r="AN867" s="187"/>
      <c r="AO867" s="187"/>
      <c r="AP867" s="187"/>
      <c r="AQ867" s="187"/>
      <c r="AR867" s="187"/>
      <c r="AS867" s="187"/>
      <c r="AT867" s="236"/>
      <c r="AU867" s="236"/>
      <c r="AV867" s="236"/>
      <c r="AW867" s="236"/>
      <c r="AX867" s="236"/>
      <c r="AY867" s="236"/>
      <c r="AZ867" s="236"/>
      <c r="BA867" s="236"/>
      <c r="BB867" s="236"/>
      <c r="BC867" s="236"/>
      <c r="BD867" s="236"/>
    </row>
    <row r="868" spans="1:56" ht="12.75" customHeight="1">
      <c r="A868" s="186"/>
      <c r="B868" s="186"/>
      <c r="C868" s="186"/>
      <c r="D868" s="186"/>
      <c r="E868" s="186"/>
      <c r="F868" s="186"/>
      <c r="G868" s="186"/>
      <c r="H868" s="186"/>
      <c r="I868" s="186"/>
      <c r="J868" s="186"/>
      <c r="K868" s="186"/>
      <c r="L868" s="186"/>
      <c r="M868" s="186"/>
      <c r="N868" s="186"/>
      <c r="O868" s="186"/>
      <c r="P868" s="187"/>
      <c r="Q868" s="187"/>
      <c r="R868" s="187"/>
      <c r="S868" s="187"/>
      <c r="T868" s="187"/>
      <c r="U868" s="187"/>
      <c r="V868" s="187"/>
      <c r="W868" s="187"/>
      <c r="X868" s="187"/>
      <c r="Y868" s="188"/>
      <c r="Z868" s="188"/>
      <c r="AA868" s="188"/>
      <c r="AB868" s="188"/>
      <c r="AC868" s="235"/>
      <c r="AD868" s="235"/>
      <c r="AE868" s="235"/>
      <c r="AF868" s="235"/>
      <c r="AG868" s="235"/>
      <c r="AH868" s="235"/>
      <c r="AI868" s="187"/>
      <c r="AJ868" s="187"/>
      <c r="AK868" s="187"/>
      <c r="AL868" s="187"/>
      <c r="AM868" s="187"/>
      <c r="AN868" s="187"/>
      <c r="AO868" s="187"/>
      <c r="AP868" s="187"/>
      <c r="AQ868" s="187"/>
      <c r="AR868" s="187"/>
      <c r="AS868" s="187"/>
      <c r="AT868" s="236"/>
      <c r="AU868" s="236"/>
      <c r="AV868" s="236"/>
      <c r="AW868" s="236"/>
      <c r="AX868" s="236"/>
      <c r="AY868" s="236"/>
      <c r="AZ868" s="236"/>
      <c r="BA868" s="236"/>
      <c r="BB868" s="236"/>
      <c r="BC868" s="236"/>
      <c r="BD868" s="236"/>
    </row>
    <row r="869" spans="1:56" ht="12.75" customHeight="1">
      <c r="A869" s="186"/>
      <c r="B869" s="186"/>
      <c r="C869" s="186"/>
      <c r="D869" s="186"/>
      <c r="E869" s="186"/>
      <c r="F869" s="186"/>
      <c r="G869" s="186"/>
      <c r="H869" s="186"/>
      <c r="I869" s="186"/>
      <c r="J869" s="186"/>
      <c r="K869" s="186"/>
      <c r="L869" s="186"/>
      <c r="M869" s="186"/>
      <c r="N869" s="186"/>
      <c r="O869" s="186"/>
      <c r="P869" s="187"/>
      <c r="Q869" s="187"/>
      <c r="R869" s="187"/>
      <c r="S869" s="187"/>
      <c r="T869" s="187"/>
      <c r="U869" s="187"/>
      <c r="V869" s="187"/>
      <c r="W869" s="187"/>
      <c r="X869" s="187"/>
      <c r="Y869" s="188"/>
      <c r="Z869" s="188"/>
      <c r="AA869" s="188"/>
      <c r="AB869" s="188"/>
      <c r="AC869" s="235"/>
      <c r="AD869" s="235"/>
      <c r="AE869" s="235"/>
      <c r="AF869" s="235"/>
      <c r="AG869" s="235"/>
      <c r="AH869" s="235"/>
      <c r="AI869" s="187"/>
      <c r="AJ869" s="187"/>
      <c r="AK869" s="187"/>
      <c r="AL869" s="187"/>
      <c r="AM869" s="187"/>
      <c r="AN869" s="187"/>
      <c r="AO869" s="187"/>
      <c r="AP869" s="187"/>
      <c r="AQ869" s="187"/>
      <c r="AR869" s="187"/>
      <c r="AS869" s="187"/>
      <c r="AT869" s="236"/>
      <c r="AU869" s="236"/>
      <c r="AV869" s="236"/>
      <c r="AW869" s="236"/>
      <c r="AX869" s="236"/>
      <c r="AY869" s="236"/>
      <c r="AZ869" s="236"/>
      <c r="BA869" s="236"/>
      <c r="BB869" s="236"/>
      <c r="BC869" s="236"/>
      <c r="BD869" s="236"/>
    </row>
    <row r="870" spans="1:56" ht="12.75" customHeight="1">
      <c r="A870" s="186"/>
      <c r="B870" s="186"/>
      <c r="C870" s="186"/>
      <c r="D870" s="186"/>
      <c r="E870" s="186"/>
      <c r="F870" s="186"/>
      <c r="G870" s="186"/>
      <c r="H870" s="186"/>
      <c r="I870" s="186"/>
      <c r="J870" s="186"/>
      <c r="K870" s="186"/>
      <c r="L870" s="186"/>
      <c r="M870" s="186"/>
      <c r="N870" s="186"/>
      <c r="O870" s="186"/>
      <c r="P870" s="187"/>
      <c r="Q870" s="187"/>
      <c r="R870" s="187"/>
      <c r="S870" s="187"/>
      <c r="T870" s="187"/>
      <c r="U870" s="187"/>
      <c r="V870" s="187"/>
      <c r="W870" s="187"/>
      <c r="X870" s="187"/>
      <c r="Y870" s="188"/>
      <c r="Z870" s="188"/>
      <c r="AA870" s="188"/>
      <c r="AB870" s="188"/>
      <c r="AC870" s="235"/>
      <c r="AD870" s="235"/>
      <c r="AE870" s="235"/>
      <c r="AF870" s="235"/>
      <c r="AG870" s="235"/>
      <c r="AH870" s="235"/>
      <c r="AI870" s="187"/>
      <c r="AJ870" s="187"/>
      <c r="AK870" s="187"/>
      <c r="AL870" s="187"/>
      <c r="AM870" s="187"/>
      <c r="AN870" s="187"/>
      <c r="AO870" s="187"/>
      <c r="AP870" s="187"/>
      <c r="AQ870" s="187"/>
      <c r="AR870" s="187"/>
      <c r="AS870" s="187"/>
      <c r="AT870" s="236"/>
      <c r="AU870" s="236"/>
      <c r="AV870" s="236"/>
      <c r="AW870" s="236"/>
      <c r="AX870" s="236"/>
      <c r="AY870" s="236"/>
      <c r="AZ870" s="236"/>
      <c r="BA870" s="236"/>
      <c r="BB870" s="236"/>
      <c r="BC870" s="236"/>
      <c r="BD870" s="236"/>
    </row>
    <row r="871" spans="1:56" ht="12.75" customHeight="1">
      <c r="A871" s="186"/>
      <c r="B871" s="186"/>
      <c r="C871" s="186"/>
      <c r="D871" s="186"/>
      <c r="E871" s="186"/>
      <c r="F871" s="186"/>
      <c r="G871" s="186"/>
      <c r="H871" s="186"/>
      <c r="I871" s="186"/>
      <c r="J871" s="186"/>
      <c r="K871" s="186"/>
      <c r="L871" s="186"/>
      <c r="M871" s="186"/>
      <c r="N871" s="186"/>
      <c r="O871" s="186"/>
      <c r="P871" s="187"/>
      <c r="Q871" s="187"/>
      <c r="R871" s="187"/>
      <c r="S871" s="187"/>
      <c r="T871" s="187"/>
      <c r="U871" s="187"/>
      <c r="V871" s="187"/>
      <c r="W871" s="187"/>
      <c r="X871" s="187"/>
      <c r="Y871" s="188"/>
      <c r="Z871" s="188"/>
      <c r="AA871" s="188"/>
      <c r="AB871" s="188"/>
      <c r="AC871" s="235"/>
      <c r="AD871" s="235"/>
      <c r="AE871" s="235"/>
      <c r="AF871" s="235"/>
      <c r="AG871" s="235"/>
      <c r="AH871" s="235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187"/>
      <c r="AT871" s="236"/>
      <c r="AU871" s="236"/>
      <c r="AV871" s="236"/>
      <c r="AW871" s="236"/>
      <c r="AX871" s="236"/>
      <c r="AY871" s="236"/>
      <c r="AZ871" s="236"/>
      <c r="BA871" s="236"/>
      <c r="BB871" s="236"/>
      <c r="BC871" s="236"/>
      <c r="BD871" s="236"/>
    </row>
    <row r="872" spans="1:56" ht="12.75" customHeight="1">
      <c r="A872" s="186"/>
      <c r="B872" s="186"/>
      <c r="C872" s="186"/>
      <c r="D872" s="186"/>
      <c r="E872" s="186"/>
      <c r="F872" s="186"/>
      <c r="G872" s="186"/>
      <c r="H872" s="186"/>
      <c r="I872" s="186"/>
      <c r="J872" s="186"/>
      <c r="K872" s="186"/>
      <c r="L872" s="186"/>
      <c r="M872" s="186"/>
      <c r="N872" s="186"/>
      <c r="O872" s="186"/>
      <c r="P872" s="187"/>
      <c r="Q872" s="187"/>
      <c r="R872" s="187"/>
      <c r="S872" s="187"/>
      <c r="T872" s="187"/>
      <c r="U872" s="187"/>
      <c r="V872" s="187"/>
      <c r="W872" s="187"/>
      <c r="X872" s="187"/>
      <c r="Y872" s="188"/>
      <c r="Z872" s="188"/>
      <c r="AA872" s="188"/>
      <c r="AB872" s="188"/>
      <c r="AC872" s="235"/>
      <c r="AD872" s="235"/>
      <c r="AE872" s="235"/>
      <c r="AF872" s="235"/>
      <c r="AG872" s="235"/>
      <c r="AH872" s="235"/>
      <c r="AI872" s="187"/>
      <c r="AJ872" s="187"/>
      <c r="AK872" s="187"/>
      <c r="AL872" s="187"/>
      <c r="AM872" s="187"/>
      <c r="AN872" s="187"/>
      <c r="AO872" s="187"/>
      <c r="AP872" s="187"/>
      <c r="AQ872" s="187"/>
      <c r="AR872" s="187"/>
      <c r="AS872" s="187"/>
      <c r="AT872" s="236"/>
      <c r="AU872" s="236"/>
      <c r="AV872" s="236"/>
      <c r="AW872" s="236"/>
      <c r="AX872" s="236"/>
      <c r="AY872" s="236"/>
      <c r="AZ872" s="236"/>
      <c r="BA872" s="236"/>
      <c r="BB872" s="236"/>
      <c r="BC872" s="236"/>
      <c r="BD872" s="236"/>
    </row>
    <row r="873" spans="1:56" ht="12.75" customHeight="1">
      <c r="A873" s="186"/>
      <c r="B873" s="186"/>
      <c r="C873" s="186"/>
      <c r="D873" s="186"/>
      <c r="E873" s="186"/>
      <c r="F873" s="186"/>
      <c r="G873" s="186"/>
      <c r="H873" s="186"/>
      <c r="I873" s="186"/>
      <c r="J873" s="186"/>
      <c r="K873" s="186"/>
      <c r="L873" s="186"/>
      <c r="M873" s="186"/>
      <c r="N873" s="186"/>
      <c r="O873" s="186"/>
      <c r="P873" s="187"/>
      <c r="Q873" s="187"/>
      <c r="R873" s="187"/>
      <c r="S873" s="187"/>
      <c r="T873" s="187"/>
      <c r="U873" s="187"/>
      <c r="V873" s="187"/>
      <c r="W873" s="187"/>
      <c r="X873" s="187"/>
      <c r="Y873" s="188"/>
      <c r="Z873" s="188"/>
      <c r="AA873" s="188"/>
      <c r="AB873" s="188"/>
      <c r="AC873" s="235"/>
      <c r="AD873" s="235"/>
      <c r="AE873" s="235"/>
      <c r="AF873" s="235"/>
      <c r="AG873" s="235"/>
      <c r="AH873" s="235"/>
      <c r="AI873" s="187"/>
      <c r="AJ873" s="187"/>
      <c r="AK873" s="187"/>
      <c r="AL873" s="187"/>
      <c r="AM873" s="187"/>
      <c r="AN873" s="187"/>
      <c r="AO873" s="187"/>
      <c r="AP873" s="187"/>
      <c r="AQ873" s="187"/>
      <c r="AR873" s="187"/>
      <c r="AS873" s="187"/>
      <c r="AT873" s="236"/>
      <c r="AU873" s="236"/>
      <c r="AV873" s="236"/>
      <c r="AW873" s="236"/>
      <c r="AX873" s="236"/>
      <c r="AY873" s="236"/>
      <c r="AZ873" s="236"/>
      <c r="BA873" s="236"/>
      <c r="BB873" s="236"/>
      <c r="BC873" s="236"/>
      <c r="BD873" s="236"/>
    </row>
    <row r="874" spans="1:56" ht="12.75" customHeight="1">
      <c r="A874" s="186"/>
      <c r="B874" s="186"/>
      <c r="C874" s="186"/>
      <c r="D874" s="186"/>
      <c r="E874" s="186"/>
      <c r="F874" s="186"/>
      <c r="G874" s="186"/>
      <c r="H874" s="186"/>
      <c r="I874" s="186"/>
      <c r="J874" s="186"/>
      <c r="K874" s="186"/>
      <c r="L874" s="186"/>
      <c r="M874" s="186"/>
      <c r="N874" s="186"/>
      <c r="O874" s="186"/>
      <c r="P874" s="187"/>
      <c r="Q874" s="187"/>
      <c r="R874" s="187"/>
      <c r="S874" s="187"/>
      <c r="T874" s="187"/>
      <c r="U874" s="187"/>
      <c r="V874" s="187"/>
      <c r="W874" s="187"/>
      <c r="X874" s="187"/>
      <c r="Y874" s="188"/>
      <c r="Z874" s="188"/>
      <c r="AA874" s="188"/>
      <c r="AB874" s="188"/>
      <c r="AC874" s="235"/>
      <c r="AD874" s="235"/>
      <c r="AE874" s="235"/>
      <c r="AF874" s="235"/>
      <c r="AG874" s="235"/>
      <c r="AH874" s="235"/>
      <c r="AI874" s="187"/>
      <c r="AJ874" s="187"/>
      <c r="AK874" s="187"/>
      <c r="AL874" s="187"/>
      <c r="AM874" s="187"/>
      <c r="AN874" s="187"/>
      <c r="AO874" s="187"/>
      <c r="AP874" s="187"/>
      <c r="AQ874" s="187"/>
      <c r="AR874" s="187"/>
      <c r="AS874" s="187"/>
      <c r="AT874" s="236"/>
      <c r="AU874" s="236"/>
      <c r="AV874" s="236"/>
      <c r="AW874" s="236"/>
      <c r="AX874" s="236"/>
      <c r="AY874" s="236"/>
      <c r="AZ874" s="236"/>
      <c r="BA874" s="236"/>
      <c r="BB874" s="236"/>
      <c r="BC874" s="236"/>
      <c r="BD874" s="236"/>
    </row>
    <row r="875" spans="1:56" ht="12.75" customHeight="1">
      <c r="A875" s="186"/>
      <c r="B875" s="186"/>
      <c r="C875" s="186"/>
      <c r="D875" s="186"/>
      <c r="E875" s="186"/>
      <c r="F875" s="186"/>
      <c r="G875" s="186"/>
      <c r="H875" s="186"/>
      <c r="I875" s="186"/>
      <c r="J875" s="186"/>
      <c r="K875" s="186"/>
      <c r="L875" s="186"/>
      <c r="M875" s="186"/>
      <c r="N875" s="186"/>
      <c r="O875" s="186"/>
      <c r="P875" s="187"/>
      <c r="Q875" s="187"/>
      <c r="R875" s="187"/>
      <c r="S875" s="187"/>
      <c r="T875" s="187"/>
      <c r="U875" s="187"/>
      <c r="V875" s="187"/>
      <c r="W875" s="187"/>
      <c r="X875" s="187"/>
      <c r="Y875" s="188"/>
      <c r="Z875" s="188"/>
      <c r="AA875" s="188"/>
      <c r="AB875" s="188"/>
      <c r="AC875" s="235"/>
      <c r="AD875" s="235"/>
      <c r="AE875" s="235"/>
      <c r="AF875" s="235"/>
      <c r="AG875" s="235"/>
      <c r="AH875" s="235"/>
      <c r="AI875" s="187"/>
      <c r="AJ875" s="187"/>
      <c r="AK875" s="187"/>
      <c r="AL875" s="187"/>
      <c r="AM875" s="187"/>
      <c r="AN875" s="187"/>
      <c r="AO875" s="187"/>
      <c r="AP875" s="187"/>
      <c r="AQ875" s="187"/>
      <c r="AR875" s="187"/>
      <c r="AS875" s="187"/>
      <c r="AT875" s="236"/>
      <c r="AU875" s="236"/>
      <c r="AV875" s="236"/>
      <c r="AW875" s="236"/>
      <c r="AX875" s="236"/>
      <c r="AY875" s="236"/>
      <c r="AZ875" s="236"/>
      <c r="BA875" s="236"/>
      <c r="BB875" s="236"/>
      <c r="BC875" s="236"/>
      <c r="BD875" s="236"/>
    </row>
    <row r="876" spans="1:56" ht="12.75" customHeight="1">
      <c r="A876" s="186"/>
      <c r="B876" s="186"/>
      <c r="C876" s="186"/>
      <c r="D876" s="186"/>
      <c r="E876" s="186"/>
      <c r="F876" s="186"/>
      <c r="G876" s="186"/>
      <c r="H876" s="186"/>
      <c r="I876" s="186"/>
      <c r="J876" s="186"/>
      <c r="K876" s="186"/>
      <c r="L876" s="186"/>
      <c r="M876" s="186"/>
      <c r="N876" s="186"/>
      <c r="O876" s="186"/>
      <c r="P876" s="187"/>
      <c r="Q876" s="187"/>
      <c r="R876" s="187"/>
      <c r="S876" s="187"/>
      <c r="T876" s="187"/>
      <c r="U876" s="187"/>
      <c r="V876" s="187"/>
      <c r="W876" s="187"/>
      <c r="X876" s="187"/>
      <c r="Y876" s="188"/>
      <c r="Z876" s="188"/>
      <c r="AA876" s="188"/>
      <c r="AB876" s="188"/>
      <c r="AC876" s="235"/>
      <c r="AD876" s="235"/>
      <c r="AE876" s="235"/>
      <c r="AF876" s="235"/>
      <c r="AG876" s="235"/>
      <c r="AH876" s="235"/>
      <c r="AI876" s="187"/>
      <c r="AJ876" s="187"/>
      <c r="AK876" s="187"/>
      <c r="AL876" s="187"/>
      <c r="AM876" s="187"/>
      <c r="AN876" s="187"/>
      <c r="AO876" s="187"/>
      <c r="AP876" s="187"/>
      <c r="AQ876" s="187"/>
      <c r="AR876" s="187"/>
      <c r="AS876" s="187"/>
      <c r="AT876" s="236"/>
      <c r="AU876" s="236"/>
      <c r="AV876" s="236"/>
      <c r="AW876" s="236"/>
      <c r="AX876" s="236"/>
      <c r="AY876" s="236"/>
      <c r="AZ876" s="236"/>
      <c r="BA876" s="236"/>
      <c r="BB876" s="236"/>
      <c r="BC876" s="236"/>
      <c r="BD876" s="236"/>
    </row>
    <row r="877" spans="1:56" ht="12.75" customHeight="1">
      <c r="A877" s="186"/>
      <c r="B877" s="186"/>
      <c r="C877" s="186"/>
      <c r="D877" s="186"/>
      <c r="E877" s="186"/>
      <c r="F877" s="186"/>
      <c r="G877" s="186"/>
      <c r="H877" s="186"/>
      <c r="I877" s="186"/>
      <c r="J877" s="186"/>
      <c r="K877" s="186"/>
      <c r="L877" s="186"/>
      <c r="M877" s="186"/>
      <c r="N877" s="186"/>
      <c r="O877" s="186"/>
      <c r="P877" s="187"/>
      <c r="Q877" s="187"/>
      <c r="R877" s="187"/>
      <c r="S877" s="187"/>
      <c r="T877" s="187"/>
      <c r="U877" s="187"/>
      <c r="V877" s="187"/>
      <c r="W877" s="187"/>
      <c r="X877" s="187"/>
      <c r="Y877" s="188"/>
      <c r="Z877" s="188"/>
      <c r="AA877" s="188"/>
      <c r="AB877" s="188"/>
      <c r="AC877" s="235"/>
      <c r="AD877" s="235"/>
      <c r="AE877" s="235"/>
      <c r="AF877" s="235"/>
      <c r="AG877" s="235"/>
      <c r="AH877" s="235"/>
      <c r="AI877" s="187"/>
      <c r="AJ877" s="187"/>
      <c r="AK877" s="187"/>
      <c r="AL877" s="187"/>
      <c r="AM877" s="187"/>
      <c r="AN877" s="187"/>
      <c r="AO877" s="187"/>
      <c r="AP877" s="187"/>
      <c r="AQ877" s="187"/>
      <c r="AR877" s="187"/>
      <c r="AS877" s="187"/>
      <c r="AT877" s="236"/>
      <c r="AU877" s="236"/>
      <c r="AV877" s="236"/>
      <c r="AW877" s="236"/>
      <c r="AX877" s="236"/>
      <c r="AY877" s="236"/>
      <c r="AZ877" s="236"/>
      <c r="BA877" s="236"/>
      <c r="BB877" s="236"/>
      <c r="BC877" s="236"/>
      <c r="BD877" s="236"/>
    </row>
    <row r="878" spans="1:56" ht="12.75" customHeight="1">
      <c r="A878" s="186"/>
      <c r="B878" s="186"/>
      <c r="C878" s="186"/>
      <c r="D878" s="186"/>
      <c r="E878" s="186"/>
      <c r="F878" s="186"/>
      <c r="G878" s="186"/>
      <c r="H878" s="186"/>
      <c r="I878" s="186"/>
      <c r="J878" s="186"/>
      <c r="K878" s="186"/>
      <c r="L878" s="186"/>
      <c r="M878" s="186"/>
      <c r="N878" s="186"/>
      <c r="O878" s="186"/>
      <c r="P878" s="187"/>
      <c r="Q878" s="187"/>
      <c r="R878" s="187"/>
      <c r="S878" s="187"/>
      <c r="T878" s="187"/>
      <c r="U878" s="187"/>
      <c r="V878" s="187"/>
      <c r="W878" s="187"/>
      <c r="X878" s="187"/>
      <c r="Y878" s="188"/>
      <c r="Z878" s="188"/>
      <c r="AA878" s="188"/>
      <c r="AB878" s="188"/>
      <c r="AC878" s="235"/>
      <c r="AD878" s="235"/>
      <c r="AE878" s="235"/>
      <c r="AF878" s="235"/>
      <c r="AG878" s="235"/>
      <c r="AH878" s="235"/>
      <c r="AI878" s="187"/>
      <c r="AJ878" s="187"/>
      <c r="AK878" s="187"/>
      <c r="AL878" s="187"/>
      <c r="AM878" s="187"/>
      <c r="AN878" s="187"/>
      <c r="AO878" s="187"/>
      <c r="AP878" s="187"/>
      <c r="AQ878" s="187"/>
      <c r="AR878" s="187"/>
      <c r="AS878" s="187"/>
      <c r="AT878" s="236"/>
      <c r="AU878" s="236"/>
      <c r="AV878" s="236"/>
      <c r="AW878" s="236"/>
      <c r="AX878" s="236"/>
      <c r="AY878" s="236"/>
      <c r="AZ878" s="236"/>
      <c r="BA878" s="236"/>
      <c r="BB878" s="236"/>
      <c r="BC878" s="236"/>
      <c r="BD878" s="236"/>
    </row>
    <row r="879" spans="1:56" ht="12.75" customHeight="1">
      <c r="A879" s="186"/>
      <c r="B879" s="186"/>
      <c r="C879" s="186"/>
      <c r="D879" s="186"/>
      <c r="E879" s="186"/>
      <c r="F879" s="186"/>
      <c r="G879" s="186"/>
      <c r="H879" s="186"/>
      <c r="I879" s="186"/>
      <c r="J879" s="186"/>
      <c r="K879" s="186"/>
      <c r="L879" s="186"/>
      <c r="M879" s="186"/>
      <c r="N879" s="186"/>
      <c r="O879" s="186"/>
      <c r="P879" s="187"/>
      <c r="Q879" s="187"/>
      <c r="R879" s="187"/>
      <c r="S879" s="187"/>
      <c r="T879" s="187"/>
      <c r="U879" s="187"/>
      <c r="V879" s="187"/>
      <c r="W879" s="187"/>
      <c r="X879" s="187"/>
      <c r="Y879" s="188"/>
      <c r="Z879" s="188"/>
      <c r="AA879" s="188"/>
      <c r="AB879" s="188"/>
      <c r="AC879" s="235"/>
      <c r="AD879" s="235"/>
      <c r="AE879" s="235"/>
      <c r="AF879" s="235"/>
      <c r="AG879" s="235"/>
      <c r="AH879" s="235"/>
      <c r="AI879" s="187"/>
      <c r="AJ879" s="187"/>
      <c r="AK879" s="187"/>
      <c r="AL879" s="187"/>
      <c r="AM879" s="187"/>
      <c r="AN879" s="187"/>
      <c r="AO879" s="187"/>
      <c r="AP879" s="187"/>
      <c r="AQ879" s="187"/>
      <c r="AR879" s="187"/>
      <c r="AS879" s="187"/>
      <c r="AT879" s="236"/>
      <c r="AU879" s="236"/>
      <c r="AV879" s="236"/>
      <c r="AW879" s="236"/>
      <c r="AX879" s="236"/>
      <c r="AY879" s="236"/>
      <c r="AZ879" s="236"/>
      <c r="BA879" s="236"/>
      <c r="BB879" s="236"/>
      <c r="BC879" s="236"/>
      <c r="BD879" s="236"/>
    </row>
    <row r="880" spans="1:56" ht="12.75" customHeight="1">
      <c r="A880" s="186"/>
      <c r="B880" s="186"/>
      <c r="C880" s="186"/>
      <c r="D880" s="186"/>
      <c r="E880" s="186"/>
      <c r="F880" s="186"/>
      <c r="G880" s="186"/>
      <c r="H880" s="186"/>
      <c r="I880" s="186"/>
      <c r="J880" s="186"/>
      <c r="K880" s="186"/>
      <c r="L880" s="186"/>
      <c r="M880" s="186"/>
      <c r="N880" s="186"/>
      <c r="O880" s="186"/>
      <c r="P880" s="187"/>
      <c r="Q880" s="187"/>
      <c r="R880" s="187"/>
      <c r="S880" s="187"/>
      <c r="T880" s="187"/>
      <c r="U880" s="187"/>
      <c r="V880" s="187"/>
      <c r="W880" s="187"/>
      <c r="X880" s="187"/>
      <c r="Y880" s="188"/>
      <c r="Z880" s="188"/>
      <c r="AA880" s="188"/>
      <c r="AB880" s="188"/>
      <c r="AC880" s="235"/>
      <c r="AD880" s="235"/>
      <c r="AE880" s="235"/>
      <c r="AF880" s="235"/>
      <c r="AG880" s="235"/>
      <c r="AH880" s="235"/>
      <c r="AI880" s="187"/>
      <c r="AJ880" s="187"/>
      <c r="AK880" s="187"/>
      <c r="AL880" s="187"/>
      <c r="AM880" s="187"/>
      <c r="AN880" s="187"/>
      <c r="AO880" s="187"/>
      <c r="AP880" s="187"/>
      <c r="AQ880" s="187"/>
      <c r="AR880" s="187"/>
      <c r="AS880" s="187"/>
      <c r="AT880" s="236"/>
      <c r="AU880" s="236"/>
      <c r="AV880" s="236"/>
      <c r="AW880" s="236"/>
      <c r="AX880" s="236"/>
      <c r="AY880" s="236"/>
      <c r="AZ880" s="236"/>
      <c r="BA880" s="236"/>
      <c r="BB880" s="236"/>
      <c r="BC880" s="236"/>
      <c r="BD880" s="236"/>
    </row>
    <row r="881" spans="1:56" ht="12.75" customHeight="1">
      <c r="A881" s="186"/>
      <c r="B881" s="186"/>
      <c r="C881" s="186"/>
      <c r="D881" s="186"/>
      <c r="E881" s="186"/>
      <c r="F881" s="186"/>
      <c r="G881" s="186"/>
      <c r="H881" s="186"/>
      <c r="I881" s="186"/>
      <c r="J881" s="186"/>
      <c r="K881" s="186"/>
      <c r="L881" s="186"/>
      <c r="M881" s="186"/>
      <c r="N881" s="186"/>
      <c r="O881" s="186"/>
      <c r="P881" s="187"/>
      <c r="Q881" s="187"/>
      <c r="R881" s="187"/>
      <c r="S881" s="187"/>
      <c r="T881" s="187"/>
      <c r="U881" s="187"/>
      <c r="V881" s="187"/>
      <c r="W881" s="187"/>
      <c r="X881" s="187"/>
      <c r="Y881" s="188"/>
      <c r="Z881" s="188"/>
      <c r="AA881" s="188"/>
      <c r="AB881" s="188"/>
      <c r="AC881" s="235"/>
      <c r="AD881" s="235"/>
      <c r="AE881" s="235"/>
      <c r="AF881" s="235"/>
      <c r="AG881" s="235"/>
      <c r="AH881" s="235"/>
      <c r="AI881" s="187"/>
      <c r="AJ881" s="187"/>
      <c r="AK881" s="187"/>
      <c r="AL881" s="187"/>
      <c r="AM881" s="187"/>
      <c r="AN881" s="187"/>
      <c r="AO881" s="187"/>
      <c r="AP881" s="187"/>
      <c r="AQ881" s="187"/>
      <c r="AR881" s="187"/>
      <c r="AS881" s="187"/>
      <c r="AT881" s="236"/>
      <c r="AU881" s="236"/>
      <c r="AV881" s="236"/>
      <c r="AW881" s="236"/>
      <c r="AX881" s="236"/>
      <c r="AY881" s="236"/>
      <c r="AZ881" s="236"/>
      <c r="BA881" s="236"/>
      <c r="BB881" s="236"/>
      <c r="BC881" s="236"/>
      <c r="BD881" s="236"/>
    </row>
    <row r="882" spans="1:56" ht="12.75" customHeight="1">
      <c r="A882" s="186"/>
      <c r="B882" s="186"/>
      <c r="C882" s="186"/>
      <c r="D882" s="186"/>
      <c r="E882" s="186"/>
      <c r="F882" s="186"/>
      <c r="G882" s="186"/>
      <c r="H882" s="186"/>
      <c r="I882" s="186"/>
      <c r="J882" s="186"/>
      <c r="K882" s="186"/>
      <c r="L882" s="186"/>
      <c r="M882" s="186"/>
      <c r="N882" s="186"/>
      <c r="O882" s="186"/>
      <c r="P882" s="187"/>
      <c r="Q882" s="187"/>
      <c r="R882" s="187"/>
      <c r="S882" s="187"/>
      <c r="T882" s="187"/>
      <c r="U882" s="187"/>
      <c r="V882" s="187"/>
      <c r="W882" s="187"/>
      <c r="X882" s="187"/>
      <c r="Y882" s="188"/>
      <c r="Z882" s="188"/>
      <c r="AA882" s="188"/>
      <c r="AB882" s="188"/>
      <c r="AC882" s="235"/>
      <c r="AD882" s="235"/>
      <c r="AE882" s="235"/>
      <c r="AF882" s="235"/>
      <c r="AG882" s="235"/>
      <c r="AH882" s="235"/>
      <c r="AI882" s="187"/>
      <c r="AJ882" s="187"/>
      <c r="AK882" s="187"/>
      <c r="AL882" s="187"/>
      <c r="AM882" s="187"/>
      <c r="AN882" s="187"/>
      <c r="AO882" s="187"/>
      <c r="AP882" s="187"/>
      <c r="AQ882" s="187"/>
      <c r="AR882" s="187"/>
      <c r="AS882" s="187"/>
      <c r="AT882" s="236"/>
      <c r="AU882" s="236"/>
      <c r="AV882" s="236"/>
      <c r="AW882" s="236"/>
      <c r="AX882" s="236"/>
      <c r="AY882" s="236"/>
      <c r="AZ882" s="236"/>
      <c r="BA882" s="236"/>
      <c r="BB882" s="236"/>
      <c r="BC882" s="236"/>
      <c r="BD882" s="236"/>
    </row>
    <row r="883" spans="1:56" ht="12.75" customHeight="1">
      <c r="A883" s="186"/>
      <c r="B883" s="186"/>
      <c r="C883" s="186"/>
      <c r="D883" s="186"/>
      <c r="E883" s="186"/>
      <c r="F883" s="186"/>
      <c r="G883" s="186"/>
      <c r="H883" s="186"/>
      <c r="I883" s="186"/>
      <c r="J883" s="186"/>
      <c r="K883" s="186"/>
      <c r="L883" s="186"/>
      <c r="M883" s="186"/>
      <c r="N883" s="186"/>
      <c r="O883" s="186"/>
      <c r="P883" s="187"/>
      <c r="Q883" s="187"/>
      <c r="R883" s="187"/>
      <c r="S883" s="187"/>
      <c r="T883" s="187"/>
      <c r="U883" s="187"/>
      <c r="V883" s="187"/>
      <c r="W883" s="187"/>
      <c r="X883" s="187"/>
      <c r="Y883" s="188"/>
      <c r="Z883" s="188"/>
      <c r="AA883" s="188"/>
      <c r="AB883" s="188"/>
      <c r="AC883" s="235"/>
      <c r="AD883" s="235"/>
      <c r="AE883" s="235"/>
      <c r="AF883" s="235"/>
      <c r="AG883" s="235"/>
      <c r="AH883" s="235"/>
      <c r="AI883" s="187"/>
      <c r="AJ883" s="187"/>
      <c r="AK883" s="187"/>
      <c r="AL883" s="187"/>
      <c r="AM883" s="187"/>
      <c r="AN883" s="187"/>
      <c r="AO883" s="187"/>
      <c r="AP883" s="187"/>
      <c r="AQ883" s="187"/>
      <c r="AR883" s="187"/>
      <c r="AS883" s="187"/>
      <c r="AT883" s="236"/>
      <c r="AU883" s="236"/>
      <c r="AV883" s="236"/>
      <c r="AW883" s="236"/>
      <c r="AX883" s="236"/>
      <c r="AY883" s="236"/>
      <c r="AZ883" s="236"/>
      <c r="BA883" s="236"/>
      <c r="BB883" s="236"/>
      <c r="BC883" s="236"/>
      <c r="BD883" s="236"/>
    </row>
    <row r="884" spans="1:56" ht="12.75" customHeight="1">
      <c r="A884" s="186"/>
      <c r="B884" s="186"/>
      <c r="C884" s="186"/>
      <c r="D884" s="186"/>
      <c r="E884" s="186"/>
      <c r="F884" s="186"/>
      <c r="G884" s="186"/>
      <c r="H884" s="186"/>
      <c r="I884" s="186"/>
      <c r="J884" s="186"/>
      <c r="K884" s="186"/>
      <c r="L884" s="186"/>
      <c r="M884" s="186"/>
      <c r="N884" s="186"/>
      <c r="O884" s="186"/>
      <c r="P884" s="187"/>
      <c r="Q884" s="187"/>
      <c r="R884" s="187"/>
      <c r="S884" s="187"/>
      <c r="T884" s="187"/>
      <c r="U884" s="187"/>
      <c r="V884" s="187"/>
      <c r="W884" s="187"/>
      <c r="X884" s="187"/>
      <c r="Y884" s="188"/>
      <c r="Z884" s="188"/>
      <c r="AA884" s="188"/>
      <c r="AB884" s="188"/>
      <c r="AC884" s="235"/>
      <c r="AD884" s="235"/>
      <c r="AE884" s="235"/>
      <c r="AF884" s="235"/>
      <c r="AG884" s="235"/>
      <c r="AH884" s="235"/>
      <c r="AI884" s="187"/>
      <c r="AJ884" s="187"/>
      <c r="AK884" s="187"/>
      <c r="AL884" s="187"/>
      <c r="AM884" s="187"/>
      <c r="AN884" s="187"/>
      <c r="AO884" s="187"/>
      <c r="AP884" s="187"/>
      <c r="AQ884" s="187"/>
      <c r="AR884" s="187"/>
      <c r="AS884" s="187"/>
      <c r="AT884" s="236"/>
      <c r="AU884" s="236"/>
      <c r="AV884" s="236"/>
      <c r="AW884" s="236"/>
      <c r="AX884" s="236"/>
      <c r="AY884" s="236"/>
      <c r="AZ884" s="236"/>
      <c r="BA884" s="236"/>
      <c r="BB884" s="236"/>
      <c r="BC884" s="236"/>
      <c r="BD884" s="236"/>
    </row>
    <row r="885" spans="1:56" ht="12.75" customHeight="1">
      <c r="A885" s="186"/>
      <c r="B885" s="186"/>
      <c r="C885" s="186"/>
      <c r="D885" s="186"/>
      <c r="E885" s="186"/>
      <c r="F885" s="186"/>
      <c r="G885" s="186"/>
      <c r="H885" s="186"/>
      <c r="I885" s="186"/>
      <c r="J885" s="186"/>
      <c r="K885" s="186"/>
      <c r="L885" s="186"/>
      <c r="M885" s="186"/>
      <c r="N885" s="186"/>
      <c r="O885" s="186"/>
      <c r="P885" s="187"/>
      <c r="Q885" s="187"/>
      <c r="R885" s="187"/>
      <c r="S885" s="187"/>
      <c r="T885" s="187"/>
      <c r="U885" s="187"/>
      <c r="V885" s="187"/>
      <c r="W885" s="187"/>
      <c r="X885" s="187"/>
      <c r="Y885" s="188"/>
      <c r="Z885" s="188"/>
      <c r="AA885" s="188"/>
      <c r="AB885" s="188"/>
      <c r="AC885" s="235"/>
      <c r="AD885" s="235"/>
      <c r="AE885" s="235"/>
      <c r="AF885" s="235"/>
      <c r="AG885" s="235"/>
      <c r="AH885" s="235"/>
      <c r="AI885" s="187"/>
      <c r="AJ885" s="187"/>
      <c r="AK885" s="187"/>
      <c r="AL885" s="187"/>
      <c r="AM885" s="187"/>
      <c r="AN885" s="187"/>
      <c r="AO885" s="187"/>
      <c r="AP885" s="187"/>
      <c r="AQ885" s="187"/>
      <c r="AR885" s="187"/>
      <c r="AS885" s="187"/>
      <c r="AT885" s="236"/>
      <c r="AU885" s="236"/>
      <c r="AV885" s="236"/>
      <c r="AW885" s="236"/>
      <c r="AX885" s="236"/>
      <c r="AY885" s="236"/>
      <c r="AZ885" s="236"/>
      <c r="BA885" s="236"/>
      <c r="BB885" s="236"/>
      <c r="BC885" s="236"/>
      <c r="BD885" s="236"/>
    </row>
    <row r="886" spans="1:56" ht="12.75" customHeight="1">
      <c r="A886" s="186"/>
      <c r="B886" s="186"/>
      <c r="C886" s="186"/>
      <c r="D886" s="186"/>
      <c r="E886" s="186"/>
      <c r="F886" s="186"/>
      <c r="G886" s="186"/>
      <c r="H886" s="186"/>
      <c r="I886" s="186"/>
      <c r="J886" s="186"/>
      <c r="K886" s="186"/>
      <c r="L886" s="186"/>
      <c r="M886" s="186"/>
      <c r="N886" s="186"/>
      <c r="O886" s="186"/>
      <c r="P886" s="187"/>
      <c r="Q886" s="187"/>
      <c r="R886" s="187"/>
      <c r="S886" s="187"/>
      <c r="T886" s="187"/>
      <c r="U886" s="187"/>
      <c r="V886" s="187"/>
      <c r="W886" s="187"/>
      <c r="X886" s="187"/>
      <c r="Y886" s="188"/>
      <c r="Z886" s="188"/>
      <c r="AA886" s="188"/>
      <c r="AB886" s="188"/>
      <c r="AC886" s="235"/>
      <c r="AD886" s="235"/>
      <c r="AE886" s="235"/>
      <c r="AF886" s="235"/>
      <c r="AG886" s="235"/>
      <c r="AH886" s="235"/>
      <c r="AI886" s="187"/>
      <c r="AJ886" s="187"/>
      <c r="AK886" s="187"/>
      <c r="AL886" s="187"/>
      <c r="AM886" s="187"/>
      <c r="AN886" s="187"/>
      <c r="AO886" s="187"/>
      <c r="AP886" s="187"/>
      <c r="AQ886" s="187"/>
      <c r="AR886" s="187"/>
      <c r="AS886" s="187"/>
      <c r="AT886" s="236"/>
      <c r="AU886" s="236"/>
      <c r="AV886" s="236"/>
      <c r="AW886" s="236"/>
      <c r="AX886" s="236"/>
      <c r="AY886" s="236"/>
      <c r="AZ886" s="236"/>
      <c r="BA886" s="236"/>
      <c r="BB886" s="236"/>
      <c r="BC886" s="236"/>
      <c r="BD886" s="236"/>
    </row>
    <row r="887" spans="1:56" ht="12.75" customHeight="1">
      <c r="A887" s="186"/>
      <c r="B887" s="186"/>
      <c r="C887" s="186"/>
      <c r="D887" s="186"/>
      <c r="E887" s="186"/>
      <c r="F887" s="186"/>
      <c r="G887" s="186"/>
      <c r="H887" s="186"/>
      <c r="I887" s="186"/>
      <c r="J887" s="186"/>
      <c r="K887" s="186"/>
      <c r="L887" s="186"/>
      <c r="M887" s="186"/>
      <c r="N887" s="186"/>
      <c r="O887" s="186"/>
      <c r="P887" s="187"/>
      <c r="Q887" s="187"/>
      <c r="R887" s="187"/>
      <c r="S887" s="187"/>
      <c r="T887" s="187"/>
      <c r="U887" s="187"/>
      <c r="V887" s="187"/>
      <c r="W887" s="187"/>
      <c r="X887" s="187"/>
      <c r="Y887" s="188"/>
      <c r="Z887" s="188"/>
      <c r="AA887" s="188"/>
      <c r="AB887" s="188"/>
      <c r="AC887" s="235"/>
      <c r="AD887" s="235"/>
      <c r="AE887" s="235"/>
      <c r="AF887" s="235"/>
      <c r="AG887" s="235"/>
      <c r="AH887" s="235"/>
      <c r="AI887" s="187"/>
      <c r="AJ887" s="187"/>
      <c r="AK887" s="187"/>
      <c r="AL887" s="187"/>
      <c r="AM887" s="187"/>
      <c r="AN887" s="187"/>
      <c r="AO887" s="187"/>
      <c r="AP887" s="187"/>
      <c r="AQ887" s="187"/>
      <c r="AR887" s="187"/>
      <c r="AS887" s="187"/>
      <c r="AT887" s="236"/>
      <c r="AU887" s="236"/>
      <c r="AV887" s="236"/>
      <c r="AW887" s="236"/>
      <c r="AX887" s="236"/>
      <c r="AY887" s="236"/>
      <c r="AZ887" s="236"/>
      <c r="BA887" s="236"/>
      <c r="BB887" s="236"/>
      <c r="BC887" s="236"/>
      <c r="BD887" s="236"/>
    </row>
    <row r="888" spans="1:56" ht="12.75" customHeight="1">
      <c r="A888" s="186"/>
      <c r="B888" s="186"/>
      <c r="C888" s="186"/>
      <c r="D888" s="186"/>
      <c r="E888" s="186"/>
      <c r="F888" s="186"/>
      <c r="G888" s="186"/>
      <c r="H888" s="186"/>
      <c r="I888" s="186"/>
      <c r="J888" s="186"/>
      <c r="K888" s="186"/>
      <c r="L888" s="186"/>
      <c r="M888" s="186"/>
      <c r="N888" s="186"/>
      <c r="O888" s="186"/>
      <c r="P888" s="187"/>
      <c r="Q888" s="187"/>
      <c r="R888" s="187"/>
      <c r="S888" s="187"/>
      <c r="T888" s="187"/>
      <c r="U888" s="187"/>
      <c r="V888" s="187"/>
      <c r="W888" s="187"/>
      <c r="X888" s="187"/>
      <c r="Y888" s="188"/>
      <c r="Z888" s="188"/>
      <c r="AA888" s="188"/>
      <c r="AB888" s="188"/>
      <c r="AC888" s="235"/>
      <c r="AD888" s="235"/>
      <c r="AE888" s="235"/>
      <c r="AF888" s="235"/>
      <c r="AG888" s="235"/>
      <c r="AH888" s="235"/>
      <c r="AI888" s="187"/>
      <c r="AJ888" s="187"/>
      <c r="AK888" s="187"/>
      <c r="AL888" s="187"/>
      <c r="AM888" s="187"/>
      <c r="AN888" s="187"/>
      <c r="AO888" s="187"/>
      <c r="AP888" s="187"/>
      <c r="AQ888" s="187"/>
      <c r="AR888" s="187"/>
      <c r="AS888" s="187"/>
      <c r="AT888" s="236"/>
      <c r="AU888" s="236"/>
      <c r="AV888" s="236"/>
      <c r="AW888" s="236"/>
      <c r="AX888" s="236"/>
      <c r="AY888" s="236"/>
      <c r="AZ888" s="236"/>
      <c r="BA888" s="236"/>
      <c r="BB888" s="236"/>
      <c r="BC888" s="236"/>
      <c r="BD888" s="236"/>
    </row>
    <row r="889" spans="1:56" ht="12.75" customHeight="1">
      <c r="A889" s="186"/>
      <c r="B889" s="186"/>
      <c r="C889" s="186"/>
      <c r="D889" s="186"/>
      <c r="E889" s="186"/>
      <c r="F889" s="186"/>
      <c r="G889" s="186"/>
      <c r="H889" s="186"/>
      <c r="I889" s="186"/>
      <c r="J889" s="186"/>
      <c r="K889" s="186"/>
      <c r="L889" s="186"/>
      <c r="M889" s="186"/>
      <c r="N889" s="186"/>
      <c r="O889" s="186"/>
      <c r="P889" s="187"/>
      <c r="Q889" s="187"/>
      <c r="R889" s="187"/>
      <c r="S889" s="187"/>
      <c r="T889" s="187"/>
      <c r="U889" s="187"/>
      <c r="V889" s="187"/>
      <c r="W889" s="187"/>
      <c r="X889" s="187"/>
      <c r="Y889" s="188"/>
      <c r="Z889" s="188"/>
      <c r="AA889" s="188"/>
      <c r="AB889" s="188"/>
      <c r="AC889" s="235"/>
      <c r="AD889" s="235"/>
      <c r="AE889" s="235"/>
      <c r="AF889" s="235"/>
      <c r="AG889" s="235"/>
      <c r="AH889" s="235"/>
      <c r="AI889" s="187"/>
      <c r="AJ889" s="187"/>
      <c r="AK889" s="187"/>
      <c r="AL889" s="187"/>
      <c r="AM889" s="187"/>
      <c r="AN889" s="187"/>
      <c r="AO889" s="187"/>
      <c r="AP889" s="187"/>
      <c r="AQ889" s="187"/>
      <c r="AR889" s="187"/>
      <c r="AS889" s="187"/>
      <c r="AT889" s="236"/>
      <c r="AU889" s="236"/>
      <c r="AV889" s="236"/>
      <c r="AW889" s="236"/>
      <c r="AX889" s="236"/>
      <c r="AY889" s="236"/>
      <c r="AZ889" s="236"/>
      <c r="BA889" s="236"/>
      <c r="BB889" s="236"/>
      <c r="BC889" s="236"/>
      <c r="BD889" s="236"/>
    </row>
    <row r="890" spans="1:56" ht="12.75" customHeight="1">
      <c r="A890" s="186"/>
      <c r="B890" s="186"/>
      <c r="C890" s="186"/>
      <c r="D890" s="186"/>
      <c r="E890" s="186"/>
      <c r="F890" s="186"/>
      <c r="G890" s="186"/>
      <c r="H890" s="186"/>
      <c r="I890" s="186"/>
      <c r="J890" s="186"/>
      <c r="K890" s="186"/>
      <c r="L890" s="186"/>
      <c r="M890" s="186"/>
      <c r="N890" s="186"/>
      <c r="O890" s="186"/>
      <c r="P890" s="187"/>
      <c r="Q890" s="187"/>
      <c r="R890" s="187"/>
      <c r="S890" s="187"/>
      <c r="T890" s="187"/>
      <c r="U890" s="187"/>
      <c r="V890" s="187"/>
      <c r="W890" s="187"/>
      <c r="X890" s="187"/>
      <c r="Y890" s="188"/>
      <c r="Z890" s="188"/>
      <c r="AA890" s="188"/>
      <c r="AB890" s="188"/>
      <c r="AC890" s="235"/>
      <c r="AD890" s="235"/>
      <c r="AE890" s="235"/>
      <c r="AF890" s="235"/>
      <c r="AG890" s="235"/>
      <c r="AH890" s="235"/>
      <c r="AI890" s="187"/>
      <c r="AJ890" s="187"/>
      <c r="AK890" s="187"/>
      <c r="AL890" s="187"/>
      <c r="AM890" s="187"/>
      <c r="AN890" s="187"/>
      <c r="AO890" s="187"/>
      <c r="AP890" s="187"/>
      <c r="AQ890" s="187"/>
      <c r="AR890" s="187"/>
      <c r="AS890" s="187"/>
      <c r="AT890" s="236"/>
      <c r="AU890" s="236"/>
      <c r="AV890" s="236"/>
      <c r="AW890" s="236"/>
      <c r="AX890" s="236"/>
      <c r="AY890" s="236"/>
      <c r="AZ890" s="236"/>
      <c r="BA890" s="236"/>
      <c r="BB890" s="236"/>
      <c r="BC890" s="236"/>
      <c r="BD890" s="236"/>
    </row>
    <row r="891" spans="1:56" ht="12.75" customHeight="1">
      <c r="A891" s="186"/>
      <c r="B891" s="186"/>
      <c r="C891" s="186"/>
      <c r="D891" s="186"/>
      <c r="E891" s="186"/>
      <c r="F891" s="186"/>
      <c r="G891" s="186"/>
      <c r="H891" s="186"/>
      <c r="I891" s="186"/>
      <c r="J891" s="186"/>
      <c r="K891" s="186"/>
      <c r="L891" s="186"/>
      <c r="M891" s="186"/>
      <c r="N891" s="186"/>
      <c r="O891" s="186"/>
      <c r="P891" s="187"/>
      <c r="Q891" s="187"/>
      <c r="R891" s="187"/>
      <c r="S891" s="187"/>
      <c r="T891" s="187"/>
      <c r="U891" s="187"/>
      <c r="V891" s="187"/>
      <c r="W891" s="187"/>
      <c r="X891" s="187"/>
      <c r="Y891" s="188"/>
      <c r="Z891" s="188"/>
      <c r="AA891" s="188"/>
      <c r="AB891" s="188"/>
      <c r="AC891" s="235"/>
      <c r="AD891" s="235"/>
      <c r="AE891" s="235"/>
      <c r="AF891" s="235"/>
      <c r="AG891" s="235"/>
      <c r="AH891" s="235"/>
      <c r="AI891" s="187"/>
      <c r="AJ891" s="187"/>
      <c r="AK891" s="187"/>
      <c r="AL891" s="187"/>
      <c r="AM891" s="187"/>
      <c r="AN891" s="187"/>
      <c r="AO891" s="187"/>
      <c r="AP891" s="187"/>
      <c r="AQ891" s="187"/>
      <c r="AR891" s="187"/>
      <c r="AS891" s="187"/>
      <c r="AT891" s="236"/>
      <c r="AU891" s="236"/>
      <c r="AV891" s="236"/>
      <c r="AW891" s="236"/>
      <c r="AX891" s="236"/>
      <c r="AY891" s="236"/>
      <c r="AZ891" s="236"/>
      <c r="BA891" s="236"/>
      <c r="BB891" s="236"/>
      <c r="BC891" s="236"/>
      <c r="BD891" s="236"/>
    </row>
    <row r="892" spans="1:56" ht="12.75" customHeight="1">
      <c r="A892" s="186"/>
      <c r="B892" s="186"/>
      <c r="C892" s="186"/>
      <c r="D892" s="186"/>
      <c r="E892" s="186"/>
      <c r="F892" s="186"/>
      <c r="G892" s="186"/>
      <c r="H892" s="186"/>
      <c r="I892" s="186"/>
      <c r="J892" s="186"/>
      <c r="K892" s="186"/>
      <c r="L892" s="186"/>
      <c r="M892" s="186"/>
      <c r="N892" s="186"/>
      <c r="O892" s="186"/>
      <c r="P892" s="187"/>
      <c r="Q892" s="187"/>
      <c r="R892" s="187"/>
      <c r="S892" s="187"/>
      <c r="T892" s="187"/>
      <c r="U892" s="187"/>
      <c r="V892" s="187"/>
      <c r="W892" s="187"/>
      <c r="X892" s="187"/>
      <c r="Y892" s="188"/>
      <c r="Z892" s="188"/>
      <c r="AA892" s="188"/>
      <c r="AB892" s="188"/>
      <c r="AC892" s="235"/>
      <c r="AD892" s="235"/>
      <c r="AE892" s="235"/>
      <c r="AF892" s="235"/>
      <c r="AG892" s="235"/>
      <c r="AH892" s="235"/>
      <c r="AI892" s="187"/>
      <c r="AJ892" s="187"/>
      <c r="AK892" s="187"/>
      <c r="AL892" s="187"/>
      <c r="AM892" s="187"/>
      <c r="AN892" s="187"/>
      <c r="AO892" s="187"/>
      <c r="AP892" s="187"/>
      <c r="AQ892" s="187"/>
      <c r="AR892" s="187"/>
      <c r="AS892" s="187"/>
      <c r="AT892" s="236"/>
      <c r="AU892" s="236"/>
      <c r="AV892" s="236"/>
      <c r="AW892" s="236"/>
      <c r="AX892" s="236"/>
      <c r="AY892" s="236"/>
      <c r="AZ892" s="236"/>
      <c r="BA892" s="236"/>
      <c r="BB892" s="236"/>
      <c r="BC892" s="236"/>
      <c r="BD892" s="236"/>
    </row>
    <row r="893" spans="1:56" ht="12.75" customHeight="1">
      <c r="A893" s="186"/>
      <c r="B893" s="186"/>
      <c r="C893" s="186"/>
      <c r="D893" s="186"/>
      <c r="E893" s="186"/>
      <c r="F893" s="186"/>
      <c r="G893" s="186"/>
      <c r="H893" s="186"/>
      <c r="I893" s="186"/>
      <c r="J893" s="186"/>
      <c r="K893" s="186"/>
      <c r="L893" s="186"/>
      <c r="M893" s="186"/>
      <c r="N893" s="186"/>
      <c r="O893" s="186"/>
      <c r="P893" s="187"/>
      <c r="Q893" s="187"/>
      <c r="R893" s="187"/>
      <c r="S893" s="187"/>
      <c r="T893" s="187"/>
      <c r="U893" s="187"/>
      <c r="V893" s="187"/>
      <c r="W893" s="187"/>
      <c r="X893" s="187"/>
      <c r="Y893" s="188"/>
      <c r="Z893" s="188"/>
      <c r="AA893" s="188"/>
      <c r="AB893" s="188"/>
      <c r="AC893" s="235"/>
      <c r="AD893" s="235"/>
      <c r="AE893" s="235"/>
      <c r="AF893" s="235"/>
      <c r="AG893" s="235"/>
      <c r="AH893" s="235"/>
      <c r="AI893" s="187"/>
      <c r="AJ893" s="187"/>
      <c r="AK893" s="187"/>
      <c r="AL893" s="187"/>
      <c r="AM893" s="187"/>
      <c r="AN893" s="187"/>
      <c r="AO893" s="187"/>
      <c r="AP893" s="187"/>
      <c r="AQ893" s="187"/>
      <c r="AR893" s="187"/>
      <c r="AS893" s="187"/>
      <c r="AT893" s="236"/>
      <c r="AU893" s="236"/>
      <c r="AV893" s="236"/>
      <c r="AW893" s="236"/>
      <c r="AX893" s="236"/>
      <c r="AY893" s="236"/>
      <c r="AZ893" s="236"/>
      <c r="BA893" s="236"/>
      <c r="BB893" s="236"/>
      <c r="BC893" s="236"/>
      <c r="BD893" s="236"/>
    </row>
    <row r="894" spans="1:56" ht="12.75" customHeight="1">
      <c r="A894" s="186"/>
      <c r="B894" s="186"/>
      <c r="C894" s="186"/>
      <c r="D894" s="186"/>
      <c r="E894" s="186"/>
      <c r="F894" s="186"/>
      <c r="G894" s="186"/>
      <c r="H894" s="186"/>
      <c r="I894" s="186"/>
      <c r="J894" s="186"/>
      <c r="K894" s="186"/>
      <c r="L894" s="186"/>
      <c r="M894" s="186"/>
      <c r="N894" s="186"/>
      <c r="O894" s="186"/>
      <c r="P894" s="187"/>
      <c r="Q894" s="187"/>
      <c r="R894" s="187"/>
      <c r="S894" s="187"/>
      <c r="T894" s="187"/>
      <c r="U894" s="187"/>
      <c r="V894" s="187"/>
      <c r="W894" s="187"/>
      <c r="X894" s="187"/>
      <c r="Y894" s="188"/>
      <c r="Z894" s="188"/>
      <c r="AA894" s="188"/>
      <c r="AB894" s="188"/>
      <c r="AC894" s="235"/>
      <c r="AD894" s="235"/>
      <c r="AE894" s="235"/>
      <c r="AF894" s="235"/>
      <c r="AG894" s="235"/>
      <c r="AH894" s="235"/>
      <c r="AI894" s="187"/>
      <c r="AJ894" s="187"/>
      <c r="AK894" s="187"/>
      <c r="AL894" s="187"/>
      <c r="AM894" s="187"/>
      <c r="AN894" s="187"/>
      <c r="AO894" s="187"/>
      <c r="AP894" s="187"/>
      <c r="AQ894" s="187"/>
      <c r="AR894" s="187"/>
      <c r="AS894" s="187"/>
      <c r="AT894" s="236"/>
      <c r="AU894" s="236"/>
      <c r="AV894" s="236"/>
      <c r="AW894" s="236"/>
      <c r="AX894" s="236"/>
      <c r="AY894" s="236"/>
      <c r="AZ894" s="236"/>
      <c r="BA894" s="236"/>
      <c r="BB894" s="236"/>
      <c r="BC894" s="236"/>
      <c r="BD894" s="236"/>
    </row>
    <row r="895" spans="1:56" ht="12.75" customHeight="1">
      <c r="A895" s="186"/>
      <c r="B895" s="186"/>
      <c r="C895" s="186"/>
      <c r="D895" s="186"/>
      <c r="E895" s="186"/>
      <c r="F895" s="186"/>
      <c r="G895" s="186"/>
      <c r="H895" s="186"/>
      <c r="I895" s="186"/>
      <c r="J895" s="186"/>
      <c r="K895" s="186"/>
      <c r="L895" s="186"/>
      <c r="M895" s="186"/>
      <c r="N895" s="186"/>
      <c r="O895" s="186"/>
      <c r="P895" s="187"/>
      <c r="Q895" s="187"/>
      <c r="R895" s="187"/>
      <c r="S895" s="187"/>
      <c r="T895" s="187"/>
      <c r="U895" s="187"/>
      <c r="V895" s="187"/>
      <c r="W895" s="187"/>
      <c r="X895" s="187"/>
      <c r="Y895" s="188"/>
      <c r="Z895" s="188"/>
      <c r="AA895" s="188"/>
      <c r="AB895" s="188"/>
      <c r="AC895" s="235"/>
      <c r="AD895" s="235"/>
      <c r="AE895" s="235"/>
      <c r="AF895" s="235"/>
      <c r="AG895" s="235"/>
      <c r="AH895" s="235"/>
      <c r="AI895" s="187"/>
      <c r="AJ895" s="187"/>
      <c r="AK895" s="187"/>
      <c r="AL895" s="187"/>
      <c r="AM895" s="187"/>
      <c r="AN895" s="187"/>
      <c r="AO895" s="187"/>
      <c r="AP895" s="187"/>
      <c r="AQ895" s="187"/>
      <c r="AR895" s="187"/>
      <c r="AS895" s="187"/>
      <c r="AT895" s="236"/>
      <c r="AU895" s="236"/>
      <c r="AV895" s="236"/>
      <c r="AW895" s="236"/>
      <c r="AX895" s="236"/>
      <c r="AY895" s="236"/>
      <c r="AZ895" s="236"/>
      <c r="BA895" s="236"/>
      <c r="BB895" s="236"/>
      <c r="BC895" s="236"/>
      <c r="BD895" s="236"/>
    </row>
    <row r="896" spans="1:56" ht="12.75" customHeight="1">
      <c r="A896" s="186"/>
      <c r="B896" s="186"/>
      <c r="C896" s="186"/>
      <c r="D896" s="186"/>
      <c r="E896" s="186"/>
      <c r="F896" s="186"/>
      <c r="G896" s="186"/>
      <c r="H896" s="186"/>
      <c r="I896" s="186"/>
      <c r="J896" s="186"/>
      <c r="K896" s="186"/>
      <c r="L896" s="186"/>
      <c r="M896" s="186"/>
      <c r="N896" s="186"/>
      <c r="O896" s="186"/>
      <c r="P896" s="187"/>
      <c r="Q896" s="187"/>
      <c r="R896" s="187"/>
      <c r="S896" s="187"/>
      <c r="T896" s="187"/>
      <c r="U896" s="187"/>
      <c r="V896" s="187"/>
      <c r="W896" s="187"/>
      <c r="X896" s="187"/>
      <c r="Y896" s="188"/>
      <c r="Z896" s="188"/>
      <c r="AA896" s="188"/>
      <c r="AB896" s="188"/>
      <c r="AC896" s="235"/>
      <c r="AD896" s="235"/>
      <c r="AE896" s="235"/>
      <c r="AF896" s="235"/>
      <c r="AG896" s="235"/>
      <c r="AH896" s="235"/>
      <c r="AI896" s="187"/>
      <c r="AJ896" s="187"/>
      <c r="AK896" s="187"/>
      <c r="AL896" s="187"/>
      <c r="AM896" s="187"/>
      <c r="AN896" s="187"/>
      <c r="AO896" s="187"/>
      <c r="AP896" s="187"/>
      <c r="AQ896" s="187"/>
      <c r="AR896" s="187"/>
      <c r="AS896" s="187"/>
      <c r="AT896" s="236"/>
      <c r="AU896" s="236"/>
      <c r="AV896" s="236"/>
      <c r="AW896" s="236"/>
      <c r="AX896" s="236"/>
      <c r="AY896" s="236"/>
      <c r="AZ896" s="236"/>
      <c r="BA896" s="236"/>
      <c r="BB896" s="236"/>
      <c r="BC896" s="236"/>
      <c r="BD896" s="236"/>
    </row>
    <row r="897" spans="1:56" ht="12.75" customHeight="1">
      <c r="A897" s="186"/>
      <c r="B897" s="186"/>
      <c r="C897" s="186"/>
      <c r="D897" s="186"/>
      <c r="E897" s="186"/>
      <c r="F897" s="186"/>
      <c r="G897" s="186"/>
      <c r="H897" s="186"/>
      <c r="I897" s="186"/>
      <c r="J897" s="186"/>
      <c r="K897" s="186"/>
      <c r="L897" s="186"/>
      <c r="M897" s="186"/>
      <c r="N897" s="186"/>
      <c r="O897" s="186"/>
      <c r="P897" s="187"/>
      <c r="Q897" s="187"/>
      <c r="R897" s="187"/>
      <c r="S897" s="187"/>
      <c r="T897" s="187"/>
      <c r="U897" s="187"/>
      <c r="V897" s="187"/>
      <c r="W897" s="187"/>
      <c r="X897" s="187"/>
      <c r="Y897" s="188"/>
      <c r="Z897" s="188"/>
      <c r="AA897" s="188"/>
      <c r="AB897" s="188"/>
      <c r="AC897" s="235"/>
      <c r="AD897" s="235"/>
      <c r="AE897" s="235"/>
      <c r="AF897" s="235"/>
      <c r="AG897" s="235"/>
      <c r="AH897" s="235"/>
      <c r="AI897" s="187"/>
      <c r="AJ897" s="187"/>
      <c r="AK897" s="187"/>
      <c r="AL897" s="187"/>
      <c r="AM897" s="187"/>
      <c r="AN897" s="187"/>
      <c r="AO897" s="187"/>
      <c r="AP897" s="187"/>
      <c r="AQ897" s="187"/>
      <c r="AR897" s="187"/>
      <c r="AS897" s="187"/>
      <c r="AT897" s="236"/>
      <c r="AU897" s="236"/>
      <c r="AV897" s="236"/>
      <c r="AW897" s="236"/>
      <c r="AX897" s="236"/>
      <c r="AY897" s="236"/>
      <c r="AZ897" s="236"/>
      <c r="BA897" s="236"/>
      <c r="BB897" s="236"/>
      <c r="BC897" s="236"/>
      <c r="BD897" s="236"/>
    </row>
    <row r="898" spans="1:56" ht="12.75" customHeight="1">
      <c r="A898" s="186"/>
      <c r="B898" s="186"/>
      <c r="C898" s="186"/>
      <c r="D898" s="186"/>
      <c r="E898" s="186"/>
      <c r="F898" s="186"/>
      <c r="G898" s="186"/>
      <c r="H898" s="186"/>
      <c r="I898" s="186"/>
      <c r="J898" s="186"/>
      <c r="K898" s="186"/>
      <c r="L898" s="186"/>
      <c r="M898" s="186"/>
      <c r="N898" s="186"/>
      <c r="O898" s="186"/>
      <c r="P898" s="187"/>
      <c r="Q898" s="187"/>
      <c r="R898" s="187"/>
      <c r="S898" s="187"/>
      <c r="T898" s="187"/>
      <c r="U898" s="187"/>
      <c r="V898" s="187"/>
      <c r="W898" s="187"/>
      <c r="X898" s="187"/>
      <c r="Y898" s="188"/>
      <c r="Z898" s="188"/>
      <c r="AA898" s="188"/>
      <c r="AB898" s="188"/>
      <c r="AC898" s="235"/>
      <c r="AD898" s="235"/>
      <c r="AE898" s="235"/>
      <c r="AF898" s="235"/>
      <c r="AG898" s="235"/>
      <c r="AH898" s="235"/>
      <c r="AI898" s="187"/>
      <c r="AJ898" s="187"/>
      <c r="AK898" s="187"/>
      <c r="AL898" s="187"/>
      <c r="AM898" s="187"/>
      <c r="AN898" s="187"/>
      <c r="AO898" s="187"/>
      <c r="AP898" s="187"/>
      <c r="AQ898" s="187"/>
      <c r="AR898" s="187"/>
      <c r="AS898" s="187"/>
      <c r="AT898" s="236"/>
      <c r="AU898" s="236"/>
      <c r="AV898" s="236"/>
      <c r="AW898" s="236"/>
      <c r="AX898" s="236"/>
      <c r="AY898" s="236"/>
      <c r="AZ898" s="236"/>
      <c r="BA898" s="236"/>
      <c r="BB898" s="236"/>
      <c r="BC898" s="236"/>
      <c r="BD898" s="236"/>
    </row>
    <row r="899" spans="1:56" ht="12.75" customHeight="1">
      <c r="A899" s="186"/>
      <c r="B899" s="186"/>
      <c r="C899" s="186"/>
      <c r="D899" s="186"/>
      <c r="E899" s="186"/>
      <c r="F899" s="186"/>
      <c r="G899" s="186"/>
      <c r="H899" s="186"/>
      <c r="I899" s="186"/>
      <c r="J899" s="186"/>
      <c r="K899" s="186"/>
      <c r="L899" s="186"/>
      <c r="M899" s="186"/>
      <c r="N899" s="186"/>
      <c r="O899" s="186"/>
      <c r="P899" s="187"/>
      <c r="Q899" s="187"/>
      <c r="R899" s="187"/>
      <c r="S899" s="187"/>
      <c r="T899" s="187"/>
      <c r="U899" s="187"/>
      <c r="V899" s="187"/>
      <c r="W899" s="187"/>
      <c r="X899" s="187"/>
      <c r="Y899" s="188"/>
      <c r="Z899" s="188"/>
      <c r="AA899" s="188"/>
      <c r="AB899" s="188"/>
      <c r="AC899" s="235"/>
      <c r="AD899" s="235"/>
      <c r="AE899" s="235"/>
      <c r="AF899" s="235"/>
      <c r="AG899" s="235"/>
      <c r="AH899" s="235"/>
      <c r="AI899" s="187"/>
      <c r="AJ899" s="187"/>
      <c r="AK899" s="187"/>
      <c r="AL899" s="187"/>
      <c r="AM899" s="187"/>
      <c r="AN899" s="187"/>
      <c r="AO899" s="187"/>
      <c r="AP899" s="187"/>
      <c r="AQ899" s="187"/>
      <c r="AR899" s="187"/>
      <c r="AS899" s="187"/>
      <c r="AT899" s="236"/>
      <c r="AU899" s="236"/>
      <c r="AV899" s="236"/>
      <c r="AW899" s="236"/>
      <c r="AX899" s="236"/>
      <c r="AY899" s="236"/>
      <c r="AZ899" s="236"/>
      <c r="BA899" s="236"/>
      <c r="BB899" s="236"/>
      <c r="BC899" s="236"/>
      <c r="BD899" s="236"/>
    </row>
    <row r="900" spans="1:56" ht="12.75" customHeight="1">
      <c r="A900" s="186"/>
      <c r="B900" s="186"/>
      <c r="C900" s="186"/>
      <c r="D900" s="186"/>
      <c r="E900" s="186"/>
      <c r="F900" s="186"/>
      <c r="G900" s="186"/>
      <c r="H900" s="186"/>
      <c r="I900" s="186"/>
      <c r="J900" s="186"/>
      <c r="K900" s="186"/>
      <c r="L900" s="186"/>
      <c r="M900" s="186"/>
      <c r="N900" s="186"/>
      <c r="O900" s="186"/>
      <c r="P900" s="187"/>
      <c r="Q900" s="187"/>
      <c r="R900" s="187"/>
      <c r="S900" s="187"/>
      <c r="T900" s="187"/>
      <c r="U900" s="187"/>
      <c r="V900" s="187"/>
      <c r="W900" s="187"/>
      <c r="X900" s="187"/>
      <c r="Y900" s="188"/>
      <c r="Z900" s="188"/>
      <c r="AA900" s="188"/>
      <c r="AB900" s="188"/>
      <c r="AC900" s="235"/>
      <c r="AD900" s="235"/>
      <c r="AE900" s="235"/>
      <c r="AF900" s="235"/>
      <c r="AG900" s="235"/>
      <c r="AH900" s="235"/>
      <c r="AI900" s="187"/>
      <c r="AJ900" s="187"/>
      <c r="AK900" s="187"/>
      <c r="AL900" s="187"/>
      <c r="AM900" s="187"/>
      <c r="AN900" s="187"/>
      <c r="AO900" s="187"/>
      <c r="AP900" s="187"/>
      <c r="AQ900" s="187"/>
      <c r="AR900" s="187"/>
      <c r="AS900" s="187"/>
      <c r="AT900" s="236"/>
      <c r="AU900" s="236"/>
      <c r="AV900" s="236"/>
      <c r="AW900" s="236"/>
      <c r="AX900" s="236"/>
      <c r="AY900" s="236"/>
      <c r="AZ900" s="236"/>
      <c r="BA900" s="236"/>
      <c r="BB900" s="236"/>
      <c r="BC900" s="236"/>
      <c r="BD900" s="236"/>
    </row>
    <row r="901" spans="1:56" ht="12.75" customHeight="1">
      <c r="A901" s="186"/>
      <c r="B901" s="186"/>
      <c r="C901" s="186"/>
      <c r="D901" s="186"/>
      <c r="E901" s="186"/>
      <c r="F901" s="186"/>
      <c r="G901" s="186"/>
      <c r="H901" s="186"/>
      <c r="I901" s="186"/>
      <c r="J901" s="186"/>
      <c r="K901" s="186"/>
      <c r="L901" s="186"/>
      <c r="M901" s="186"/>
      <c r="N901" s="186"/>
      <c r="O901" s="186"/>
      <c r="P901" s="187"/>
      <c r="Q901" s="187"/>
      <c r="R901" s="187"/>
      <c r="S901" s="187"/>
      <c r="T901" s="187"/>
      <c r="U901" s="187"/>
      <c r="V901" s="187"/>
      <c r="W901" s="187"/>
      <c r="X901" s="187"/>
      <c r="Y901" s="188"/>
      <c r="Z901" s="188"/>
      <c r="AA901" s="188"/>
      <c r="AB901" s="188"/>
      <c r="AC901" s="235"/>
      <c r="AD901" s="235"/>
      <c r="AE901" s="235"/>
      <c r="AF901" s="235"/>
      <c r="AG901" s="235"/>
      <c r="AH901" s="235"/>
      <c r="AI901" s="187"/>
      <c r="AJ901" s="187"/>
      <c r="AK901" s="187"/>
      <c r="AL901" s="187"/>
      <c r="AM901" s="187"/>
      <c r="AN901" s="187"/>
      <c r="AO901" s="187"/>
      <c r="AP901" s="187"/>
      <c r="AQ901" s="187"/>
      <c r="AR901" s="187"/>
      <c r="AS901" s="187"/>
      <c r="AT901" s="236"/>
      <c r="AU901" s="236"/>
      <c r="AV901" s="236"/>
      <c r="AW901" s="236"/>
      <c r="AX901" s="236"/>
      <c r="AY901" s="236"/>
      <c r="AZ901" s="236"/>
      <c r="BA901" s="236"/>
      <c r="BB901" s="236"/>
      <c r="BC901" s="236"/>
      <c r="BD901" s="236"/>
    </row>
    <row r="902" spans="1:56" ht="12.75" customHeight="1">
      <c r="A902" s="186"/>
      <c r="B902" s="186"/>
      <c r="C902" s="186"/>
      <c r="D902" s="186"/>
      <c r="E902" s="186"/>
      <c r="F902" s="186"/>
      <c r="G902" s="186"/>
      <c r="H902" s="186"/>
      <c r="I902" s="186"/>
      <c r="J902" s="186"/>
      <c r="K902" s="186"/>
      <c r="L902" s="186"/>
      <c r="M902" s="186"/>
      <c r="N902" s="186"/>
      <c r="O902" s="186"/>
      <c r="P902" s="187"/>
      <c r="Q902" s="187"/>
      <c r="R902" s="187"/>
      <c r="S902" s="187"/>
      <c r="T902" s="187"/>
      <c r="U902" s="187"/>
      <c r="V902" s="187"/>
      <c r="W902" s="187"/>
      <c r="X902" s="187"/>
      <c r="Y902" s="188"/>
      <c r="Z902" s="188"/>
      <c r="AA902" s="188"/>
      <c r="AB902" s="188"/>
      <c r="AC902" s="235"/>
      <c r="AD902" s="235"/>
      <c r="AE902" s="235"/>
      <c r="AF902" s="235"/>
      <c r="AG902" s="235"/>
      <c r="AH902" s="235"/>
      <c r="AI902" s="187"/>
      <c r="AJ902" s="187"/>
      <c r="AK902" s="187"/>
      <c r="AL902" s="187"/>
      <c r="AM902" s="187"/>
      <c r="AN902" s="187"/>
      <c r="AO902" s="187"/>
      <c r="AP902" s="187"/>
      <c r="AQ902" s="187"/>
      <c r="AR902" s="187"/>
      <c r="AS902" s="187"/>
      <c r="AT902" s="236"/>
      <c r="AU902" s="236"/>
      <c r="AV902" s="236"/>
      <c r="AW902" s="236"/>
      <c r="AX902" s="236"/>
      <c r="AY902" s="236"/>
      <c r="AZ902" s="236"/>
      <c r="BA902" s="236"/>
      <c r="BB902" s="236"/>
      <c r="BC902" s="236"/>
      <c r="BD902" s="236"/>
    </row>
    <row r="903" spans="1:56" ht="12.75" customHeight="1">
      <c r="A903" s="186"/>
      <c r="B903" s="186"/>
      <c r="C903" s="186"/>
      <c r="D903" s="186"/>
      <c r="E903" s="186"/>
      <c r="F903" s="186"/>
      <c r="G903" s="186"/>
      <c r="H903" s="186"/>
      <c r="I903" s="186"/>
      <c r="J903" s="186"/>
      <c r="K903" s="186"/>
      <c r="L903" s="186"/>
      <c r="M903" s="186"/>
      <c r="N903" s="186"/>
      <c r="O903" s="186"/>
      <c r="P903" s="187"/>
      <c r="Q903" s="187"/>
      <c r="R903" s="187"/>
      <c r="S903" s="187"/>
      <c r="T903" s="187"/>
      <c r="U903" s="187"/>
      <c r="V903" s="187"/>
      <c r="W903" s="187"/>
      <c r="X903" s="187"/>
      <c r="Y903" s="188"/>
      <c r="Z903" s="188"/>
      <c r="AA903" s="188"/>
      <c r="AB903" s="188"/>
      <c r="AC903" s="235"/>
      <c r="AD903" s="235"/>
      <c r="AE903" s="235"/>
      <c r="AF903" s="235"/>
      <c r="AG903" s="235"/>
      <c r="AH903" s="235"/>
      <c r="AI903" s="187"/>
      <c r="AJ903" s="187"/>
      <c r="AK903" s="187"/>
      <c r="AL903" s="187"/>
      <c r="AM903" s="187"/>
      <c r="AN903" s="187"/>
      <c r="AO903" s="187"/>
      <c r="AP903" s="187"/>
      <c r="AQ903" s="187"/>
      <c r="AR903" s="187"/>
      <c r="AS903" s="187"/>
      <c r="AT903" s="236"/>
      <c r="AU903" s="236"/>
      <c r="AV903" s="236"/>
      <c r="AW903" s="236"/>
      <c r="AX903" s="236"/>
      <c r="AY903" s="236"/>
      <c r="AZ903" s="236"/>
      <c r="BA903" s="236"/>
      <c r="BB903" s="236"/>
      <c r="BC903" s="236"/>
      <c r="BD903" s="236"/>
    </row>
    <row r="904" spans="1:56" ht="12.75" customHeight="1">
      <c r="A904" s="186"/>
      <c r="B904" s="186"/>
      <c r="C904" s="186"/>
      <c r="D904" s="186"/>
      <c r="E904" s="186"/>
      <c r="F904" s="186"/>
      <c r="G904" s="186"/>
      <c r="H904" s="186"/>
      <c r="I904" s="186"/>
      <c r="J904" s="186"/>
      <c r="K904" s="186"/>
      <c r="L904" s="186"/>
      <c r="M904" s="186"/>
      <c r="N904" s="186"/>
      <c r="O904" s="186"/>
      <c r="P904" s="187"/>
      <c r="Q904" s="187"/>
      <c r="R904" s="187"/>
      <c r="S904" s="187"/>
      <c r="T904" s="187"/>
      <c r="U904" s="187"/>
      <c r="V904" s="187"/>
      <c r="W904" s="187"/>
      <c r="X904" s="187"/>
      <c r="Y904" s="188"/>
      <c r="Z904" s="188"/>
      <c r="AA904" s="188"/>
      <c r="AB904" s="188"/>
      <c r="AC904" s="235"/>
      <c r="AD904" s="235"/>
      <c r="AE904" s="235"/>
      <c r="AF904" s="235"/>
      <c r="AG904" s="235"/>
      <c r="AH904" s="235"/>
      <c r="AI904" s="187"/>
      <c r="AJ904" s="187"/>
      <c r="AK904" s="187"/>
      <c r="AL904" s="187"/>
      <c r="AM904" s="187"/>
      <c r="AN904" s="187"/>
      <c r="AO904" s="187"/>
      <c r="AP904" s="187"/>
      <c r="AQ904" s="187"/>
      <c r="AR904" s="187"/>
      <c r="AS904" s="187"/>
      <c r="AT904" s="236"/>
      <c r="AU904" s="236"/>
      <c r="AV904" s="236"/>
      <c r="AW904" s="236"/>
      <c r="AX904" s="236"/>
      <c r="AY904" s="236"/>
      <c r="AZ904" s="236"/>
      <c r="BA904" s="236"/>
      <c r="BB904" s="236"/>
      <c r="BC904" s="236"/>
      <c r="BD904" s="236"/>
    </row>
    <row r="905" spans="1:56" ht="12.75" customHeight="1">
      <c r="A905" s="186"/>
      <c r="B905" s="186"/>
      <c r="C905" s="186"/>
      <c r="D905" s="186"/>
      <c r="E905" s="186"/>
      <c r="F905" s="186"/>
      <c r="G905" s="186"/>
      <c r="H905" s="186"/>
      <c r="I905" s="186"/>
      <c r="J905" s="186"/>
      <c r="K905" s="186"/>
      <c r="L905" s="186"/>
      <c r="M905" s="186"/>
      <c r="N905" s="186"/>
      <c r="O905" s="186"/>
      <c r="P905" s="187"/>
      <c r="Q905" s="187"/>
      <c r="R905" s="187"/>
      <c r="S905" s="187"/>
      <c r="T905" s="187"/>
      <c r="U905" s="187"/>
      <c r="V905" s="187"/>
      <c r="W905" s="187"/>
      <c r="X905" s="187"/>
      <c r="Y905" s="188"/>
      <c r="Z905" s="188"/>
      <c r="AA905" s="188"/>
      <c r="AB905" s="188"/>
      <c r="AC905" s="235"/>
      <c r="AD905" s="235"/>
      <c r="AE905" s="235"/>
      <c r="AF905" s="235"/>
      <c r="AG905" s="235"/>
      <c r="AH905" s="235"/>
      <c r="AI905" s="187"/>
      <c r="AJ905" s="187"/>
      <c r="AK905" s="187"/>
      <c r="AL905" s="187"/>
      <c r="AM905" s="187"/>
      <c r="AN905" s="187"/>
      <c r="AO905" s="187"/>
      <c r="AP905" s="187"/>
      <c r="AQ905" s="187"/>
      <c r="AR905" s="187"/>
      <c r="AS905" s="187"/>
      <c r="AT905" s="236"/>
      <c r="AU905" s="236"/>
      <c r="AV905" s="236"/>
      <c r="AW905" s="236"/>
      <c r="AX905" s="236"/>
      <c r="AY905" s="236"/>
      <c r="AZ905" s="236"/>
      <c r="BA905" s="236"/>
      <c r="BB905" s="236"/>
      <c r="BC905" s="236"/>
      <c r="BD905" s="236"/>
    </row>
    <row r="906" spans="1:56" ht="12.75" customHeight="1">
      <c r="A906" s="186"/>
      <c r="B906" s="186"/>
      <c r="C906" s="186"/>
      <c r="D906" s="186"/>
      <c r="E906" s="186"/>
      <c r="F906" s="186"/>
      <c r="G906" s="186"/>
      <c r="H906" s="186"/>
      <c r="I906" s="186"/>
      <c r="J906" s="186"/>
      <c r="K906" s="186"/>
      <c r="L906" s="186"/>
      <c r="M906" s="186"/>
      <c r="N906" s="186"/>
      <c r="O906" s="186"/>
      <c r="P906" s="187"/>
      <c r="Q906" s="187"/>
      <c r="R906" s="187"/>
      <c r="S906" s="187"/>
      <c r="T906" s="187"/>
      <c r="U906" s="187"/>
      <c r="V906" s="187"/>
      <c r="W906" s="187"/>
      <c r="X906" s="187"/>
      <c r="Y906" s="188"/>
      <c r="Z906" s="188"/>
      <c r="AA906" s="188"/>
      <c r="AB906" s="188"/>
      <c r="AC906" s="235"/>
      <c r="AD906" s="235"/>
      <c r="AE906" s="235"/>
      <c r="AF906" s="235"/>
      <c r="AG906" s="235"/>
      <c r="AH906" s="235"/>
      <c r="AI906" s="187"/>
      <c r="AJ906" s="187"/>
      <c r="AK906" s="187"/>
      <c r="AL906" s="187"/>
      <c r="AM906" s="187"/>
      <c r="AN906" s="187"/>
      <c r="AO906" s="187"/>
      <c r="AP906" s="187"/>
      <c r="AQ906" s="187"/>
      <c r="AR906" s="187"/>
      <c r="AS906" s="187"/>
      <c r="AT906" s="236"/>
      <c r="AU906" s="236"/>
      <c r="AV906" s="236"/>
      <c r="AW906" s="236"/>
      <c r="AX906" s="236"/>
      <c r="AY906" s="236"/>
      <c r="AZ906" s="236"/>
      <c r="BA906" s="236"/>
      <c r="BB906" s="236"/>
      <c r="BC906" s="236"/>
      <c r="BD906" s="236"/>
    </row>
    <row r="907" spans="1:56" ht="12.75" customHeight="1">
      <c r="A907" s="186"/>
      <c r="B907" s="186"/>
      <c r="C907" s="186"/>
      <c r="D907" s="186"/>
      <c r="E907" s="186"/>
      <c r="F907" s="186"/>
      <c r="G907" s="186"/>
      <c r="H907" s="186"/>
      <c r="I907" s="186"/>
      <c r="J907" s="186"/>
      <c r="K907" s="186"/>
      <c r="L907" s="186"/>
      <c r="M907" s="186"/>
      <c r="N907" s="186"/>
      <c r="O907" s="186"/>
      <c r="P907" s="187"/>
      <c r="Q907" s="187"/>
      <c r="R907" s="187"/>
      <c r="S907" s="187"/>
      <c r="T907" s="187"/>
      <c r="U907" s="187"/>
      <c r="V907" s="187"/>
      <c r="W907" s="187"/>
      <c r="X907" s="187"/>
      <c r="Y907" s="188"/>
      <c r="Z907" s="188"/>
      <c r="AA907" s="188"/>
      <c r="AB907" s="188"/>
      <c r="AC907" s="235"/>
      <c r="AD907" s="235"/>
      <c r="AE907" s="235"/>
      <c r="AF907" s="235"/>
      <c r="AG907" s="235"/>
      <c r="AH907" s="235"/>
      <c r="AI907" s="187"/>
      <c r="AJ907" s="187"/>
      <c r="AK907" s="187"/>
      <c r="AL907" s="187"/>
      <c r="AM907" s="187"/>
      <c r="AN907" s="187"/>
      <c r="AO907" s="187"/>
      <c r="AP907" s="187"/>
      <c r="AQ907" s="187"/>
      <c r="AR907" s="187"/>
      <c r="AS907" s="187"/>
      <c r="AT907" s="236"/>
      <c r="AU907" s="236"/>
      <c r="AV907" s="236"/>
      <c r="AW907" s="236"/>
      <c r="AX907" s="236"/>
      <c r="AY907" s="236"/>
      <c r="AZ907" s="236"/>
      <c r="BA907" s="236"/>
      <c r="BB907" s="236"/>
      <c r="BC907" s="236"/>
      <c r="BD907" s="236"/>
    </row>
    <row r="908" spans="1:56" ht="12.75" customHeight="1">
      <c r="A908" s="186"/>
      <c r="B908" s="186"/>
      <c r="C908" s="186"/>
      <c r="D908" s="186"/>
      <c r="E908" s="186"/>
      <c r="F908" s="186"/>
      <c r="G908" s="186"/>
      <c r="H908" s="186"/>
      <c r="I908" s="186"/>
      <c r="J908" s="186"/>
      <c r="K908" s="186"/>
      <c r="L908" s="186"/>
      <c r="M908" s="186"/>
      <c r="N908" s="186"/>
      <c r="O908" s="186"/>
      <c r="P908" s="187"/>
      <c r="Q908" s="187"/>
      <c r="R908" s="187"/>
      <c r="S908" s="187"/>
      <c r="T908" s="187"/>
      <c r="U908" s="187"/>
      <c r="V908" s="187"/>
      <c r="W908" s="187"/>
      <c r="X908" s="187"/>
      <c r="Y908" s="188"/>
      <c r="Z908" s="188"/>
      <c r="AA908" s="188"/>
      <c r="AB908" s="188"/>
      <c r="AC908" s="235"/>
      <c r="AD908" s="235"/>
      <c r="AE908" s="235"/>
      <c r="AF908" s="235"/>
      <c r="AG908" s="235"/>
      <c r="AH908" s="235"/>
      <c r="AI908" s="187"/>
      <c r="AJ908" s="187"/>
      <c r="AK908" s="187"/>
      <c r="AL908" s="187"/>
      <c r="AM908" s="187"/>
      <c r="AN908" s="187"/>
      <c r="AO908" s="187"/>
      <c r="AP908" s="187"/>
      <c r="AQ908" s="187"/>
      <c r="AR908" s="187"/>
      <c r="AS908" s="187"/>
      <c r="AT908" s="236"/>
      <c r="AU908" s="236"/>
      <c r="AV908" s="236"/>
      <c r="AW908" s="236"/>
      <c r="AX908" s="236"/>
      <c r="AY908" s="236"/>
      <c r="AZ908" s="236"/>
      <c r="BA908" s="236"/>
      <c r="BB908" s="236"/>
      <c r="BC908" s="236"/>
      <c r="BD908" s="236"/>
    </row>
    <row r="909" spans="1:56" ht="12.75" customHeight="1">
      <c r="A909" s="186"/>
      <c r="B909" s="186"/>
      <c r="C909" s="186"/>
      <c r="D909" s="186"/>
      <c r="E909" s="186"/>
      <c r="F909" s="186"/>
      <c r="G909" s="186"/>
      <c r="H909" s="186"/>
      <c r="I909" s="186"/>
      <c r="J909" s="186"/>
      <c r="K909" s="186"/>
      <c r="L909" s="186"/>
      <c r="M909" s="186"/>
      <c r="N909" s="186"/>
      <c r="O909" s="186"/>
      <c r="P909" s="187"/>
      <c r="Q909" s="187"/>
      <c r="R909" s="187"/>
      <c r="S909" s="187"/>
      <c r="T909" s="187"/>
      <c r="U909" s="187"/>
      <c r="V909" s="187"/>
      <c r="W909" s="187"/>
      <c r="X909" s="187"/>
      <c r="Y909" s="188"/>
      <c r="Z909" s="188"/>
      <c r="AA909" s="188"/>
      <c r="AB909" s="188"/>
      <c r="AC909" s="235"/>
      <c r="AD909" s="235"/>
      <c r="AE909" s="235"/>
      <c r="AF909" s="235"/>
      <c r="AG909" s="235"/>
      <c r="AH909" s="235"/>
      <c r="AI909" s="187"/>
      <c r="AJ909" s="187"/>
      <c r="AK909" s="187"/>
      <c r="AL909" s="187"/>
      <c r="AM909" s="187"/>
      <c r="AN909" s="187"/>
      <c r="AO909" s="187"/>
      <c r="AP909" s="187"/>
      <c r="AQ909" s="187"/>
      <c r="AR909" s="187"/>
      <c r="AS909" s="187"/>
      <c r="AT909" s="236"/>
      <c r="AU909" s="236"/>
      <c r="AV909" s="236"/>
      <c r="AW909" s="236"/>
      <c r="AX909" s="236"/>
      <c r="AY909" s="236"/>
      <c r="AZ909" s="236"/>
      <c r="BA909" s="236"/>
      <c r="BB909" s="236"/>
      <c r="BC909" s="236"/>
      <c r="BD909" s="236"/>
    </row>
    <row r="910" spans="1:56" ht="12.75" customHeight="1">
      <c r="A910" s="186"/>
      <c r="B910" s="186"/>
      <c r="C910" s="186"/>
      <c r="D910" s="186"/>
      <c r="E910" s="186"/>
      <c r="F910" s="186"/>
      <c r="G910" s="186"/>
      <c r="H910" s="186"/>
      <c r="I910" s="186"/>
      <c r="J910" s="186"/>
      <c r="K910" s="186"/>
      <c r="L910" s="186"/>
      <c r="M910" s="186"/>
      <c r="N910" s="186"/>
      <c r="O910" s="186"/>
      <c r="P910" s="187"/>
      <c r="Q910" s="187"/>
      <c r="R910" s="187"/>
      <c r="S910" s="187"/>
      <c r="T910" s="187"/>
      <c r="U910" s="187"/>
      <c r="V910" s="187"/>
      <c r="W910" s="187"/>
      <c r="X910" s="187"/>
      <c r="Y910" s="188"/>
      <c r="Z910" s="188"/>
      <c r="AA910" s="188"/>
      <c r="AB910" s="188"/>
      <c r="AC910" s="235"/>
      <c r="AD910" s="235"/>
      <c r="AE910" s="235"/>
      <c r="AF910" s="235"/>
      <c r="AG910" s="235"/>
      <c r="AH910" s="235"/>
      <c r="AI910" s="187"/>
      <c r="AJ910" s="187"/>
      <c r="AK910" s="187"/>
      <c r="AL910" s="187"/>
      <c r="AM910" s="187"/>
      <c r="AN910" s="187"/>
      <c r="AO910" s="187"/>
      <c r="AP910" s="187"/>
      <c r="AQ910" s="187"/>
      <c r="AR910" s="187"/>
      <c r="AS910" s="187"/>
      <c r="AT910" s="236"/>
      <c r="AU910" s="236"/>
      <c r="AV910" s="236"/>
      <c r="AW910" s="236"/>
      <c r="AX910" s="236"/>
      <c r="AY910" s="236"/>
      <c r="AZ910" s="236"/>
      <c r="BA910" s="236"/>
      <c r="BB910" s="236"/>
      <c r="BC910" s="236"/>
      <c r="BD910" s="236"/>
    </row>
    <row r="911" spans="1:56" ht="12.75" customHeight="1">
      <c r="A911" s="186"/>
      <c r="B911" s="186"/>
      <c r="C911" s="186"/>
      <c r="D911" s="186"/>
      <c r="E911" s="186"/>
      <c r="F911" s="186"/>
      <c r="G911" s="186"/>
      <c r="H911" s="186"/>
      <c r="I911" s="186"/>
      <c r="J911" s="186"/>
      <c r="K911" s="186"/>
      <c r="L911" s="186"/>
      <c r="M911" s="186"/>
      <c r="N911" s="186"/>
      <c r="O911" s="186"/>
      <c r="P911" s="187"/>
      <c r="Q911" s="187"/>
      <c r="R911" s="187"/>
      <c r="S911" s="187"/>
      <c r="T911" s="187"/>
      <c r="U911" s="187"/>
      <c r="V911" s="187"/>
      <c r="W911" s="187"/>
      <c r="X911" s="187"/>
      <c r="Y911" s="188"/>
      <c r="Z911" s="188"/>
      <c r="AA911" s="188"/>
      <c r="AB911" s="188"/>
      <c r="AC911" s="235"/>
      <c r="AD911" s="235"/>
      <c r="AE911" s="235"/>
      <c r="AF911" s="235"/>
      <c r="AG911" s="235"/>
      <c r="AH911" s="235"/>
      <c r="AI911" s="187"/>
      <c r="AJ911" s="187"/>
      <c r="AK911" s="187"/>
      <c r="AL911" s="187"/>
      <c r="AM911" s="187"/>
      <c r="AN911" s="187"/>
      <c r="AO911" s="187"/>
      <c r="AP911" s="187"/>
      <c r="AQ911" s="187"/>
      <c r="AR911" s="187"/>
      <c r="AS911" s="187"/>
      <c r="AT911" s="236"/>
      <c r="AU911" s="236"/>
      <c r="AV911" s="236"/>
      <c r="AW911" s="236"/>
      <c r="AX911" s="236"/>
      <c r="AY911" s="236"/>
      <c r="AZ911" s="236"/>
      <c r="BA911" s="236"/>
      <c r="BB911" s="236"/>
      <c r="BC911" s="236"/>
      <c r="BD911" s="236"/>
    </row>
    <row r="912" spans="1:56" ht="12.75" customHeight="1">
      <c r="A912" s="186"/>
      <c r="B912" s="186"/>
      <c r="C912" s="186"/>
      <c r="D912" s="186"/>
      <c r="E912" s="186"/>
      <c r="F912" s="186"/>
      <c r="G912" s="186"/>
      <c r="H912" s="186"/>
      <c r="I912" s="186"/>
      <c r="J912" s="186"/>
      <c r="K912" s="186"/>
      <c r="L912" s="186"/>
      <c r="M912" s="186"/>
      <c r="N912" s="186"/>
      <c r="O912" s="186"/>
      <c r="P912" s="187"/>
      <c r="Q912" s="187"/>
      <c r="R912" s="187"/>
      <c r="S912" s="187"/>
      <c r="T912" s="187"/>
      <c r="U912" s="187"/>
      <c r="V912" s="187"/>
      <c r="W912" s="187"/>
      <c r="X912" s="187"/>
      <c r="Y912" s="188"/>
      <c r="Z912" s="188"/>
      <c r="AA912" s="188"/>
      <c r="AB912" s="188"/>
      <c r="AC912" s="235"/>
      <c r="AD912" s="235"/>
      <c r="AE912" s="235"/>
      <c r="AF912" s="235"/>
      <c r="AG912" s="235"/>
      <c r="AH912" s="235"/>
      <c r="AI912" s="187"/>
      <c r="AJ912" s="187"/>
      <c r="AK912" s="187"/>
      <c r="AL912" s="187"/>
      <c r="AM912" s="187"/>
      <c r="AN912" s="187"/>
      <c r="AO912" s="187"/>
      <c r="AP912" s="187"/>
      <c r="AQ912" s="187"/>
      <c r="AR912" s="187"/>
      <c r="AS912" s="187"/>
      <c r="AT912" s="236"/>
      <c r="AU912" s="236"/>
      <c r="AV912" s="236"/>
      <c r="AW912" s="236"/>
      <c r="AX912" s="236"/>
      <c r="AY912" s="236"/>
      <c r="AZ912" s="236"/>
      <c r="BA912" s="236"/>
      <c r="BB912" s="236"/>
      <c r="BC912" s="236"/>
      <c r="BD912" s="236"/>
    </row>
    <row r="913" spans="1:56" ht="12.75" customHeight="1">
      <c r="A913" s="186"/>
      <c r="B913" s="186"/>
      <c r="C913" s="186"/>
      <c r="D913" s="186"/>
      <c r="E913" s="186"/>
      <c r="F913" s="186"/>
      <c r="G913" s="186"/>
      <c r="H913" s="186"/>
      <c r="I913" s="186"/>
      <c r="J913" s="186"/>
      <c r="K913" s="186"/>
      <c r="L913" s="186"/>
      <c r="M913" s="186"/>
      <c r="N913" s="186"/>
      <c r="O913" s="186"/>
      <c r="P913" s="187"/>
      <c r="Q913" s="187"/>
      <c r="R913" s="187"/>
      <c r="S913" s="187"/>
      <c r="T913" s="187"/>
      <c r="U913" s="187"/>
      <c r="V913" s="187"/>
      <c r="W913" s="187"/>
      <c r="X913" s="187"/>
      <c r="Y913" s="188"/>
      <c r="Z913" s="188"/>
      <c r="AA913" s="188"/>
      <c r="AB913" s="188"/>
      <c r="AC913" s="235"/>
      <c r="AD913" s="235"/>
      <c r="AE913" s="235"/>
      <c r="AF913" s="235"/>
      <c r="AG913" s="235"/>
      <c r="AH913" s="235"/>
      <c r="AI913" s="187"/>
      <c r="AJ913" s="187"/>
      <c r="AK913" s="187"/>
      <c r="AL913" s="187"/>
      <c r="AM913" s="187"/>
      <c r="AN913" s="187"/>
      <c r="AO913" s="187"/>
      <c r="AP913" s="187"/>
      <c r="AQ913" s="187"/>
      <c r="AR913" s="187"/>
      <c r="AS913" s="187"/>
      <c r="AT913" s="236"/>
      <c r="AU913" s="236"/>
      <c r="AV913" s="236"/>
      <c r="AW913" s="236"/>
      <c r="AX913" s="236"/>
      <c r="AY913" s="236"/>
      <c r="AZ913" s="236"/>
      <c r="BA913" s="236"/>
      <c r="BB913" s="236"/>
      <c r="BC913" s="236"/>
      <c r="BD913" s="236"/>
    </row>
    <row r="914" spans="1:56" ht="12.75" customHeight="1">
      <c r="A914" s="186"/>
      <c r="B914" s="186"/>
      <c r="C914" s="186"/>
      <c r="D914" s="186"/>
      <c r="E914" s="186"/>
      <c r="F914" s="186"/>
      <c r="G914" s="186"/>
      <c r="H914" s="186"/>
      <c r="I914" s="186"/>
      <c r="J914" s="186"/>
      <c r="K914" s="186"/>
      <c r="L914" s="186"/>
      <c r="M914" s="186"/>
      <c r="N914" s="186"/>
      <c r="O914" s="186"/>
      <c r="P914" s="187"/>
      <c r="Q914" s="187"/>
      <c r="R914" s="187"/>
      <c r="S914" s="187"/>
      <c r="T914" s="187"/>
      <c r="U914" s="187"/>
      <c r="V914" s="187"/>
      <c r="W914" s="187"/>
      <c r="X914" s="187"/>
      <c r="Y914" s="188"/>
      <c r="Z914" s="188"/>
      <c r="AA914" s="188"/>
      <c r="AB914" s="188"/>
      <c r="AC914" s="235"/>
      <c r="AD914" s="235"/>
      <c r="AE914" s="235"/>
      <c r="AF914" s="235"/>
      <c r="AG914" s="235"/>
      <c r="AH914" s="235"/>
      <c r="AI914" s="187"/>
      <c r="AJ914" s="187"/>
      <c r="AK914" s="187"/>
      <c r="AL914" s="187"/>
      <c r="AM914" s="187"/>
      <c r="AN914" s="187"/>
      <c r="AO914" s="187"/>
      <c r="AP914" s="187"/>
      <c r="AQ914" s="187"/>
      <c r="AR914" s="187"/>
      <c r="AS914" s="187"/>
      <c r="AT914" s="236"/>
      <c r="AU914" s="236"/>
      <c r="AV914" s="236"/>
      <c r="AW914" s="236"/>
      <c r="AX914" s="236"/>
      <c r="AY914" s="236"/>
      <c r="AZ914" s="236"/>
      <c r="BA914" s="236"/>
      <c r="BB914" s="236"/>
      <c r="BC914" s="236"/>
      <c r="BD914" s="236"/>
    </row>
    <row r="915" spans="1:56" ht="12.75" customHeight="1">
      <c r="A915" s="186"/>
      <c r="B915" s="186"/>
      <c r="C915" s="186"/>
      <c r="D915" s="186"/>
      <c r="E915" s="186"/>
      <c r="F915" s="186"/>
      <c r="G915" s="186"/>
      <c r="H915" s="186"/>
      <c r="I915" s="186"/>
      <c r="J915" s="186"/>
      <c r="K915" s="186"/>
      <c r="L915" s="186"/>
      <c r="M915" s="186"/>
      <c r="N915" s="186"/>
      <c r="O915" s="186"/>
      <c r="P915" s="187"/>
      <c r="Q915" s="187"/>
      <c r="R915" s="187"/>
      <c r="S915" s="187"/>
      <c r="T915" s="187"/>
      <c r="U915" s="187"/>
      <c r="V915" s="187"/>
      <c r="W915" s="187"/>
      <c r="X915" s="187"/>
      <c r="Y915" s="188"/>
      <c r="Z915" s="188"/>
      <c r="AA915" s="188"/>
      <c r="AB915" s="188"/>
      <c r="AC915" s="235"/>
      <c r="AD915" s="235"/>
      <c r="AE915" s="235"/>
      <c r="AF915" s="235"/>
      <c r="AG915" s="235"/>
      <c r="AH915" s="235"/>
      <c r="AI915" s="187"/>
      <c r="AJ915" s="187"/>
      <c r="AK915" s="187"/>
      <c r="AL915" s="187"/>
      <c r="AM915" s="187"/>
      <c r="AN915" s="187"/>
      <c r="AO915" s="187"/>
      <c r="AP915" s="187"/>
      <c r="AQ915" s="187"/>
      <c r="AR915" s="187"/>
      <c r="AS915" s="187"/>
      <c r="AT915" s="236"/>
      <c r="AU915" s="236"/>
      <c r="AV915" s="236"/>
      <c r="AW915" s="236"/>
      <c r="AX915" s="236"/>
      <c r="AY915" s="236"/>
      <c r="AZ915" s="236"/>
      <c r="BA915" s="236"/>
      <c r="BB915" s="236"/>
      <c r="BC915" s="236"/>
      <c r="BD915" s="236"/>
    </row>
    <row r="916" spans="1:56" ht="12.75" customHeight="1">
      <c r="A916" s="186"/>
      <c r="B916" s="186"/>
      <c r="C916" s="186"/>
      <c r="D916" s="186"/>
      <c r="E916" s="186"/>
      <c r="F916" s="186"/>
      <c r="G916" s="186"/>
      <c r="H916" s="186"/>
      <c r="I916" s="186"/>
      <c r="J916" s="186"/>
      <c r="K916" s="186"/>
      <c r="L916" s="186"/>
      <c r="M916" s="186"/>
      <c r="N916" s="186"/>
      <c r="O916" s="186"/>
      <c r="P916" s="187"/>
      <c r="Q916" s="187"/>
      <c r="R916" s="187"/>
      <c r="S916" s="187"/>
      <c r="T916" s="187"/>
      <c r="U916" s="187"/>
      <c r="V916" s="187"/>
      <c r="W916" s="187"/>
      <c r="X916" s="187"/>
      <c r="Y916" s="188"/>
      <c r="Z916" s="188"/>
      <c r="AA916" s="188"/>
      <c r="AB916" s="188"/>
      <c r="AC916" s="235"/>
      <c r="AD916" s="235"/>
      <c r="AE916" s="235"/>
      <c r="AF916" s="235"/>
      <c r="AG916" s="235"/>
      <c r="AH916" s="235"/>
      <c r="AI916" s="187"/>
      <c r="AJ916" s="187"/>
      <c r="AK916" s="187"/>
      <c r="AL916" s="187"/>
      <c r="AM916" s="187"/>
      <c r="AN916" s="187"/>
      <c r="AO916" s="187"/>
      <c r="AP916" s="187"/>
      <c r="AQ916" s="187"/>
      <c r="AR916" s="187"/>
      <c r="AS916" s="187"/>
      <c r="AT916" s="236"/>
      <c r="AU916" s="236"/>
      <c r="AV916" s="236"/>
      <c r="AW916" s="236"/>
      <c r="AX916" s="236"/>
      <c r="AY916" s="236"/>
      <c r="AZ916" s="236"/>
      <c r="BA916" s="236"/>
      <c r="BB916" s="236"/>
      <c r="BC916" s="236"/>
      <c r="BD916" s="236"/>
    </row>
    <row r="917" spans="1:56" ht="12.75" customHeight="1">
      <c r="A917" s="186"/>
      <c r="B917" s="186"/>
      <c r="C917" s="186"/>
      <c r="D917" s="186"/>
      <c r="E917" s="186"/>
      <c r="F917" s="186"/>
      <c r="G917" s="186"/>
      <c r="H917" s="186"/>
      <c r="I917" s="186"/>
      <c r="J917" s="186"/>
      <c r="K917" s="186"/>
      <c r="L917" s="186"/>
      <c r="M917" s="186"/>
      <c r="N917" s="186"/>
      <c r="O917" s="186"/>
      <c r="P917" s="187"/>
      <c r="Q917" s="187"/>
      <c r="R917" s="187"/>
      <c r="S917" s="187"/>
      <c r="T917" s="187"/>
      <c r="U917" s="187"/>
      <c r="V917" s="187"/>
      <c r="W917" s="187"/>
      <c r="X917" s="187"/>
      <c r="Y917" s="188"/>
      <c r="Z917" s="188"/>
      <c r="AA917" s="188"/>
      <c r="AB917" s="188"/>
      <c r="AC917" s="235"/>
      <c r="AD917" s="235"/>
      <c r="AE917" s="235"/>
      <c r="AF917" s="235"/>
      <c r="AG917" s="235"/>
      <c r="AH917" s="235"/>
      <c r="AI917" s="187"/>
      <c r="AJ917" s="187"/>
      <c r="AK917" s="187"/>
      <c r="AL917" s="187"/>
      <c r="AM917" s="187"/>
      <c r="AN917" s="187"/>
      <c r="AO917" s="187"/>
      <c r="AP917" s="187"/>
      <c r="AQ917" s="187"/>
      <c r="AR917" s="187"/>
      <c r="AS917" s="187"/>
      <c r="AT917" s="236"/>
      <c r="AU917" s="236"/>
      <c r="AV917" s="236"/>
      <c r="AW917" s="236"/>
      <c r="AX917" s="236"/>
      <c r="AY917" s="236"/>
      <c r="AZ917" s="236"/>
      <c r="BA917" s="236"/>
      <c r="BB917" s="236"/>
      <c r="BC917" s="236"/>
      <c r="BD917" s="236"/>
    </row>
    <row r="918" spans="1:56" ht="12.75" customHeight="1">
      <c r="A918" s="186"/>
      <c r="B918" s="186"/>
      <c r="C918" s="186"/>
      <c r="D918" s="186"/>
      <c r="E918" s="186"/>
      <c r="F918" s="186"/>
      <c r="G918" s="186"/>
      <c r="H918" s="186"/>
      <c r="I918" s="186"/>
      <c r="J918" s="186"/>
      <c r="K918" s="186"/>
      <c r="L918" s="186"/>
      <c r="M918" s="186"/>
      <c r="N918" s="186"/>
      <c r="O918" s="186"/>
      <c r="P918" s="187"/>
      <c r="Q918" s="187"/>
      <c r="R918" s="187"/>
      <c r="S918" s="187"/>
      <c r="T918" s="187"/>
      <c r="U918" s="187"/>
      <c r="V918" s="187"/>
      <c r="W918" s="187"/>
      <c r="X918" s="187"/>
      <c r="Y918" s="188"/>
      <c r="Z918" s="188"/>
      <c r="AA918" s="188"/>
      <c r="AB918" s="188"/>
      <c r="AC918" s="235"/>
      <c r="AD918" s="235"/>
      <c r="AE918" s="235"/>
      <c r="AF918" s="235"/>
      <c r="AG918" s="235"/>
      <c r="AH918" s="235"/>
      <c r="AI918" s="187"/>
      <c r="AJ918" s="187"/>
      <c r="AK918" s="187"/>
      <c r="AL918" s="187"/>
      <c r="AM918" s="187"/>
      <c r="AN918" s="187"/>
      <c r="AO918" s="187"/>
      <c r="AP918" s="187"/>
      <c r="AQ918" s="187"/>
      <c r="AR918" s="187"/>
      <c r="AS918" s="187"/>
      <c r="AT918" s="236"/>
      <c r="AU918" s="236"/>
      <c r="AV918" s="236"/>
      <c r="AW918" s="236"/>
      <c r="AX918" s="236"/>
      <c r="AY918" s="236"/>
      <c r="AZ918" s="236"/>
      <c r="BA918" s="236"/>
      <c r="BB918" s="236"/>
      <c r="BC918" s="236"/>
      <c r="BD918" s="236"/>
    </row>
    <row r="919" spans="1:56" ht="12.75" customHeight="1">
      <c r="A919" s="186"/>
      <c r="B919" s="186"/>
      <c r="C919" s="186"/>
      <c r="D919" s="186"/>
      <c r="E919" s="186"/>
      <c r="F919" s="186"/>
      <c r="G919" s="186"/>
      <c r="H919" s="186"/>
      <c r="I919" s="186"/>
      <c r="J919" s="186"/>
      <c r="K919" s="186"/>
      <c r="L919" s="186"/>
      <c r="M919" s="186"/>
      <c r="N919" s="186"/>
      <c r="O919" s="186"/>
      <c r="P919" s="187"/>
      <c r="Q919" s="187"/>
      <c r="R919" s="187"/>
      <c r="S919" s="187"/>
      <c r="T919" s="187"/>
      <c r="U919" s="187"/>
      <c r="V919" s="187"/>
      <c r="W919" s="187"/>
      <c r="X919" s="187"/>
      <c r="Y919" s="188"/>
      <c r="Z919" s="188"/>
      <c r="AA919" s="188"/>
      <c r="AB919" s="188"/>
      <c r="AC919" s="235"/>
      <c r="AD919" s="235"/>
      <c r="AE919" s="235"/>
      <c r="AF919" s="235"/>
      <c r="AG919" s="235"/>
      <c r="AH919" s="235"/>
      <c r="AI919" s="187"/>
      <c r="AJ919" s="187"/>
      <c r="AK919" s="187"/>
      <c r="AL919" s="187"/>
      <c r="AM919" s="187"/>
      <c r="AN919" s="187"/>
      <c r="AO919" s="187"/>
      <c r="AP919" s="187"/>
      <c r="AQ919" s="187"/>
      <c r="AR919" s="187"/>
      <c r="AS919" s="187"/>
      <c r="AT919" s="236"/>
      <c r="AU919" s="236"/>
      <c r="AV919" s="236"/>
      <c r="AW919" s="236"/>
      <c r="AX919" s="236"/>
      <c r="AY919" s="236"/>
      <c r="AZ919" s="236"/>
      <c r="BA919" s="236"/>
      <c r="BB919" s="236"/>
      <c r="BC919" s="236"/>
      <c r="BD919" s="236"/>
    </row>
    <row r="920" spans="1:56" ht="12.75" customHeight="1">
      <c r="A920" s="186"/>
      <c r="B920" s="186"/>
      <c r="C920" s="186"/>
      <c r="D920" s="186"/>
      <c r="E920" s="186"/>
      <c r="F920" s="186"/>
      <c r="G920" s="186"/>
      <c r="H920" s="186"/>
      <c r="I920" s="186"/>
      <c r="J920" s="186"/>
      <c r="K920" s="186"/>
      <c r="L920" s="186"/>
      <c r="M920" s="186"/>
      <c r="N920" s="186"/>
      <c r="O920" s="186"/>
      <c r="P920" s="187"/>
      <c r="Q920" s="187"/>
      <c r="R920" s="187"/>
      <c r="S920" s="187"/>
      <c r="T920" s="187"/>
      <c r="U920" s="187"/>
      <c r="V920" s="187"/>
      <c r="W920" s="187"/>
      <c r="X920" s="187"/>
      <c r="Y920" s="188"/>
      <c r="Z920" s="188"/>
      <c r="AA920" s="188"/>
      <c r="AB920" s="188"/>
      <c r="AC920" s="235"/>
      <c r="AD920" s="235"/>
      <c r="AE920" s="235"/>
      <c r="AF920" s="235"/>
      <c r="AG920" s="235"/>
      <c r="AH920" s="235"/>
      <c r="AI920" s="187"/>
      <c r="AJ920" s="187"/>
      <c r="AK920" s="187"/>
      <c r="AL920" s="187"/>
      <c r="AM920" s="187"/>
      <c r="AN920" s="187"/>
      <c r="AO920" s="187"/>
      <c r="AP920" s="187"/>
      <c r="AQ920" s="187"/>
      <c r="AR920" s="187"/>
      <c r="AS920" s="187"/>
      <c r="AT920" s="236"/>
      <c r="AU920" s="236"/>
      <c r="AV920" s="236"/>
      <c r="AW920" s="236"/>
      <c r="AX920" s="236"/>
      <c r="AY920" s="236"/>
      <c r="AZ920" s="236"/>
      <c r="BA920" s="236"/>
      <c r="BB920" s="236"/>
      <c r="BC920" s="236"/>
      <c r="BD920" s="236"/>
    </row>
    <row r="921" spans="1:56" ht="12.75" customHeight="1">
      <c r="A921" s="186"/>
      <c r="B921" s="186"/>
      <c r="C921" s="186"/>
      <c r="D921" s="186"/>
      <c r="E921" s="186"/>
      <c r="F921" s="186"/>
      <c r="G921" s="186"/>
      <c r="H921" s="186"/>
      <c r="I921" s="186"/>
      <c r="J921" s="186"/>
      <c r="K921" s="186"/>
      <c r="L921" s="186"/>
      <c r="M921" s="186"/>
      <c r="N921" s="186"/>
      <c r="O921" s="186"/>
      <c r="P921" s="187"/>
      <c r="Q921" s="187"/>
      <c r="R921" s="187"/>
      <c r="S921" s="187"/>
      <c r="T921" s="187"/>
      <c r="U921" s="187"/>
      <c r="V921" s="187"/>
      <c r="W921" s="187"/>
      <c r="X921" s="187"/>
      <c r="Y921" s="188"/>
      <c r="Z921" s="188"/>
      <c r="AA921" s="188"/>
      <c r="AB921" s="188"/>
      <c r="AC921" s="235"/>
      <c r="AD921" s="235"/>
      <c r="AE921" s="235"/>
      <c r="AF921" s="235"/>
      <c r="AG921" s="235"/>
      <c r="AH921" s="235"/>
      <c r="AI921" s="187"/>
      <c r="AJ921" s="187"/>
      <c r="AK921" s="187"/>
      <c r="AL921" s="187"/>
      <c r="AM921" s="187"/>
      <c r="AN921" s="187"/>
      <c r="AO921" s="187"/>
      <c r="AP921" s="187"/>
      <c r="AQ921" s="187"/>
      <c r="AR921" s="187"/>
      <c r="AS921" s="187"/>
      <c r="AT921" s="236"/>
      <c r="AU921" s="236"/>
      <c r="AV921" s="236"/>
      <c r="AW921" s="236"/>
      <c r="AX921" s="236"/>
      <c r="AY921" s="236"/>
      <c r="AZ921" s="236"/>
      <c r="BA921" s="236"/>
      <c r="BB921" s="236"/>
      <c r="BC921" s="236"/>
      <c r="BD921" s="236"/>
    </row>
    <row r="922" spans="1:56" ht="12.75" customHeight="1">
      <c r="A922" s="186"/>
      <c r="B922" s="186"/>
      <c r="C922" s="186"/>
      <c r="D922" s="186"/>
      <c r="E922" s="186"/>
      <c r="F922" s="186"/>
      <c r="G922" s="186"/>
      <c r="H922" s="186"/>
      <c r="I922" s="186"/>
      <c r="J922" s="186"/>
      <c r="K922" s="186"/>
      <c r="L922" s="186"/>
      <c r="M922" s="186"/>
      <c r="N922" s="186"/>
      <c r="O922" s="186"/>
      <c r="P922" s="187"/>
      <c r="Q922" s="187"/>
      <c r="R922" s="187"/>
      <c r="S922" s="187"/>
      <c r="T922" s="187"/>
      <c r="U922" s="187"/>
      <c r="V922" s="187"/>
      <c r="W922" s="187"/>
      <c r="X922" s="187"/>
      <c r="Y922" s="188"/>
      <c r="Z922" s="188"/>
      <c r="AA922" s="188"/>
      <c r="AB922" s="188"/>
      <c r="AC922" s="235"/>
      <c r="AD922" s="235"/>
      <c r="AE922" s="235"/>
      <c r="AF922" s="235"/>
      <c r="AG922" s="235"/>
      <c r="AH922" s="235"/>
      <c r="AI922" s="187"/>
      <c r="AJ922" s="187"/>
      <c r="AK922" s="187"/>
      <c r="AL922" s="187"/>
      <c r="AM922" s="187"/>
      <c r="AN922" s="187"/>
      <c r="AO922" s="187"/>
      <c r="AP922" s="187"/>
      <c r="AQ922" s="187"/>
      <c r="AR922" s="187"/>
      <c r="AS922" s="187"/>
      <c r="AT922" s="236"/>
      <c r="AU922" s="236"/>
      <c r="AV922" s="236"/>
      <c r="AW922" s="236"/>
      <c r="AX922" s="236"/>
      <c r="AY922" s="236"/>
      <c r="AZ922" s="236"/>
      <c r="BA922" s="236"/>
      <c r="BB922" s="236"/>
      <c r="BC922" s="236"/>
      <c r="BD922" s="236"/>
    </row>
    <row r="923" spans="1:56" ht="12.75" customHeight="1">
      <c r="A923" s="186"/>
      <c r="B923" s="186"/>
      <c r="C923" s="186"/>
      <c r="D923" s="186"/>
      <c r="E923" s="186"/>
      <c r="F923" s="186"/>
      <c r="G923" s="186"/>
      <c r="H923" s="186"/>
      <c r="I923" s="186"/>
      <c r="J923" s="186"/>
      <c r="K923" s="186"/>
      <c r="L923" s="186"/>
      <c r="M923" s="186"/>
      <c r="N923" s="186"/>
      <c r="O923" s="186"/>
      <c r="P923" s="187"/>
      <c r="Q923" s="187"/>
      <c r="R923" s="187"/>
      <c r="S923" s="187"/>
      <c r="T923" s="187"/>
      <c r="U923" s="187"/>
      <c r="V923" s="187"/>
      <c r="W923" s="187"/>
      <c r="X923" s="187"/>
      <c r="Y923" s="188"/>
      <c r="Z923" s="188"/>
      <c r="AA923" s="188"/>
      <c r="AB923" s="188"/>
      <c r="AC923" s="235"/>
      <c r="AD923" s="235"/>
      <c r="AE923" s="235"/>
      <c r="AF923" s="235"/>
      <c r="AG923" s="235"/>
      <c r="AH923" s="235"/>
      <c r="AI923" s="187"/>
      <c r="AJ923" s="187"/>
      <c r="AK923" s="187"/>
      <c r="AL923" s="187"/>
      <c r="AM923" s="187"/>
      <c r="AN923" s="187"/>
      <c r="AO923" s="187"/>
      <c r="AP923" s="187"/>
      <c r="AQ923" s="187"/>
      <c r="AR923" s="187"/>
      <c r="AS923" s="187"/>
      <c r="AT923" s="236"/>
      <c r="AU923" s="236"/>
      <c r="AV923" s="236"/>
      <c r="AW923" s="236"/>
      <c r="AX923" s="236"/>
      <c r="AY923" s="236"/>
      <c r="AZ923" s="236"/>
      <c r="BA923" s="236"/>
      <c r="BB923" s="236"/>
      <c r="BC923" s="236"/>
      <c r="BD923" s="236"/>
    </row>
    <row r="924" spans="1:56" ht="12.75" customHeight="1">
      <c r="A924" s="186"/>
      <c r="B924" s="186"/>
      <c r="C924" s="186"/>
      <c r="D924" s="186"/>
      <c r="E924" s="186"/>
      <c r="F924" s="186"/>
      <c r="G924" s="186"/>
      <c r="H924" s="186"/>
      <c r="I924" s="186"/>
      <c r="J924" s="186"/>
      <c r="K924" s="186"/>
      <c r="L924" s="186"/>
      <c r="M924" s="186"/>
      <c r="N924" s="186"/>
      <c r="O924" s="186"/>
      <c r="P924" s="187"/>
      <c r="Q924" s="187"/>
      <c r="R924" s="187"/>
      <c r="S924" s="187"/>
      <c r="T924" s="187"/>
      <c r="U924" s="187"/>
      <c r="V924" s="187"/>
      <c r="W924" s="187"/>
      <c r="X924" s="187"/>
      <c r="Y924" s="188"/>
      <c r="Z924" s="188"/>
      <c r="AA924" s="188"/>
      <c r="AB924" s="188"/>
      <c r="AC924" s="235"/>
      <c r="AD924" s="235"/>
      <c r="AE924" s="235"/>
      <c r="AF924" s="235"/>
      <c r="AG924" s="235"/>
      <c r="AH924" s="235"/>
      <c r="AI924" s="187"/>
      <c r="AJ924" s="187"/>
      <c r="AK924" s="187"/>
      <c r="AL924" s="187"/>
      <c r="AM924" s="187"/>
      <c r="AN924" s="187"/>
      <c r="AO924" s="187"/>
      <c r="AP924" s="187"/>
      <c r="AQ924" s="187"/>
      <c r="AR924" s="187"/>
      <c r="AS924" s="187"/>
      <c r="AT924" s="236"/>
      <c r="AU924" s="236"/>
      <c r="AV924" s="236"/>
      <c r="AW924" s="236"/>
      <c r="AX924" s="236"/>
      <c r="AY924" s="236"/>
      <c r="AZ924" s="236"/>
      <c r="BA924" s="236"/>
      <c r="BB924" s="236"/>
      <c r="BC924" s="236"/>
      <c r="BD924" s="236"/>
    </row>
    <row r="925" spans="1:56" ht="12.75" customHeight="1">
      <c r="A925" s="186"/>
      <c r="B925" s="186"/>
      <c r="C925" s="186"/>
      <c r="D925" s="186"/>
      <c r="E925" s="186"/>
      <c r="F925" s="186"/>
      <c r="G925" s="186"/>
      <c r="H925" s="186"/>
      <c r="I925" s="186"/>
      <c r="J925" s="186"/>
      <c r="K925" s="186"/>
      <c r="L925" s="186"/>
      <c r="M925" s="186"/>
      <c r="N925" s="186"/>
      <c r="O925" s="186"/>
      <c r="P925" s="187"/>
      <c r="Q925" s="187"/>
      <c r="R925" s="187"/>
      <c r="S925" s="187"/>
      <c r="T925" s="187"/>
      <c r="U925" s="187"/>
      <c r="V925" s="187"/>
      <c r="W925" s="187"/>
      <c r="X925" s="187"/>
      <c r="Y925" s="188"/>
      <c r="Z925" s="188"/>
      <c r="AA925" s="188"/>
      <c r="AB925" s="188"/>
      <c r="AC925" s="235"/>
      <c r="AD925" s="235"/>
      <c r="AE925" s="235"/>
      <c r="AF925" s="235"/>
      <c r="AG925" s="235"/>
      <c r="AH925" s="235"/>
      <c r="AI925" s="187"/>
      <c r="AJ925" s="187"/>
      <c r="AK925" s="187"/>
      <c r="AL925" s="187"/>
      <c r="AM925" s="187"/>
      <c r="AN925" s="187"/>
      <c r="AO925" s="187"/>
      <c r="AP925" s="187"/>
      <c r="AQ925" s="187"/>
      <c r="AR925" s="187"/>
      <c r="AS925" s="187"/>
      <c r="AT925" s="236"/>
      <c r="AU925" s="236"/>
      <c r="AV925" s="236"/>
      <c r="AW925" s="236"/>
      <c r="AX925" s="236"/>
      <c r="AY925" s="236"/>
      <c r="AZ925" s="236"/>
      <c r="BA925" s="236"/>
      <c r="BB925" s="236"/>
      <c r="BC925" s="236"/>
      <c r="BD925" s="236"/>
    </row>
    <row r="926" spans="1:56" ht="12.75" customHeight="1">
      <c r="A926" s="186"/>
      <c r="B926" s="186"/>
      <c r="C926" s="186"/>
      <c r="D926" s="186"/>
      <c r="E926" s="186"/>
      <c r="F926" s="186"/>
      <c r="G926" s="186"/>
      <c r="H926" s="186"/>
      <c r="I926" s="186"/>
      <c r="J926" s="186"/>
      <c r="K926" s="186"/>
      <c r="L926" s="186"/>
      <c r="M926" s="186"/>
      <c r="N926" s="186"/>
      <c r="O926" s="186"/>
      <c r="P926" s="187"/>
      <c r="Q926" s="187"/>
      <c r="R926" s="187"/>
      <c r="S926" s="187"/>
      <c r="T926" s="187"/>
      <c r="U926" s="187"/>
      <c r="V926" s="187"/>
      <c r="W926" s="187"/>
      <c r="X926" s="187"/>
      <c r="Y926" s="188"/>
      <c r="Z926" s="188"/>
      <c r="AA926" s="188"/>
      <c r="AB926" s="188"/>
      <c r="AC926" s="235"/>
      <c r="AD926" s="235"/>
      <c r="AE926" s="235"/>
      <c r="AF926" s="235"/>
      <c r="AG926" s="235"/>
      <c r="AH926" s="235"/>
      <c r="AI926" s="187"/>
      <c r="AJ926" s="187"/>
      <c r="AK926" s="187"/>
      <c r="AL926" s="187"/>
      <c r="AM926" s="187"/>
      <c r="AN926" s="187"/>
      <c r="AO926" s="187"/>
      <c r="AP926" s="187"/>
      <c r="AQ926" s="187"/>
      <c r="AR926" s="187"/>
      <c r="AS926" s="187"/>
      <c r="AT926" s="236"/>
      <c r="AU926" s="236"/>
      <c r="AV926" s="236"/>
      <c r="AW926" s="236"/>
      <c r="AX926" s="236"/>
      <c r="AY926" s="236"/>
      <c r="AZ926" s="236"/>
      <c r="BA926" s="236"/>
      <c r="BB926" s="236"/>
      <c r="BC926" s="236"/>
      <c r="BD926" s="236"/>
    </row>
    <row r="927" spans="1:56" ht="12.75" customHeight="1">
      <c r="A927" s="186"/>
      <c r="B927" s="186"/>
      <c r="C927" s="186"/>
      <c r="D927" s="186"/>
      <c r="E927" s="186"/>
      <c r="F927" s="186"/>
      <c r="G927" s="186"/>
      <c r="H927" s="186"/>
      <c r="I927" s="186"/>
      <c r="J927" s="186"/>
      <c r="K927" s="186"/>
      <c r="L927" s="186"/>
      <c r="M927" s="186"/>
      <c r="N927" s="186"/>
      <c r="O927" s="186"/>
      <c r="P927" s="187"/>
      <c r="Q927" s="187"/>
      <c r="R927" s="187"/>
      <c r="S927" s="187"/>
      <c r="T927" s="187"/>
      <c r="U927" s="187"/>
      <c r="V927" s="187"/>
      <c r="W927" s="187"/>
      <c r="X927" s="187"/>
      <c r="Y927" s="188"/>
      <c r="Z927" s="188"/>
      <c r="AA927" s="188"/>
      <c r="AB927" s="188"/>
      <c r="AC927" s="235"/>
      <c r="AD927" s="235"/>
      <c r="AE927" s="235"/>
      <c r="AF927" s="235"/>
      <c r="AG927" s="235"/>
      <c r="AH927" s="235"/>
      <c r="AI927" s="187"/>
      <c r="AJ927" s="187"/>
      <c r="AK927" s="187"/>
      <c r="AL927" s="187"/>
      <c r="AM927" s="187"/>
      <c r="AN927" s="187"/>
      <c r="AO927" s="187"/>
      <c r="AP927" s="187"/>
      <c r="AQ927" s="187"/>
      <c r="AR927" s="187"/>
      <c r="AS927" s="187"/>
      <c r="AT927" s="236"/>
      <c r="AU927" s="236"/>
      <c r="AV927" s="236"/>
      <c r="AW927" s="236"/>
      <c r="AX927" s="236"/>
      <c r="AY927" s="236"/>
      <c r="AZ927" s="236"/>
      <c r="BA927" s="236"/>
      <c r="BB927" s="236"/>
      <c r="BC927" s="236"/>
      <c r="BD927" s="236"/>
    </row>
    <row r="928" spans="1:56" ht="12.75" customHeight="1">
      <c r="A928" s="186"/>
      <c r="B928" s="186"/>
      <c r="C928" s="186"/>
      <c r="D928" s="186"/>
      <c r="E928" s="186"/>
      <c r="F928" s="186"/>
      <c r="G928" s="186"/>
      <c r="H928" s="186"/>
      <c r="I928" s="186"/>
      <c r="J928" s="186"/>
      <c r="K928" s="186"/>
      <c r="L928" s="186"/>
      <c r="M928" s="186"/>
      <c r="N928" s="186"/>
      <c r="O928" s="186"/>
      <c r="P928" s="187"/>
      <c r="Q928" s="187"/>
      <c r="R928" s="187"/>
      <c r="S928" s="187"/>
      <c r="T928" s="187"/>
      <c r="U928" s="187"/>
      <c r="V928" s="187"/>
      <c r="W928" s="187"/>
      <c r="X928" s="187"/>
      <c r="Y928" s="188"/>
      <c r="Z928" s="188"/>
      <c r="AA928" s="188"/>
      <c r="AB928" s="188"/>
      <c r="AC928" s="235"/>
      <c r="AD928" s="235"/>
      <c r="AE928" s="235"/>
      <c r="AF928" s="235"/>
      <c r="AG928" s="235"/>
      <c r="AH928" s="235"/>
      <c r="AI928" s="187"/>
      <c r="AJ928" s="187"/>
      <c r="AK928" s="187"/>
      <c r="AL928" s="187"/>
      <c r="AM928" s="187"/>
      <c r="AN928" s="187"/>
      <c r="AO928" s="187"/>
      <c r="AP928" s="187"/>
      <c r="AQ928" s="187"/>
      <c r="AR928" s="187"/>
      <c r="AS928" s="187"/>
      <c r="AT928" s="236"/>
      <c r="AU928" s="236"/>
      <c r="AV928" s="236"/>
      <c r="AW928" s="236"/>
      <c r="AX928" s="236"/>
      <c r="AY928" s="236"/>
      <c r="AZ928" s="236"/>
      <c r="BA928" s="236"/>
      <c r="BB928" s="236"/>
      <c r="BC928" s="236"/>
      <c r="BD928" s="236"/>
    </row>
    <row r="929" spans="1:56" ht="12.75" customHeight="1">
      <c r="A929" s="186"/>
      <c r="B929" s="186"/>
      <c r="C929" s="186"/>
      <c r="D929" s="186"/>
      <c r="E929" s="186"/>
      <c r="F929" s="186"/>
      <c r="G929" s="186"/>
      <c r="H929" s="186"/>
      <c r="I929" s="186"/>
      <c r="J929" s="186"/>
      <c r="K929" s="186"/>
      <c r="L929" s="186"/>
      <c r="M929" s="186"/>
      <c r="N929" s="186"/>
      <c r="O929" s="186"/>
      <c r="P929" s="187"/>
      <c r="Q929" s="187"/>
      <c r="R929" s="187"/>
      <c r="S929" s="187"/>
      <c r="T929" s="187"/>
      <c r="U929" s="187"/>
      <c r="V929" s="187"/>
      <c r="W929" s="187"/>
      <c r="X929" s="187"/>
      <c r="Y929" s="188"/>
      <c r="Z929" s="188"/>
      <c r="AA929" s="188"/>
      <c r="AB929" s="188"/>
      <c r="AC929" s="235"/>
      <c r="AD929" s="235"/>
      <c r="AE929" s="235"/>
      <c r="AF929" s="235"/>
      <c r="AG929" s="235"/>
      <c r="AH929" s="235"/>
      <c r="AI929" s="187"/>
      <c r="AJ929" s="187"/>
      <c r="AK929" s="187"/>
      <c r="AL929" s="187"/>
      <c r="AM929" s="187"/>
      <c r="AN929" s="187"/>
      <c r="AO929" s="187"/>
      <c r="AP929" s="187"/>
      <c r="AQ929" s="187"/>
      <c r="AR929" s="187"/>
      <c r="AS929" s="187"/>
      <c r="AT929" s="236"/>
      <c r="AU929" s="236"/>
      <c r="AV929" s="236"/>
      <c r="AW929" s="236"/>
      <c r="AX929" s="236"/>
      <c r="AY929" s="236"/>
      <c r="AZ929" s="236"/>
      <c r="BA929" s="236"/>
      <c r="BB929" s="236"/>
      <c r="BC929" s="236"/>
      <c r="BD929" s="236"/>
    </row>
    <row r="930" spans="1:56" ht="12.75" customHeight="1">
      <c r="A930" s="186"/>
      <c r="B930" s="186"/>
      <c r="C930" s="186"/>
      <c r="D930" s="186"/>
      <c r="E930" s="186"/>
      <c r="F930" s="186"/>
      <c r="G930" s="186"/>
      <c r="H930" s="186"/>
      <c r="I930" s="186"/>
      <c r="J930" s="186"/>
      <c r="K930" s="186"/>
      <c r="L930" s="186"/>
      <c r="M930" s="186"/>
      <c r="N930" s="186"/>
      <c r="O930" s="186"/>
      <c r="P930" s="187"/>
      <c r="Q930" s="187"/>
      <c r="R930" s="187"/>
      <c r="S930" s="187"/>
      <c r="T930" s="187"/>
      <c r="U930" s="187"/>
      <c r="V930" s="187"/>
      <c r="W930" s="187"/>
      <c r="X930" s="187"/>
      <c r="Y930" s="188"/>
      <c r="Z930" s="188"/>
      <c r="AA930" s="188"/>
      <c r="AB930" s="188"/>
      <c r="AC930" s="235"/>
      <c r="AD930" s="235"/>
      <c r="AE930" s="235"/>
      <c r="AF930" s="235"/>
      <c r="AG930" s="235"/>
      <c r="AH930" s="235"/>
      <c r="AI930" s="187"/>
      <c r="AJ930" s="187"/>
      <c r="AK930" s="187"/>
      <c r="AL930" s="187"/>
      <c r="AM930" s="187"/>
      <c r="AN930" s="187"/>
      <c r="AO930" s="187"/>
      <c r="AP930" s="187"/>
      <c r="AQ930" s="187"/>
      <c r="AR930" s="187"/>
      <c r="AS930" s="187"/>
      <c r="AT930" s="236"/>
      <c r="AU930" s="236"/>
      <c r="AV930" s="236"/>
      <c r="AW930" s="236"/>
      <c r="AX930" s="236"/>
      <c r="AY930" s="236"/>
      <c r="AZ930" s="236"/>
      <c r="BA930" s="236"/>
      <c r="BB930" s="236"/>
      <c r="BC930" s="236"/>
      <c r="BD930" s="236"/>
    </row>
    <row r="931" spans="1:56" ht="12.75" customHeight="1">
      <c r="A931" s="186"/>
      <c r="B931" s="186"/>
      <c r="C931" s="186"/>
      <c r="D931" s="186"/>
      <c r="E931" s="186"/>
      <c r="F931" s="186"/>
      <c r="G931" s="186"/>
      <c r="H931" s="186"/>
      <c r="I931" s="186"/>
      <c r="J931" s="186"/>
      <c r="K931" s="186"/>
      <c r="L931" s="186"/>
      <c r="M931" s="186"/>
      <c r="N931" s="186"/>
      <c r="O931" s="186"/>
      <c r="P931" s="187"/>
      <c r="Q931" s="187"/>
      <c r="R931" s="187"/>
      <c r="S931" s="187"/>
      <c r="T931" s="187"/>
      <c r="U931" s="187"/>
      <c r="V931" s="187"/>
      <c r="W931" s="187"/>
      <c r="X931" s="187"/>
      <c r="Y931" s="188"/>
      <c r="Z931" s="188"/>
      <c r="AA931" s="188"/>
      <c r="AB931" s="188"/>
      <c r="AC931" s="235"/>
      <c r="AD931" s="235"/>
      <c r="AE931" s="235"/>
      <c r="AF931" s="235"/>
      <c r="AG931" s="235"/>
      <c r="AH931" s="235"/>
      <c r="AI931" s="187"/>
      <c r="AJ931" s="187"/>
      <c r="AK931" s="187"/>
      <c r="AL931" s="187"/>
      <c r="AM931" s="187"/>
      <c r="AN931" s="187"/>
      <c r="AO931" s="187"/>
      <c r="AP931" s="187"/>
      <c r="AQ931" s="187"/>
      <c r="AR931" s="187"/>
      <c r="AS931" s="187"/>
      <c r="AT931" s="236"/>
      <c r="AU931" s="236"/>
      <c r="AV931" s="236"/>
      <c r="AW931" s="236"/>
      <c r="AX931" s="236"/>
      <c r="AY931" s="236"/>
      <c r="AZ931" s="236"/>
      <c r="BA931" s="236"/>
      <c r="BB931" s="236"/>
      <c r="BC931" s="236"/>
      <c r="BD931" s="236"/>
    </row>
    <row r="932" spans="1:56" ht="12.75" customHeight="1">
      <c r="A932" s="186"/>
      <c r="B932" s="186"/>
      <c r="C932" s="186"/>
      <c r="D932" s="186"/>
      <c r="E932" s="186"/>
      <c r="F932" s="186"/>
      <c r="G932" s="186"/>
      <c r="H932" s="186"/>
      <c r="I932" s="186"/>
      <c r="J932" s="186"/>
      <c r="K932" s="186"/>
      <c r="L932" s="186"/>
      <c r="M932" s="186"/>
      <c r="N932" s="186"/>
      <c r="O932" s="186"/>
      <c r="P932" s="187"/>
      <c r="Q932" s="187"/>
      <c r="R932" s="187"/>
      <c r="S932" s="187"/>
      <c r="T932" s="187"/>
      <c r="U932" s="187"/>
      <c r="V932" s="187"/>
      <c r="W932" s="187"/>
      <c r="X932" s="187"/>
      <c r="Y932" s="188"/>
      <c r="Z932" s="188"/>
      <c r="AA932" s="188"/>
      <c r="AB932" s="188"/>
      <c r="AC932" s="235"/>
      <c r="AD932" s="235"/>
      <c r="AE932" s="235"/>
      <c r="AF932" s="235"/>
      <c r="AG932" s="235"/>
      <c r="AH932" s="235"/>
      <c r="AI932" s="187"/>
      <c r="AJ932" s="187"/>
      <c r="AK932" s="187"/>
      <c r="AL932" s="187"/>
      <c r="AM932" s="187"/>
      <c r="AN932" s="187"/>
      <c r="AO932" s="187"/>
      <c r="AP932" s="187"/>
      <c r="AQ932" s="187"/>
      <c r="AR932" s="187"/>
      <c r="AS932" s="187"/>
      <c r="AT932" s="236"/>
      <c r="AU932" s="236"/>
      <c r="AV932" s="236"/>
      <c r="AW932" s="236"/>
      <c r="AX932" s="236"/>
      <c r="AY932" s="236"/>
      <c r="AZ932" s="236"/>
      <c r="BA932" s="236"/>
      <c r="BB932" s="236"/>
      <c r="BC932" s="236"/>
      <c r="BD932" s="236"/>
    </row>
    <row r="933" spans="1:56" ht="12.75" customHeight="1">
      <c r="A933" s="186"/>
      <c r="B933" s="186"/>
      <c r="C933" s="186"/>
      <c r="D933" s="186"/>
      <c r="E933" s="186"/>
      <c r="F933" s="186"/>
      <c r="G933" s="186"/>
      <c r="H933" s="186"/>
      <c r="I933" s="186"/>
      <c r="J933" s="186"/>
      <c r="K933" s="186"/>
      <c r="L933" s="186"/>
      <c r="M933" s="186"/>
      <c r="N933" s="186"/>
      <c r="O933" s="186"/>
      <c r="P933" s="187"/>
      <c r="Q933" s="187"/>
      <c r="R933" s="187"/>
      <c r="S933" s="187"/>
      <c r="T933" s="187"/>
      <c r="U933" s="187"/>
      <c r="V933" s="187"/>
      <c r="W933" s="187"/>
      <c r="X933" s="187"/>
      <c r="Y933" s="188"/>
      <c r="Z933" s="188"/>
      <c r="AA933" s="188"/>
      <c r="AB933" s="188"/>
      <c r="AC933" s="235"/>
      <c r="AD933" s="235"/>
      <c r="AE933" s="235"/>
      <c r="AF933" s="235"/>
      <c r="AG933" s="235"/>
      <c r="AH933" s="235"/>
      <c r="AI933" s="187"/>
      <c r="AJ933" s="187"/>
      <c r="AK933" s="187"/>
      <c r="AL933" s="187"/>
      <c r="AM933" s="187"/>
      <c r="AN933" s="187"/>
      <c r="AO933" s="187"/>
      <c r="AP933" s="187"/>
      <c r="AQ933" s="187"/>
      <c r="AR933" s="187"/>
      <c r="AS933" s="187"/>
      <c r="AT933" s="236"/>
      <c r="AU933" s="236"/>
      <c r="AV933" s="236"/>
      <c r="AW933" s="236"/>
      <c r="AX933" s="236"/>
      <c r="AY933" s="236"/>
      <c r="AZ933" s="236"/>
      <c r="BA933" s="236"/>
      <c r="BB933" s="236"/>
      <c r="BC933" s="236"/>
      <c r="BD933" s="236"/>
    </row>
    <row r="934" spans="1:56" ht="12.75" customHeight="1">
      <c r="A934" s="186"/>
      <c r="B934" s="186"/>
      <c r="C934" s="186"/>
      <c r="D934" s="186"/>
      <c r="E934" s="186"/>
      <c r="F934" s="186"/>
      <c r="G934" s="186"/>
      <c r="H934" s="186"/>
      <c r="I934" s="186"/>
      <c r="J934" s="186"/>
      <c r="K934" s="186"/>
      <c r="L934" s="186"/>
      <c r="M934" s="186"/>
      <c r="N934" s="186"/>
      <c r="O934" s="186"/>
      <c r="P934" s="187"/>
      <c r="Q934" s="187"/>
      <c r="R934" s="187"/>
      <c r="S934" s="187"/>
      <c r="T934" s="187"/>
      <c r="U934" s="187"/>
      <c r="V934" s="187"/>
      <c r="W934" s="187"/>
      <c r="X934" s="187"/>
      <c r="Y934" s="188"/>
      <c r="Z934" s="188"/>
      <c r="AA934" s="188"/>
      <c r="AB934" s="188"/>
      <c r="AC934" s="235"/>
      <c r="AD934" s="235"/>
      <c r="AE934" s="235"/>
      <c r="AF934" s="235"/>
      <c r="AG934" s="235"/>
      <c r="AH934" s="235"/>
      <c r="AI934" s="187"/>
      <c r="AJ934" s="187"/>
      <c r="AK934" s="187"/>
      <c r="AL934" s="187"/>
      <c r="AM934" s="187"/>
      <c r="AN934" s="187"/>
      <c r="AO934" s="187"/>
      <c r="AP934" s="187"/>
      <c r="AQ934" s="187"/>
      <c r="AR934" s="187"/>
      <c r="AS934" s="187"/>
      <c r="AT934" s="236"/>
      <c r="AU934" s="236"/>
      <c r="AV934" s="236"/>
      <c r="AW934" s="236"/>
      <c r="AX934" s="236"/>
      <c r="AY934" s="236"/>
      <c r="AZ934" s="236"/>
      <c r="BA934" s="236"/>
      <c r="BB934" s="236"/>
      <c r="BC934" s="236"/>
      <c r="BD934" s="236"/>
    </row>
    <row r="935" spans="1:56" ht="12.75" customHeight="1">
      <c r="A935" s="186"/>
      <c r="B935" s="186"/>
      <c r="C935" s="186"/>
      <c r="D935" s="186"/>
      <c r="E935" s="186"/>
      <c r="F935" s="186"/>
      <c r="G935" s="186"/>
      <c r="H935" s="186"/>
      <c r="I935" s="186"/>
      <c r="J935" s="186"/>
      <c r="K935" s="186"/>
      <c r="L935" s="186"/>
      <c r="M935" s="186"/>
      <c r="N935" s="186"/>
      <c r="O935" s="186"/>
      <c r="P935" s="187"/>
      <c r="Q935" s="187"/>
      <c r="R935" s="187"/>
      <c r="S935" s="187"/>
      <c r="T935" s="187"/>
      <c r="U935" s="187"/>
      <c r="V935" s="187"/>
      <c r="W935" s="187"/>
      <c r="X935" s="187"/>
      <c r="Y935" s="188"/>
      <c r="Z935" s="188"/>
      <c r="AA935" s="188"/>
      <c r="AB935" s="188"/>
      <c r="AC935" s="235"/>
      <c r="AD935" s="235"/>
      <c r="AE935" s="235"/>
      <c r="AF935" s="235"/>
      <c r="AG935" s="235"/>
      <c r="AH935" s="235"/>
      <c r="AI935" s="187"/>
      <c r="AJ935" s="187"/>
      <c r="AK935" s="187"/>
      <c r="AL935" s="187"/>
      <c r="AM935" s="187"/>
      <c r="AN935" s="187"/>
      <c r="AO935" s="187"/>
      <c r="AP935" s="187"/>
      <c r="AQ935" s="187"/>
      <c r="AR935" s="187"/>
      <c r="AS935" s="187"/>
      <c r="AT935" s="236"/>
      <c r="AU935" s="236"/>
      <c r="AV935" s="236"/>
      <c r="AW935" s="236"/>
      <c r="AX935" s="236"/>
      <c r="AY935" s="236"/>
      <c r="AZ935" s="236"/>
      <c r="BA935" s="236"/>
      <c r="BB935" s="236"/>
      <c r="BC935" s="236"/>
      <c r="BD935" s="236"/>
    </row>
    <row r="936" spans="1:56" ht="12.75" customHeight="1">
      <c r="A936" s="186"/>
      <c r="B936" s="186"/>
      <c r="C936" s="186"/>
      <c r="D936" s="186"/>
      <c r="E936" s="186"/>
      <c r="F936" s="186"/>
      <c r="G936" s="186"/>
      <c r="H936" s="186"/>
      <c r="I936" s="186"/>
      <c r="J936" s="186"/>
      <c r="K936" s="186"/>
      <c r="L936" s="186"/>
      <c r="M936" s="186"/>
      <c r="N936" s="186"/>
      <c r="O936" s="186"/>
      <c r="P936" s="187"/>
      <c r="Q936" s="187"/>
      <c r="R936" s="187"/>
      <c r="S936" s="187"/>
      <c r="T936" s="187"/>
      <c r="U936" s="187"/>
      <c r="V936" s="187"/>
      <c r="W936" s="187"/>
      <c r="X936" s="187"/>
      <c r="Y936" s="188"/>
      <c r="Z936" s="188"/>
      <c r="AA936" s="188"/>
      <c r="AB936" s="188"/>
      <c r="AC936" s="235"/>
      <c r="AD936" s="235"/>
      <c r="AE936" s="235"/>
      <c r="AF936" s="235"/>
      <c r="AG936" s="235"/>
      <c r="AH936" s="235"/>
      <c r="AI936" s="187"/>
      <c r="AJ936" s="187"/>
      <c r="AK936" s="187"/>
      <c r="AL936" s="187"/>
      <c r="AM936" s="187"/>
      <c r="AN936" s="187"/>
      <c r="AO936" s="187"/>
      <c r="AP936" s="187"/>
      <c r="AQ936" s="187"/>
      <c r="AR936" s="187"/>
      <c r="AS936" s="187"/>
      <c r="AT936" s="236"/>
      <c r="AU936" s="236"/>
      <c r="AV936" s="236"/>
      <c r="AW936" s="236"/>
      <c r="AX936" s="236"/>
      <c r="AY936" s="236"/>
      <c r="AZ936" s="236"/>
      <c r="BA936" s="236"/>
      <c r="BB936" s="236"/>
      <c r="BC936" s="236"/>
      <c r="BD936" s="236"/>
    </row>
    <row r="937" spans="1:56" ht="12.75" customHeight="1">
      <c r="A937" s="186"/>
      <c r="B937" s="186"/>
      <c r="C937" s="186"/>
      <c r="D937" s="186"/>
      <c r="E937" s="186"/>
      <c r="F937" s="186"/>
      <c r="G937" s="186"/>
      <c r="H937" s="186"/>
      <c r="I937" s="186"/>
      <c r="J937" s="186"/>
      <c r="K937" s="186"/>
      <c r="L937" s="186"/>
      <c r="M937" s="186"/>
      <c r="N937" s="186"/>
      <c r="O937" s="186"/>
      <c r="P937" s="187"/>
      <c r="Q937" s="187"/>
      <c r="R937" s="187"/>
      <c r="S937" s="187"/>
      <c r="T937" s="187"/>
      <c r="U937" s="187"/>
      <c r="V937" s="187"/>
      <c r="W937" s="187"/>
      <c r="X937" s="187"/>
      <c r="Y937" s="188"/>
      <c r="Z937" s="188"/>
      <c r="AA937" s="188"/>
      <c r="AB937" s="188"/>
      <c r="AC937" s="235"/>
      <c r="AD937" s="235"/>
      <c r="AE937" s="235"/>
      <c r="AF937" s="235"/>
      <c r="AG937" s="235"/>
      <c r="AH937" s="235"/>
      <c r="AI937" s="187"/>
      <c r="AJ937" s="187"/>
      <c r="AK937" s="187"/>
      <c r="AL937" s="187"/>
      <c r="AM937" s="187"/>
      <c r="AN937" s="187"/>
      <c r="AO937" s="187"/>
      <c r="AP937" s="187"/>
      <c r="AQ937" s="187"/>
      <c r="AR937" s="187"/>
      <c r="AS937" s="187"/>
      <c r="AT937" s="236"/>
      <c r="AU937" s="236"/>
      <c r="AV937" s="236"/>
      <c r="AW937" s="236"/>
      <c r="AX937" s="236"/>
      <c r="AY937" s="236"/>
      <c r="AZ937" s="236"/>
      <c r="BA937" s="236"/>
      <c r="BB937" s="236"/>
      <c r="BC937" s="236"/>
      <c r="BD937" s="236"/>
    </row>
    <row r="938" spans="1:56" ht="12.75" customHeight="1">
      <c r="A938" s="186"/>
      <c r="B938" s="186"/>
      <c r="C938" s="186"/>
      <c r="D938" s="186"/>
      <c r="E938" s="186"/>
      <c r="F938" s="186"/>
      <c r="G938" s="186"/>
      <c r="H938" s="186"/>
      <c r="I938" s="186"/>
      <c r="J938" s="186"/>
      <c r="K938" s="186"/>
      <c r="L938" s="186"/>
      <c r="M938" s="186"/>
      <c r="N938" s="186"/>
      <c r="O938" s="186"/>
      <c r="P938" s="187"/>
      <c r="Q938" s="187"/>
      <c r="R938" s="187"/>
      <c r="S938" s="187"/>
      <c r="T938" s="187"/>
      <c r="U938" s="187"/>
      <c r="V938" s="187"/>
      <c r="W938" s="187"/>
      <c r="X938" s="187"/>
      <c r="Y938" s="188"/>
      <c r="Z938" s="188"/>
      <c r="AA938" s="188"/>
      <c r="AB938" s="188"/>
      <c r="AC938" s="235"/>
      <c r="AD938" s="235"/>
      <c r="AE938" s="235"/>
      <c r="AF938" s="235"/>
      <c r="AG938" s="235"/>
      <c r="AH938" s="235"/>
      <c r="AI938" s="187"/>
      <c r="AJ938" s="187"/>
      <c r="AK938" s="187"/>
      <c r="AL938" s="187"/>
      <c r="AM938" s="187"/>
      <c r="AN938" s="187"/>
      <c r="AO938" s="187"/>
      <c r="AP938" s="187"/>
      <c r="AQ938" s="187"/>
      <c r="AR938" s="187"/>
      <c r="AS938" s="187"/>
      <c r="AT938" s="236"/>
      <c r="AU938" s="236"/>
      <c r="AV938" s="236"/>
      <c r="AW938" s="236"/>
      <c r="AX938" s="236"/>
      <c r="AY938" s="236"/>
      <c r="AZ938" s="236"/>
      <c r="BA938" s="236"/>
      <c r="BB938" s="236"/>
      <c r="BC938" s="236"/>
      <c r="BD938" s="236"/>
    </row>
    <row r="939" spans="1:56" ht="12.75" customHeight="1">
      <c r="A939" s="186"/>
      <c r="B939" s="186"/>
      <c r="C939" s="186"/>
      <c r="D939" s="186"/>
      <c r="E939" s="186"/>
      <c r="F939" s="186"/>
      <c r="G939" s="186"/>
      <c r="H939" s="186"/>
      <c r="I939" s="186"/>
      <c r="J939" s="186"/>
      <c r="K939" s="186"/>
      <c r="L939" s="186"/>
      <c r="M939" s="186"/>
      <c r="N939" s="186"/>
      <c r="O939" s="186"/>
      <c r="P939" s="187"/>
      <c r="Q939" s="187"/>
      <c r="R939" s="187"/>
      <c r="S939" s="187"/>
      <c r="T939" s="187"/>
      <c r="U939" s="187"/>
      <c r="V939" s="187"/>
      <c r="W939" s="187"/>
      <c r="X939" s="187"/>
      <c r="Y939" s="188"/>
      <c r="Z939" s="188"/>
      <c r="AA939" s="188"/>
      <c r="AB939" s="188"/>
      <c r="AC939" s="235"/>
      <c r="AD939" s="235"/>
      <c r="AE939" s="235"/>
      <c r="AF939" s="235"/>
      <c r="AG939" s="235"/>
      <c r="AH939" s="235"/>
      <c r="AI939" s="187"/>
      <c r="AJ939" s="187"/>
      <c r="AK939" s="187"/>
      <c r="AL939" s="187"/>
      <c r="AM939" s="187"/>
      <c r="AN939" s="187"/>
      <c r="AO939" s="187"/>
      <c r="AP939" s="187"/>
      <c r="AQ939" s="187"/>
      <c r="AR939" s="187"/>
      <c r="AS939" s="187"/>
      <c r="AT939" s="236"/>
      <c r="AU939" s="236"/>
      <c r="AV939" s="236"/>
      <c r="AW939" s="236"/>
      <c r="AX939" s="236"/>
      <c r="AY939" s="236"/>
      <c r="AZ939" s="236"/>
      <c r="BA939" s="236"/>
      <c r="BB939" s="236"/>
      <c r="BC939" s="236"/>
      <c r="BD939" s="236"/>
    </row>
    <row r="940" spans="1:56" ht="12.75" customHeight="1">
      <c r="A940" s="186"/>
      <c r="B940" s="186"/>
      <c r="C940" s="186"/>
      <c r="D940" s="186"/>
      <c r="E940" s="186"/>
      <c r="F940" s="186"/>
      <c r="G940" s="186"/>
      <c r="H940" s="186"/>
      <c r="I940" s="186"/>
      <c r="J940" s="186"/>
      <c r="K940" s="186"/>
      <c r="L940" s="186"/>
      <c r="M940" s="186"/>
      <c r="N940" s="186"/>
      <c r="O940" s="186"/>
      <c r="P940" s="187"/>
      <c r="Q940" s="187"/>
      <c r="R940" s="187"/>
      <c r="S940" s="187"/>
      <c r="T940" s="187"/>
      <c r="U940" s="187"/>
      <c r="V940" s="187"/>
      <c r="W940" s="187"/>
      <c r="X940" s="187"/>
      <c r="Y940" s="188"/>
      <c r="Z940" s="188"/>
      <c r="AA940" s="188"/>
      <c r="AB940" s="188"/>
      <c r="AC940" s="235"/>
      <c r="AD940" s="235"/>
      <c r="AE940" s="235"/>
      <c r="AF940" s="235"/>
      <c r="AG940" s="235"/>
      <c r="AH940" s="235"/>
      <c r="AI940" s="187"/>
      <c r="AJ940" s="187"/>
      <c r="AK940" s="187"/>
      <c r="AL940" s="187"/>
      <c r="AM940" s="187"/>
      <c r="AN940" s="187"/>
      <c r="AO940" s="187"/>
      <c r="AP940" s="187"/>
      <c r="AQ940" s="187"/>
      <c r="AR940" s="187"/>
      <c r="AS940" s="187"/>
      <c r="AT940" s="236"/>
      <c r="AU940" s="236"/>
      <c r="AV940" s="236"/>
      <c r="AW940" s="236"/>
      <c r="AX940" s="236"/>
      <c r="AY940" s="236"/>
      <c r="AZ940" s="236"/>
      <c r="BA940" s="236"/>
      <c r="BB940" s="236"/>
      <c r="BC940" s="236"/>
      <c r="BD940" s="236"/>
    </row>
    <row r="941" spans="1:56" ht="12.75" customHeight="1">
      <c r="A941" s="186"/>
      <c r="B941" s="186"/>
      <c r="C941" s="186"/>
      <c r="D941" s="186"/>
      <c r="E941" s="186"/>
      <c r="F941" s="186"/>
      <c r="G941" s="186"/>
      <c r="H941" s="186"/>
      <c r="I941" s="186"/>
      <c r="J941" s="186"/>
      <c r="K941" s="186"/>
      <c r="L941" s="186"/>
      <c r="M941" s="186"/>
      <c r="N941" s="186"/>
      <c r="O941" s="186"/>
      <c r="P941" s="187"/>
      <c r="Q941" s="187"/>
      <c r="R941" s="187"/>
      <c r="S941" s="187"/>
      <c r="T941" s="187"/>
      <c r="U941" s="187"/>
      <c r="V941" s="187"/>
      <c r="W941" s="187"/>
      <c r="X941" s="187"/>
      <c r="Y941" s="188"/>
      <c r="Z941" s="188"/>
      <c r="AA941" s="188"/>
      <c r="AB941" s="188"/>
      <c r="AC941" s="235"/>
      <c r="AD941" s="235"/>
      <c r="AE941" s="235"/>
      <c r="AF941" s="235"/>
      <c r="AG941" s="235"/>
      <c r="AH941" s="235"/>
      <c r="AI941" s="187"/>
      <c r="AJ941" s="187"/>
      <c r="AK941" s="187"/>
      <c r="AL941" s="187"/>
      <c r="AM941" s="187"/>
      <c r="AN941" s="187"/>
      <c r="AO941" s="187"/>
      <c r="AP941" s="187"/>
      <c r="AQ941" s="187"/>
      <c r="AR941" s="187"/>
      <c r="AS941" s="187"/>
      <c r="AT941" s="236"/>
      <c r="AU941" s="236"/>
      <c r="AV941" s="236"/>
      <c r="AW941" s="236"/>
      <c r="AX941" s="236"/>
      <c r="AY941" s="236"/>
      <c r="AZ941" s="236"/>
      <c r="BA941" s="236"/>
      <c r="BB941" s="236"/>
      <c r="BC941" s="236"/>
      <c r="BD941" s="236"/>
    </row>
    <row r="942" spans="1:56" ht="12.75" customHeight="1">
      <c r="A942" s="186"/>
      <c r="B942" s="186"/>
      <c r="C942" s="186"/>
      <c r="D942" s="186"/>
      <c r="E942" s="186"/>
      <c r="F942" s="186"/>
      <c r="G942" s="186"/>
      <c r="H942" s="186"/>
      <c r="I942" s="186"/>
      <c r="J942" s="186"/>
      <c r="K942" s="186"/>
      <c r="L942" s="186"/>
      <c r="M942" s="186"/>
      <c r="N942" s="186"/>
      <c r="O942" s="186"/>
      <c r="P942" s="187"/>
      <c r="Q942" s="187"/>
      <c r="R942" s="187"/>
      <c r="S942" s="187"/>
      <c r="T942" s="187"/>
      <c r="U942" s="187"/>
      <c r="V942" s="187"/>
      <c r="W942" s="187"/>
      <c r="X942" s="187"/>
      <c r="Y942" s="188"/>
      <c r="Z942" s="188"/>
      <c r="AA942" s="188"/>
      <c r="AB942" s="188"/>
      <c r="AC942" s="235"/>
      <c r="AD942" s="235"/>
      <c r="AE942" s="235"/>
      <c r="AF942" s="235"/>
      <c r="AG942" s="235"/>
      <c r="AH942" s="235"/>
      <c r="AI942" s="187"/>
      <c r="AJ942" s="187"/>
      <c r="AK942" s="187"/>
      <c r="AL942" s="187"/>
      <c r="AM942" s="187"/>
      <c r="AN942" s="187"/>
      <c r="AO942" s="187"/>
      <c r="AP942" s="187"/>
      <c r="AQ942" s="187"/>
      <c r="AR942" s="187"/>
      <c r="AS942" s="187"/>
      <c r="AT942" s="236"/>
      <c r="AU942" s="236"/>
      <c r="AV942" s="236"/>
      <c r="AW942" s="236"/>
      <c r="AX942" s="236"/>
      <c r="AY942" s="236"/>
      <c r="AZ942" s="236"/>
      <c r="BA942" s="236"/>
      <c r="BB942" s="236"/>
      <c r="BC942" s="236"/>
      <c r="BD942" s="236"/>
    </row>
    <row r="943" spans="1:56" ht="12.75" customHeight="1">
      <c r="A943" s="186"/>
      <c r="B943" s="186"/>
      <c r="C943" s="186"/>
      <c r="D943" s="186"/>
      <c r="E943" s="186"/>
      <c r="F943" s="186"/>
      <c r="G943" s="186"/>
      <c r="H943" s="186"/>
      <c r="I943" s="186"/>
      <c r="J943" s="186"/>
      <c r="K943" s="186"/>
      <c r="L943" s="186"/>
      <c r="M943" s="186"/>
      <c r="N943" s="186"/>
      <c r="O943" s="186"/>
      <c r="P943" s="187"/>
      <c r="Q943" s="187"/>
      <c r="R943" s="187"/>
      <c r="S943" s="187"/>
      <c r="T943" s="187"/>
      <c r="U943" s="187"/>
      <c r="V943" s="187"/>
      <c r="W943" s="187"/>
      <c r="X943" s="187"/>
      <c r="Y943" s="188"/>
      <c r="Z943" s="188"/>
      <c r="AA943" s="188"/>
      <c r="AB943" s="188"/>
      <c r="AC943" s="235"/>
      <c r="AD943" s="235"/>
      <c r="AE943" s="235"/>
      <c r="AF943" s="235"/>
      <c r="AG943" s="235"/>
      <c r="AH943" s="235"/>
      <c r="AI943" s="187"/>
      <c r="AJ943" s="187"/>
      <c r="AK943" s="187"/>
      <c r="AL943" s="187"/>
      <c r="AM943" s="187"/>
      <c r="AN943" s="187"/>
      <c r="AO943" s="187"/>
      <c r="AP943" s="187"/>
      <c r="AQ943" s="187"/>
      <c r="AR943" s="187"/>
      <c r="AS943" s="187"/>
      <c r="AT943" s="236"/>
      <c r="AU943" s="236"/>
      <c r="AV943" s="236"/>
      <c r="AW943" s="236"/>
      <c r="AX943" s="236"/>
      <c r="AY943" s="236"/>
      <c r="AZ943" s="236"/>
      <c r="BA943" s="236"/>
      <c r="BB943" s="236"/>
      <c r="BC943" s="236"/>
      <c r="BD943" s="236"/>
    </row>
    <row r="944" spans="1:56" ht="12.75" customHeight="1">
      <c r="A944" s="186"/>
      <c r="B944" s="186"/>
      <c r="C944" s="186"/>
      <c r="D944" s="186"/>
      <c r="E944" s="186"/>
      <c r="F944" s="186"/>
      <c r="G944" s="186"/>
      <c r="H944" s="186"/>
      <c r="I944" s="186"/>
      <c r="J944" s="186"/>
      <c r="K944" s="186"/>
      <c r="L944" s="186"/>
      <c r="M944" s="186"/>
      <c r="N944" s="186"/>
      <c r="O944" s="186"/>
      <c r="P944" s="187"/>
      <c r="Q944" s="187"/>
      <c r="R944" s="187"/>
      <c r="S944" s="187"/>
      <c r="T944" s="187"/>
      <c r="U944" s="187"/>
      <c r="V944" s="187"/>
      <c r="W944" s="187"/>
      <c r="X944" s="187"/>
      <c r="Y944" s="188"/>
      <c r="Z944" s="188"/>
      <c r="AA944" s="188"/>
      <c r="AB944" s="188"/>
      <c r="AC944" s="235"/>
      <c r="AD944" s="235"/>
      <c r="AE944" s="235"/>
      <c r="AF944" s="235"/>
      <c r="AG944" s="235"/>
      <c r="AH944" s="235"/>
      <c r="AI944" s="187"/>
      <c r="AJ944" s="187"/>
      <c r="AK944" s="187"/>
      <c r="AL944" s="187"/>
      <c r="AM944" s="187"/>
      <c r="AN944" s="187"/>
      <c r="AO944" s="187"/>
      <c r="AP944" s="187"/>
      <c r="AQ944" s="187"/>
      <c r="AR944" s="187"/>
      <c r="AS944" s="187"/>
      <c r="AT944" s="236"/>
      <c r="AU944" s="236"/>
      <c r="AV944" s="236"/>
      <c r="AW944" s="236"/>
      <c r="AX944" s="236"/>
      <c r="AY944" s="236"/>
      <c r="AZ944" s="236"/>
      <c r="BA944" s="236"/>
      <c r="BB944" s="236"/>
      <c r="BC944" s="236"/>
      <c r="BD944" s="236"/>
    </row>
    <row r="945" spans="1:56" ht="12.75" customHeight="1">
      <c r="A945" s="186"/>
      <c r="B945" s="186"/>
      <c r="C945" s="186"/>
      <c r="D945" s="186"/>
      <c r="E945" s="186"/>
      <c r="F945" s="186"/>
      <c r="G945" s="186"/>
      <c r="H945" s="186"/>
      <c r="I945" s="186"/>
      <c r="J945" s="186"/>
      <c r="K945" s="186"/>
      <c r="L945" s="186"/>
      <c r="M945" s="186"/>
      <c r="N945" s="186"/>
      <c r="O945" s="186"/>
      <c r="P945" s="187"/>
      <c r="Q945" s="187"/>
      <c r="R945" s="187"/>
      <c r="S945" s="187"/>
      <c r="T945" s="187"/>
      <c r="U945" s="187"/>
      <c r="V945" s="187"/>
      <c r="W945" s="187"/>
      <c r="X945" s="187"/>
      <c r="Y945" s="188"/>
      <c r="Z945" s="188"/>
      <c r="AA945" s="188"/>
      <c r="AB945" s="188"/>
      <c r="AC945" s="235"/>
      <c r="AD945" s="235"/>
      <c r="AE945" s="235"/>
      <c r="AF945" s="235"/>
      <c r="AG945" s="235"/>
      <c r="AH945" s="235"/>
      <c r="AI945" s="187"/>
      <c r="AJ945" s="187"/>
      <c r="AK945" s="187"/>
      <c r="AL945" s="187"/>
      <c r="AM945" s="187"/>
      <c r="AN945" s="187"/>
      <c r="AO945" s="187"/>
      <c r="AP945" s="187"/>
      <c r="AQ945" s="187"/>
      <c r="AR945" s="187"/>
      <c r="AS945" s="187"/>
      <c r="AT945" s="236"/>
      <c r="AU945" s="236"/>
      <c r="AV945" s="236"/>
      <c r="AW945" s="236"/>
      <c r="AX945" s="236"/>
      <c r="AY945" s="236"/>
      <c r="AZ945" s="236"/>
      <c r="BA945" s="236"/>
      <c r="BB945" s="236"/>
      <c r="BC945" s="236"/>
      <c r="BD945" s="236"/>
    </row>
    <row r="946" spans="1:56" ht="12.75" customHeight="1">
      <c r="A946" s="186"/>
      <c r="B946" s="186"/>
      <c r="C946" s="186"/>
      <c r="D946" s="186"/>
      <c r="E946" s="186"/>
      <c r="F946" s="186"/>
      <c r="G946" s="186"/>
      <c r="H946" s="186"/>
      <c r="I946" s="186"/>
      <c r="J946" s="186"/>
      <c r="K946" s="186"/>
      <c r="L946" s="186"/>
      <c r="M946" s="186"/>
      <c r="N946" s="186"/>
      <c r="O946" s="186"/>
      <c r="P946" s="187"/>
      <c r="Q946" s="187"/>
      <c r="R946" s="187"/>
      <c r="S946" s="187"/>
      <c r="T946" s="187"/>
      <c r="U946" s="187"/>
      <c r="V946" s="187"/>
      <c r="W946" s="187"/>
      <c r="X946" s="187"/>
      <c r="Y946" s="188"/>
      <c r="Z946" s="188"/>
      <c r="AA946" s="188"/>
      <c r="AB946" s="188"/>
      <c r="AC946" s="235"/>
      <c r="AD946" s="235"/>
      <c r="AE946" s="235"/>
      <c r="AF946" s="235"/>
      <c r="AG946" s="235"/>
      <c r="AH946" s="235"/>
      <c r="AI946" s="187"/>
      <c r="AJ946" s="187"/>
      <c r="AK946" s="187"/>
      <c r="AL946" s="187"/>
      <c r="AM946" s="187"/>
      <c r="AN946" s="187"/>
      <c r="AO946" s="187"/>
      <c r="AP946" s="187"/>
      <c r="AQ946" s="187"/>
      <c r="AR946" s="187"/>
      <c r="AS946" s="187"/>
      <c r="AT946" s="236"/>
      <c r="AU946" s="236"/>
      <c r="AV946" s="236"/>
      <c r="AW946" s="236"/>
      <c r="AX946" s="236"/>
      <c r="AY946" s="236"/>
      <c r="AZ946" s="236"/>
      <c r="BA946" s="236"/>
      <c r="BB946" s="236"/>
      <c r="BC946" s="236"/>
      <c r="BD946" s="236"/>
    </row>
    <row r="947" spans="1:56" ht="12.75" customHeight="1">
      <c r="A947" s="186"/>
      <c r="B947" s="186"/>
      <c r="C947" s="186"/>
      <c r="D947" s="186"/>
      <c r="E947" s="186"/>
      <c r="F947" s="186"/>
      <c r="G947" s="186"/>
      <c r="H947" s="186"/>
      <c r="I947" s="186"/>
      <c r="J947" s="186"/>
      <c r="K947" s="186"/>
      <c r="L947" s="186"/>
      <c r="M947" s="186"/>
      <c r="N947" s="186"/>
      <c r="O947" s="186"/>
      <c r="P947" s="187"/>
      <c r="Q947" s="187"/>
      <c r="R947" s="187"/>
      <c r="S947" s="187"/>
      <c r="T947" s="187"/>
      <c r="U947" s="187"/>
      <c r="V947" s="187"/>
      <c r="W947" s="187"/>
      <c r="X947" s="187"/>
      <c r="Y947" s="188"/>
      <c r="Z947" s="188"/>
      <c r="AA947" s="188"/>
      <c r="AB947" s="188"/>
      <c r="AC947" s="235"/>
      <c r="AD947" s="235"/>
      <c r="AE947" s="235"/>
      <c r="AF947" s="235"/>
      <c r="AG947" s="235"/>
      <c r="AH947" s="235"/>
      <c r="AI947" s="187"/>
      <c r="AJ947" s="187"/>
      <c r="AK947" s="187"/>
      <c r="AL947" s="187"/>
      <c r="AM947" s="187"/>
      <c r="AN947" s="187"/>
      <c r="AO947" s="187"/>
      <c r="AP947" s="187"/>
      <c r="AQ947" s="187"/>
      <c r="AR947" s="187"/>
      <c r="AS947" s="187"/>
      <c r="AT947" s="236"/>
      <c r="AU947" s="236"/>
      <c r="AV947" s="236"/>
      <c r="AW947" s="236"/>
      <c r="AX947" s="236"/>
      <c r="AY947" s="236"/>
      <c r="AZ947" s="236"/>
      <c r="BA947" s="236"/>
      <c r="BB947" s="236"/>
      <c r="BC947" s="236"/>
      <c r="BD947" s="236"/>
    </row>
    <row r="948" spans="1:56" ht="12.75" customHeight="1">
      <c r="A948" s="186"/>
      <c r="B948" s="186"/>
      <c r="C948" s="186"/>
      <c r="D948" s="186"/>
      <c r="E948" s="186"/>
      <c r="F948" s="186"/>
      <c r="G948" s="186"/>
      <c r="H948" s="186"/>
      <c r="I948" s="186"/>
      <c r="J948" s="186"/>
      <c r="K948" s="186"/>
      <c r="L948" s="186"/>
      <c r="M948" s="186"/>
      <c r="N948" s="186"/>
      <c r="O948" s="186"/>
      <c r="P948" s="187"/>
      <c r="Q948" s="187"/>
      <c r="R948" s="187"/>
      <c r="S948" s="187"/>
      <c r="T948" s="187"/>
      <c r="U948" s="187"/>
      <c r="V948" s="187"/>
      <c r="W948" s="187"/>
      <c r="X948" s="187"/>
      <c r="Y948" s="188"/>
      <c r="Z948" s="188"/>
      <c r="AA948" s="188"/>
      <c r="AB948" s="188"/>
      <c r="AC948" s="235"/>
      <c r="AD948" s="235"/>
      <c r="AE948" s="235"/>
      <c r="AF948" s="235"/>
      <c r="AG948" s="235"/>
      <c r="AH948" s="235"/>
      <c r="AI948" s="187"/>
      <c r="AJ948" s="187"/>
      <c r="AK948" s="187"/>
      <c r="AL948" s="187"/>
      <c r="AM948" s="187"/>
      <c r="AN948" s="187"/>
      <c r="AO948" s="187"/>
      <c r="AP948" s="187"/>
      <c r="AQ948" s="187"/>
      <c r="AR948" s="187"/>
      <c r="AS948" s="187"/>
      <c r="AT948" s="236"/>
      <c r="AU948" s="236"/>
      <c r="AV948" s="236"/>
      <c r="AW948" s="236"/>
      <c r="AX948" s="236"/>
      <c r="AY948" s="236"/>
      <c r="AZ948" s="236"/>
      <c r="BA948" s="236"/>
      <c r="BB948" s="236"/>
      <c r="BC948" s="236"/>
      <c r="BD948" s="236"/>
    </row>
    <row r="949" spans="1:56" ht="12.75" customHeight="1">
      <c r="A949" s="186"/>
      <c r="B949" s="186"/>
      <c r="C949" s="186"/>
      <c r="D949" s="186"/>
      <c r="E949" s="186"/>
      <c r="F949" s="186"/>
      <c r="G949" s="186"/>
      <c r="H949" s="186"/>
      <c r="I949" s="186"/>
      <c r="J949" s="186"/>
      <c r="K949" s="186"/>
      <c r="L949" s="186"/>
      <c r="M949" s="186"/>
      <c r="N949" s="186"/>
      <c r="O949" s="186"/>
      <c r="P949" s="187"/>
      <c r="Q949" s="187"/>
      <c r="R949" s="187"/>
      <c r="S949" s="187"/>
      <c r="T949" s="187"/>
      <c r="U949" s="187"/>
      <c r="V949" s="187"/>
      <c r="W949" s="187"/>
      <c r="X949" s="187"/>
      <c r="Y949" s="188"/>
      <c r="Z949" s="188"/>
      <c r="AA949" s="188"/>
      <c r="AB949" s="188"/>
      <c r="AC949" s="235"/>
      <c r="AD949" s="235"/>
      <c r="AE949" s="235"/>
      <c r="AF949" s="235"/>
      <c r="AG949" s="235"/>
      <c r="AH949" s="235"/>
      <c r="AI949" s="187"/>
      <c r="AJ949" s="187"/>
      <c r="AK949" s="187"/>
      <c r="AL949" s="187"/>
      <c r="AM949" s="187"/>
      <c r="AN949" s="187"/>
      <c r="AO949" s="187"/>
      <c r="AP949" s="187"/>
      <c r="AQ949" s="187"/>
      <c r="AR949" s="187"/>
      <c r="AS949" s="187"/>
      <c r="AT949" s="236"/>
      <c r="AU949" s="236"/>
      <c r="AV949" s="236"/>
      <c r="AW949" s="236"/>
      <c r="AX949" s="236"/>
      <c r="AY949" s="236"/>
      <c r="AZ949" s="236"/>
      <c r="BA949" s="236"/>
      <c r="BB949" s="236"/>
      <c r="BC949" s="236"/>
      <c r="BD949" s="236"/>
    </row>
    <row r="950" spans="1:56" ht="12.75" customHeight="1">
      <c r="A950" s="186"/>
      <c r="B950" s="186"/>
      <c r="C950" s="186"/>
      <c r="D950" s="186"/>
      <c r="E950" s="186"/>
      <c r="F950" s="186"/>
      <c r="G950" s="186"/>
      <c r="H950" s="186"/>
      <c r="I950" s="186"/>
      <c r="J950" s="186"/>
      <c r="K950" s="186"/>
      <c r="L950" s="186"/>
      <c r="M950" s="186"/>
      <c r="N950" s="186"/>
      <c r="O950" s="186"/>
      <c r="P950" s="187"/>
      <c r="Q950" s="187"/>
      <c r="R950" s="187"/>
      <c r="S950" s="187"/>
      <c r="T950" s="187"/>
      <c r="U950" s="187"/>
      <c r="V950" s="187"/>
      <c r="W950" s="187"/>
      <c r="X950" s="187"/>
      <c r="Y950" s="188"/>
      <c r="Z950" s="188"/>
      <c r="AA950" s="188"/>
      <c r="AB950" s="188"/>
      <c r="AC950" s="235"/>
      <c r="AD950" s="235"/>
      <c r="AE950" s="235"/>
      <c r="AF950" s="235"/>
      <c r="AG950" s="235"/>
      <c r="AH950" s="235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187"/>
      <c r="AT950" s="236"/>
      <c r="AU950" s="236"/>
      <c r="AV950" s="236"/>
      <c r="AW950" s="236"/>
      <c r="AX950" s="236"/>
      <c r="AY950" s="236"/>
      <c r="AZ950" s="236"/>
      <c r="BA950" s="236"/>
      <c r="BB950" s="236"/>
      <c r="BC950" s="236"/>
      <c r="BD950" s="236"/>
    </row>
    <row r="951" spans="1:56" ht="12.75" customHeight="1">
      <c r="A951" s="186"/>
      <c r="B951" s="186"/>
      <c r="C951" s="186"/>
      <c r="D951" s="186"/>
      <c r="E951" s="186"/>
      <c r="F951" s="186"/>
      <c r="G951" s="186"/>
      <c r="H951" s="186"/>
      <c r="I951" s="186"/>
      <c r="J951" s="186"/>
      <c r="K951" s="186"/>
      <c r="L951" s="186"/>
      <c r="M951" s="186"/>
      <c r="N951" s="186"/>
      <c r="O951" s="186"/>
      <c r="P951" s="187"/>
      <c r="Q951" s="187"/>
      <c r="R951" s="187"/>
      <c r="S951" s="187"/>
      <c r="T951" s="187"/>
      <c r="U951" s="187"/>
      <c r="V951" s="187"/>
      <c r="W951" s="187"/>
      <c r="X951" s="187"/>
      <c r="Y951" s="188"/>
      <c r="Z951" s="188"/>
      <c r="AA951" s="188"/>
      <c r="AB951" s="188"/>
      <c r="AC951" s="235"/>
      <c r="AD951" s="235"/>
      <c r="AE951" s="235"/>
      <c r="AF951" s="235"/>
      <c r="AG951" s="235"/>
      <c r="AH951" s="235"/>
      <c r="AI951" s="187"/>
      <c r="AJ951" s="187"/>
      <c r="AK951" s="187"/>
      <c r="AL951" s="187"/>
      <c r="AM951" s="187"/>
      <c r="AN951" s="187"/>
      <c r="AO951" s="187"/>
      <c r="AP951" s="187"/>
      <c r="AQ951" s="187"/>
      <c r="AR951" s="187"/>
      <c r="AS951" s="187"/>
      <c r="AT951" s="236"/>
      <c r="AU951" s="236"/>
      <c r="AV951" s="236"/>
      <c r="AW951" s="236"/>
      <c r="AX951" s="236"/>
      <c r="AY951" s="236"/>
      <c r="AZ951" s="236"/>
      <c r="BA951" s="236"/>
      <c r="BB951" s="236"/>
      <c r="BC951" s="236"/>
      <c r="BD951" s="236"/>
    </row>
    <row r="952" spans="1:56" ht="12.75" customHeight="1">
      <c r="A952" s="186"/>
      <c r="B952" s="186"/>
      <c r="C952" s="186"/>
      <c r="D952" s="186"/>
      <c r="E952" s="186"/>
      <c r="F952" s="186"/>
      <c r="G952" s="186"/>
      <c r="H952" s="186"/>
      <c r="I952" s="186"/>
      <c r="J952" s="186"/>
      <c r="K952" s="186"/>
      <c r="L952" s="186"/>
      <c r="M952" s="186"/>
      <c r="N952" s="186"/>
      <c r="O952" s="186"/>
      <c r="P952" s="187"/>
      <c r="Q952" s="187"/>
      <c r="R952" s="187"/>
      <c r="S952" s="187"/>
      <c r="T952" s="187"/>
      <c r="U952" s="187"/>
      <c r="V952" s="187"/>
      <c r="W952" s="187"/>
      <c r="X952" s="187"/>
      <c r="Y952" s="188"/>
      <c r="Z952" s="188"/>
      <c r="AA952" s="188"/>
      <c r="AB952" s="188"/>
      <c r="AC952" s="235"/>
      <c r="AD952" s="235"/>
      <c r="AE952" s="235"/>
      <c r="AF952" s="235"/>
      <c r="AG952" s="235"/>
      <c r="AH952" s="235"/>
      <c r="AI952" s="187"/>
      <c r="AJ952" s="187"/>
      <c r="AK952" s="187"/>
      <c r="AL952" s="187"/>
      <c r="AM952" s="187"/>
      <c r="AN952" s="187"/>
      <c r="AO952" s="187"/>
      <c r="AP952" s="187"/>
      <c r="AQ952" s="187"/>
      <c r="AR952" s="187"/>
      <c r="AS952" s="187"/>
      <c r="AT952" s="236"/>
      <c r="AU952" s="236"/>
      <c r="AV952" s="236"/>
      <c r="AW952" s="236"/>
      <c r="AX952" s="236"/>
      <c r="AY952" s="236"/>
      <c r="AZ952" s="236"/>
      <c r="BA952" s="236"/>
      <c r="BB952" s="236"/>
      <c r="BC952" s="236"/>
      <c r="BD952" s="236"/>
    </row>
    <row r="953" spans="1:56" ht="12.75" customHeight="1">
      <c r="A953" s="186"/>
      <c r="B953" s="186"/>
      <c r="C953" s="186"/>
      <c r="D953" s="186"/>
      <c r="E953" s="186"/>
      <c r="F953" s="186"/>
      <c r="G953" s="186"/>
      <c r="H953" s="186"/>
      <c r="I953" s="186"/>
      <c r="J953" s="186"/>
      <c r="K953" s="186"/>
      <c r="L953" s="186"/>
      <c r="M953" s="186"/>
      <c r="N953" s="186"/>
      <c r="O953" s="186"/>
      <c r="P953" s="187"/>
      <c r="Q953" s="187"/>
      <c r="R953" s="187"/>
      <c r="S953" s="187"/>
      <c r="T953" s="187"/>
      <c r="U953" s="187"/>
      <c r="V953" s="187"/>
      <c r="W953" s="187"/>
      <c r="X953" s="187"/>
      <c r="Y953" s="188"/>
      <c r="Z953" s="188"/>
      <c r="AA953" s="188"/>
      <c r="AB953" s="188"/>
      <c r="AC953" s="235"/>
      <c r="AD953" s="235"/>
      <c r="AE953" s="235"/>
      <c r="AF953" s="235"/>
      <c r="AG953" s="235"/>
      <c r="AH953" s="235"/>
      <c r="AI953" s="187"/>
      <c r="AJ953" s="187"/>
      <c r="AK953" s="187"/>
      <c r="AL953" s="187"/>
      <c r="AM953" s="187"/>
      <c r="AN953" s="187"/>
      <c r="AO953" s="187"/>
      <c r="AP953" s="187"/>
      <c r="AQ953" s="187"/>
      <c r="AR953" s="187"/>
      <c r="AS953" s="187"/>
      <c r="AT953" s="236"/>
      <c r="AU953" s="236"/>
      <c r="AV953" s="236"/>
      <c r="AW953" s="236"/>
      <c r="AX953" s="236"/>
      <c r="AY953" s="236"/>
      <c r="AZ953" s="236"/>
      <c r="BA953" s="236"/>
      <c r="BB953" s="236"/>
      <c r="BC953" s="236"/>
      <c r="BD953" s="236"/>
    </row>
    <row r="954" spans="1:56" ht="12.75" customHeight="1">
      <c r="A954" s="186"/>
      <c r="B954" s="186"/>
      <c r="C954" s="186"/>
      <c r="D954" s="186"/>
      <c r="E954" s="186"/>
      <c r="F954" s="186"/>
      <c r="G954" s="186"/>
      <c r="H954" s="186"/>
      <c r="I954" s="186"/>
      <c r="J954" s="186"/>
      <c r="K954" s="186"/>
      <c r="L954" s="186"/>
      <c r="M954" s="186"/>
      <c r="N954" s="186"/>
      <c r="O954" s="186"/>
      <c r="P954" s="187"/>
      <c r="Q954" s="187"/>
      <c r="R954" s="187"/>
      <c r="S954" s="187"/>
      <c r="T954" s="187"/>
      <c r="U954" s="187"/>
      <c r="V954" s="187"/>
      <c r="W954" s="187"/>
      <c r="X954" s="187"/>
      <c r="Y954" s="188"/>
      <c r="Z954" s="188"/>
      <c r="AA954" s="188"/>
      <c r="AB954" s="188"/>
      <c r="AC954" s="235"/>
      <c r="AD954" s="235"/>
      <c r="AE954" s="235"/>
      <c r="AF954" s="235"/>
      <c r="AG954" s="235"/>
      <c r="AH954" s="235"/>
      <c r="AI954" s="187"/>
      <c r="AJ954" s="187"/>
      <c r="AK954" s="187"/>
      <c r="AL954" s="187"/>
      <c r="AM954" s="187"/>
      <c r="AN954" s="187"/>
      <c r="AO954" s="187"/>
      <c r="AP954" s="187"/>
      <c r="AQ954" s="187"/>
      <c r="AR954" s="187"/>
      <c r="AS954" s="187"/>
      <c r="AT954" s="236"/>
      <c r="AU954" s="236"/>
      <c r="AV954" s="236"/>
      <c r="AW954" s="236"/>
      <c r="AX954" s="236"/>
      <c r="AY954" s="236"/>
      <c r="AZ954" s="236"/>
      <c r="BA954" s="236"/>
      <c r="BB954" s="236"/>
      <c r="BC954" s="236"/>
      <c r="BD954" s="236"/>
    </row>
    <row r="955" spans="1:56" ht="12.75" customHeight="1">
      <c r="A955" s="186"/>
      <c r="B955" s="186"/>
      <c r="C955" s="186"/>
      <c r="D955" s="186"/>
      <c r="E955" s="186"/>
      <c r="F955" s="186"/>
      <c r="G955" s="186"/>
      <c r="H955" s="186"/>
      <c r="I955" s="186"/>
      <c r="J955" s="186"/>
      <c r="K955" s="186"/>
      <c r="L955" s="186"/>
      <c r="M955" s="186"/>
      <c r="N955" s="186"/>
      <c r="O955" s="186"/>
      <c r="P955" s="187"/>
      <c r="Q955" s="187"/>
      <c r="R955" s="187"/>
      <c r="S955" s="187"/>
      <c r="T955" s="187"/>
      <c r="U955" s="187"/>
      <c r="V955" s="187"/>
      <c r="W955" s="187"/>
      <c r="X955" s="187"/>
      <c r="Y955" s="188"/>
      <c r="Z955" s="188"/>
      <c r="AA955" s="188"/>
      <c r="AB955" s="188"/>
      <c r="AC955" s="235"/>
      <c r="AD955" s="235"/>
      <c r="AE955" s="235"/>
      <c r="AF955" s="235"/>
      <c r="AG955" s="235"/>
      <c r="AH955" s="235"/>
      <c r="AI955" s="187"/>
      <c r="AJ955" s="187"/>
      <c r="AK955" s="187"/>
      <c r="AL955" s="187"/>
      <c r="AM955" s="187"/>
      <c r="AN955" s="187"/>
      <c r="AO955" s="187"/>
      <c r="AP955" s="187"/>
      <c r="AQ955" s="187"/>
      <c r="AR955" s="187"/>
      <c r="AS955" s="187"/>
      <c r="AT955" s="236"/>
      <c r="AU955" s="236"/>
      <c r="AV955" s="236"/>
      <c r="AW955" s="236"/>
      <c r="AX955" s="236"/>
      <c r="AY955" s="236"/>
      <c r="AZ955" s="236"/>
      <c r="BA955" s="236"/>
      <c r="BB955" s="236"/>
      <c r="BC955" s="236"/>
      <c r="BD955" s="236"/>
    </row>
    <row r="956" spans="1:56" ht="12.75" customHeight="1">
      <c r="A956" s="186"/>
      <c r="B956" s="186"/>
      <c r="C956" s="186"/>
      <c r="D956" s="186"/>
      <c r="E956" s="186"/>
      <c r="F956" s="186"/>
      <c r="G956" s="186"/>
      <c r="H956" s="186"/>
      <c r="I956" s="186"/>
      <c r="J956" s="186"/>
      <c r="K956" s="186"/>
      <c r="L956" s="186"/>
      <c r="M956" s="186"/>
      <c r="N956" s="186"/>
      <c r="O956" s="186"/>
      <c r="P956" s="187"/>
      <c r="Q956" s="187"/>
      <c r="R956" s="187"/>
      <c r="S956" s="187"/>
      <c r="T956" s="187"/>
      <c r="U956" s="187"/>
      <c r="V956" s="187"/>
      <c r="W956" s="187"/>
      <c r="X956" s="187"/>
      <c r="Y956" s="188"/>
      <c r="Z956" s="188"/>
      <c r="AA956" s="188"/>
      <c r="AB956" s="188"/>
      <c r="AC956" s="235"/>
      <c r="AD956" s="235"/>
      <c r="AE956" s="235"/>
      <c r="AF956" s="235"/>
      <c r="AG956" s="235"/>
      <c r="AH956" s="235"/>
      <c r="AI956" s="187"/>
      <c r="AJ956" s="187"/>
      <c r="AK956" s="187"/>
      <c r="AL956" s="187"/>
      <c r="AM956" s="187"/>
      <c r="AN956" s="187"/>
      <c r="AO956" s="187"/>
      <c r="AP956" s="187"/>
      <c r="AQ956" s="187"/>
      <c r="AR956" s="187"/>
      <c r="AS956" s="187"/>
      <c r="AT956" s="236"/>
      <c r="AU956" s="236"/>
      <c r="AV956" s="236"/>
      <c r="AW956" s="236"/>
      <c r="AX956" s="236"/>
      <c r="AY956" s="236"/>
      <c r="AZ956" s="236"/>
      <c r="BA956" s="236"/>
      <c r="BB956" s="236"/>
      <c r="BC956" s="236"/>
      <c r="BD956" s="236"/>
    </row>
    <row r="957" spans="1:56" ht="12.75" customHeight="1">
      <c r="A957" s="186"/>
      <c r="B957" s="186"/>
      <c r="C957" s="186"/>
      <c r="D957" s="186"/>
      <c r="E957" s="186"/>
      <c r="F957" s="186"/>
      <c r="G957" s="186"/>
      <c r="H957" s="186"/>
      <c r="I957" s="186"/>
      <c r="J957" s="186"/>
      <c r="K957" s="186"/>
      <c r="L957" s="186"/>
      <c r="M957" s="186"/>
      <c r="N957" s="186"/>
      <c r="O957" s="186"/>
      <c r="P957" s="187"/>
      <c r="Q957" s="187"/>
      <c r="R957" s="187"/>
      <c r="S957" s="187"/>
      <c r="T957" s="187"/>
      <c r="U957" s="187"/>
      <c r="V957" s="187"/>
      <c r="W957" s="187"/>
      <c r="X957" s="187"/>
      <c r="Y957" s="188"/>
      <c r="Z957" s="188"/>
      <c r="AA957" s="188"/>
      <c r="AB957" s="188"/>
      <c r="AC957" s="235"/>
      <c r="AD957" s="235"/>
      <c r="AE957" s="235"/>
      <c r="AF957" s="235"/>
      <c r="AG957" s="235"/>
      <c r="AH957" s="235"/>
      <c r="AI957" s="187"/>
      <c r="AJ957" s="187"/>
      <c r="AK957" s="187"/>
      <c r="AL957" s="187"/>
      <c r="AM957" s="187"/>
      <c r="AN957" s="187"/>
      <c r="AO957" s="187"/>
      <c r="AP957" s="187"/>
      <c r="AQ957" s="187"/>
      <c r="AR957" s="187"/>
      <c r="AS957" s="187"/>
      <c r="AT957" s="236"/>
      <c r="AU957" s="236"/>
      <c r="AV957" s="236"/>
      <c r="AW957" s="236"/>
      <c r="AX957" s="236"/>
      <c r="AY957" s="236"/>
      <c r="AZ957" s="236"/>
      <c r="BA957" s="236"/>
      <c r="BB957" s="236"/>
      <c r="BC957" s="236"/>
      <c r="BD957" s="236"/>
    </row>
    <row r="958" spans="1:56" ht="12.75" customHeight="1">
      <c r="A958" s="186"/>
      <c r="B958" s="186"/>
      <c r="C958" s="186"/>
      <c r="D958" s="186"/>
      <c r="E958" s="186"/>
      <c r="F958" s="186"/>
      <c r="G958" s="186"/>
      <c r="H958" s="186"/>
      <c r="I958" s="186"/>
      <c r="J958" s="186"/>
      <c r="K958" s="186"/>
      <c r="L958" s="186"/>
      <c r="M958" s="186"/>
      <c r="N958" s="186"/>
      <c r="O958" s="186"/>
      <c r="P958" s="187"/>
      <c r="Q958" s="187"/>
      <c r="R958" s="187"/>
      <c r="S958" s="187"/>
      <c r="T958" s="187"/>
      <c r="U958" s="187"/>
      <c r="V958" s="187"/>
      <c r="W958" s="187"/>
      <c r="X958" s="187"/>
      <c r="Y958" s="188"/>
      <c r="Z958" s="188"/>
      <c r="AA958" s="188"/>
      <c r="AB958" s="188"/>
      <c r="AC958" s="235"/>
      <c r="AD958" s="235"/>
      <c r="AE958" s="235"/>
      <c r="AF958" s="235"/>
      <c r="AG958" s="235"/>
      <c r="AH958" s="235"/>
      <c r="AI958" s="187"/>
      <c r="AJ958" s="187"/>
      <c r="AK958" s="187"/>
      <c r="AL958" s="187"/>
      <c r="AM958" s="187"/>
      <c r="AN958" s="187"/>
      <c r="AO958" s="187"/>
      <c r="AP958" s="187"/>
      <c r="AQ958" s="187"/>
      <c r="AR958" s="187"/>
      <c r="AS958" s="187"/>
      <c r="AT958" s="236"/>
      <c r="AU958" s="236"/>
      <c r="AV958" s="236"/>
      <c r="AW958" s="236"/>
      <c r="AX958" s="236"/>
      <c r="AY958" s="236"/>
      <c r="AZ958" s="236"/>
      <c r="BA958" s="236"/>
      <c r="BB958" s="236"/>
      <c r="BC958" s="236"/>
      <c r="BD958" s="236"/>
    </row>
    <row r="959" spans="1:56" ht="12.75" customHeight="1">
      <c r="A959" s="186"/>
      <c r="B959" s="186"/>
      <c r="C959" s="186"/>
      <c r="D959" s="186"/>
      <c r="E959" s="186"/>
      <c r="F959" s="186"/>
      <c r="G959" s="186"/>
      <c r="H959" s="186"/>
      <c r="I959" s="186"/>
      <c r="J959" s="186"/>
      <c r="K959" s="186"/>
      <c r="L959" s="186"/>
      <c r="M959" s="186"/>
      <c r="N959" s="186"/>
      <c r="O959" s="186"/>
      <c r="P959" s="187"/>
      <c r="Q959" s="187"/>
      <c r="R959" s="187"/>
      <c r="S959" s="187"/>
      <c r="T959" s="187"/>
      <c r="U959" s="187"/>
      <c r="V959" s="187"/>
      <c r="W959" s="187"/>
      <c r="X959" s="187"/>
      <c r="Y959" s="188"/>
      <c r="Z959" s="188"/>
      <c r="AA959" s="188"/>
      <c r="AB959" s="188"/>
      <c r="AC959" s="235"/>
      <c r="AD959" s="235"/>
      <c r="AE959" s="235"/>
      <c r="AF959" s="235"/>
      <c r="AG959" s="235"/>
      <c r="AH959" s="235"/>
      <c r="AI959" s="187"/>
      <c r="AJ959" s="187"/>
      <c r="AK959" s="187"/>
      <c r="AL959" s="187"/>
      <c r="AM959" s="187"/>
      <c r="AN959" s="187"/>
      <c r="AO959" s="187"/>
      <c r="AP959" s="187"/>
      <c r="AQ959" s="187"/>
      <c r="AR959" s="187"/>
      <c r="AS959" s="187"/>
      <c r="AT959" s="236"/>
      <c r="AU959" s="236"/>
      <c r="AV959" s="236"/>
      <c r="AW959" s="236"/>
      <c r="AX959" s="236"/>
      <c r="AY959" s="236"/>
      <c r="AZ959" s="236"/>
      <c r="BA959" s="236"/>
      <c r="BB959" s="236"/>
      <c r="BC959" s="236"/>
      <c r="BD959" s="236"/>
    </row>
    <row r="960" spans="1:56" ht="12.75" customHeight="1">
      <c r="A960" s="186"/>
      <c r="B960" s="186"/>
      <c r="C960" s="186"/>
      <c r="D960" s="186"/>
      <c r="E960" s="186"/>
      <c r="F960" s="186"/>
      <c r="G960" s="186"/>
      <c r="H960" s="186"/>
      <c r="I960" s="186"/>
      <c r="J960" s="186"/>
      <c r="K960" s="186"/>
      <c r="L960" s="186"/>
      <c r="M960" s="186"/>
      <c r="N960" s="186"/>
      <c r="O960" s="186"/>
      <c r="P960" s="187"/>
      <c r="Q960" s="187"/>
      <c r="R960" s="187"/>
      <c r="S960" s="187"/>
      <c r="T960" s="187"/>
      <c r="U960" s="187"/>
      <c r="V960" s="187"/>
      <c r="W960" s="187"/>
      <c r="X960" s="187"/>
      <c r="Y960" s="188"/>
      <c r="Z960" s="188"/>
      <c r="AA960" s="188"/>
      <c r="AB960" s="188"/>
      <c r="AC960" s="235"/>
      <c r="AD960" s="235"/>
      <c r="AE960" s="235"/>
      <c r="AF960" s="235"/>
      <c r="AG960" s="235"/>
      <c r="AH960" s="235"/>
      <c r="AI960" s="187"/>
      <c r="AJ960" s="187"/>
      <c r="AK960" s="187"/>
      <c r="AL960" s="187"/>
      <c r="AM960" s="187"/>
      <c r="AN960" s="187"/>
      <c r="AO960" s="187"/>
      <c r="AP960" s="187"/>
      <c r="AQ960" s="187"/>
      <c r="AR960" s="187"/>
      <c r="AS960" s="187"/>
      <c r="AT960" s="236"/>
      <c r="AU960" s="236"/>
      <c r="AV960" s="236"/>
      <c r="AW960" s="236"/>
      <c r="AX960" s="236"/>
      <c r="AY960" s="236"/>
      <c r="AZ960" s="236"/>
      <c r="BA960" s="236"/>
      <c r="BB960" s="236"/>
      <c r="BC960" s="236"/>
      <c r="BD960" s="236"/>
    </row>
    <row r="961" spans="1:56" ht="12.75" customHeight="1">
      <c r="A961" s="186"/>
      <c r="B961" s="186"/>
      <c r="C961" s="186"/>
      <c r="D961" s="186"/>
      <c r="E961" s="186"/>
      <c r="F961" s="186"/>
      <c r="G961" s="186"/>
      <c r="H961" s="186"/>
      <c r="I961" s="186"/>
      <c r="J961" s="186"/>
      <c r="K961" s="186"/>
      <c r="L961" s="186"/>
      <c r="M961" s="186"/>
      <c r="N961" s="186"/>
      <c r="O961" s="186"/>
      <c r="P961" s="187"/>
      <c r="Q961" s="187"/>
      <c r="R961" s="187"/>
      <c r="S961" s="187"/>
      <c r="T961" s="187"/>
      <c r="U961" s="187"/>
      <c r="V961" s="187"/>
      <c r="W961" s="187"/>
      <c r="X961" s="187"/>
      <c r="Y961" s="188"/>
      <c r="Z961" s="188"/>
      <c r="AA961" s="188"/>
      <c r="AB961" s="188"/>
      <c r="AC961" s="235"/>
      <c r="AD961" s="235"/>
      <c r="AE961" s="235"/>
      <c r="AF961" s="235"/>
      <c r="AG961" s="235"/>
      <c r="AH961" s="235"/>
      <c r="AI961" s="187"/>
      <c r="AJ961" s="187"/>
      <c r="AK961" s="187"/>
      <c r="AL961" s="187"/>
      <c r="AM961" s="187"/>
      <c r="AN961" s="187"/>
      <c r="AO961" s="187"/>
      <c r="AP961" s="187"/>
      <c r="AQ961" s="187"/>
      <c r="AR961" s="187"/>
      <c r="AS961" s="187"/>
      <c r="AT961" s="236"/>
      <c r="AU961" s="236"/>
      <c r="AV961" s="236"/>
      <c r="AW961" s="236"/>
      <c r="AX961" s="236"/>
      <c r="AY961" s="236"/>
      <c r="AZ961" s="236"/>
      <c r="BA961" s="236"/>
      <c r="BB961" s="236"/>
      <c r="BC961" s="236"/>
      <c r="BD961" s="236"/>
    </row>
    <row r="962" spans="1:56" ht="12.75" customHeight="1">
      <c r="A962" s="186"/>
      <c r="B962" s="186"/>
      <c r="C962" s="186"/>
      <c r="D962" s="186"/>
      <c r="E962" s="186"/>
      <c r="F962" s="186"/>
      <c r="G962" s="186"/>
      <c r="H962" s="186"/>
      <c r="I962" s="186"/>
      <c r="J962" s="186"/>
      <c r="K962" s="186"/>
      <c r="L962" s="186"/>
      <c r="M962" s="186"/>
      <c r="N962" s="186"/>
      <c r="O962" s="186"/>
      <c r="P962" s="187"/>
      <c r="Q962" s="187"/>
      <c r="R962" s="187"/>
      <c r="S962" s="187"/>
      <c r="T962" s="187"/>
      <c r="U962" s="187"/>
      <c r="V962" s="187"/>
      <c r="W962" s="187"/>
      <c r="X962" s="187"/>
      <c r="Y962" s="188"/>
      <c r="Z962" s="188"/>
      <c r="AA962" s="188"/>
      <c r="AB962" s="188"/>
      <c r="AC962" s="235"/>
      <c r="AD962" s="235"/>
      <c r="AE962" s="235"/>
      <c r="AF962" s="235"/>
      <c r="AG962" s="235"/>
      <c r="AH962" s="235"/>
      <c r="AI962" s="187"/>
      <c r="AJ962" s="187"/>
      <c r="AK962" s="187"/>
      <c r="AL962" s="187"/>
      <c r="AM962" s="187"/>
      <c r="AN962" s="187"/>
      <c r="AO962" s="187"/>
      <c r="AP962" s="187"/>
      <c r="AQ962" s="187"/>
      <c r="AR962" s="187"/>
      <c r="AS962" s="187"/>
      <c r="AT962" s="236"/>
      <c r="AU962" s="236"/>
      <c r="AV962" s="236"/>
      <c r="AW962" s="236"/>
      <c r="AX962" s="236"/>
      <c r="AY962" s="236"/>
      <c r="AZ962" s="236"/>
      <c r="BA962" s="236"/>
      <c r="BB962" s="236"/>
      <c r="BC962" s="236"/>
      <c r="BD962" s="236"/>
    </row>
    <row r="963" spans="1:56" ht="12.75" customHeight="1">
      <c r="A963" s="186"/>
      <c r="B963" s="186"/>
      <c r="C963" s="186"/>
      <c r="D963" s="186"/>
      <c r="E963" s="186"/>
      <c r="F963" s="186"/>
      <c r="G963" s="186"/>
      <c r="H963" s="186"/>
      <c r="I963" s="186"/>
      <c r="J963" s="186"/>
      <c r="K963" s="186"/>
      <c r="L963" s="186"/>
      <c r="M963" s="186"/>
      <c r="N963" s="186"/>
      <c r="O963" s="186"/>
      <c r="P963" s="187"/>
      <c r="Q963" s="187"/>
      <c r="R963" s="187"/>
      <c r="S963" s="187"/>
      <c r="T963" s="187"/>
      <c r="U963" s="187"/>
      <c r="V963" s="187"/>
      <c r="W963" s="187"/>
      <c r="X963" s="187"/>
      <c r="Y963" s="188"/>
      <c r="Z963" s="188"/>
      <c r="AA963" s="188"/>
      <c r="AB963" s="188"/>
      <c r="AC963" s="235"/>
      <c r="AD963" s="235"/>
      <c r="AE963" s="235"/>
      <c r="AF963" s="235"/>
      <c r="AG963" s="235"/>
      <c r="AH963" s="235"/>
      <c r="AI963" s="187"/>
      <c r="AJ963" s="187"/>
      <c r="AK963" s="187"/>
      <c r="AL963" s="187"/>
      <c r="AM963" s="187"/>
      <c r="AN963" s="187"/>
      <c r="AO963" s="187"/>
      <c r="AP963" s="187"/>
      <c r="AQ963" s="187"/>
      <c r="AR963" s="187"/>
      <c r="AS963" s="187"/>
      <c r="AT963" s="236"/>
      <c r="AU963" s="236"/>
      <c r="AV963" s="236"/>
      <c r="AW963" s="236"/>
      <c r="AX963" s="236"/>
      <c r="AY963" s="236"/>
      <c r="AZ963" s="236"/>
      <c r="BA963" s="236"/>
      <c r="BB963" s="236"/>
      <c r="BC963" s="236"/>
      <c r="BD963" s="236"/>
    </row>
    <row r="964" spans="1:56" ht="12.75" customHeight="1">
      <c r="A964" s="186"/>
      <c r="B964" s="186"/>
      <c r="C964" s="186"/>
      <c r="D964" s="186"/>
      <c r="E964" s="186"/>
      <c r="F964" s="186"/>
      <c r="G964" s="186"/>
      <c r="H964" s="186"/>
      <c r="I964" s="186"/>
      <c r="J964" s="186"/>
      <c r="K964" s="186"/>
      <c r="L964" s="186"/>
      <c r="M964" s="186"/>
      <c r="N964" s="186"/>
      <c r="O964" s="186"/>
      <c r="P964" s="187"/>
      <c r="Q964" s="187"/>
      <c r="R964" s="187"/>
      <c r="S964" s="187"/>
      <c r="T964" s="187"/>
      <c r="U964" s="187"/>
      <c r="V964" s="187"/>
      <c r="W964" s="187"/>
      <c r="X964" s="187"/>
      <c r="Y964" s="188"/>
      <c r="Z964" s="188"/>
      <c r="AA964" s="188"/>
      <c r="AB964" s="188"/>
      <c r="AC964" s="235"/>
      <c r="AD964" s="235"/>
      <c r="AE964" s="235"/>
      <c r="AF964" s="235"/>
      <c r="AG964" s="235"/>
      <c r="AH964" s="235"/>
      <c r="AI964" s="187"/>
      <c r="AJ964" s="187"/>
      <c r="AK964" s="187"/>
      <c r="AL964" s="187"/>
      <c r="AM964" s="187"/>
      <c r="AN964" s="187"/>
      <c r="AO964" s="187"/>
      <c r="AP964" s="187"/>
      <c r="AQ964" s="187"/>
      <c r="AR964" s="187"/>
      <c r="AS964" s="187"/>
      <c r="AT964" s="236"/>
      <c r="AU964" s="236"/>
      <c r="AV964" s="236"/>
      <c r="AW964" s="236"/>
      <c r="AX964" s="236"/>
      <c r="AY964" s="236"/>
      <c r="AZ964" s="236"/>
      <c r="BA964" s="236"/>
      <c r="BB964" s="236"/>
      <c r="BC964" s="236"/>
      <c r="BD964" s="236"/>
    </row>
    <row r="965" spans="1:56" ht="12.75" customHeight="1">
      <c r="A965" s="186"/>
      <c r="B965" s="186"/>
      <c r="C965" s="186"/>
      <c r="D965" s="186"/>
      <c r="E965" s="186"/>
      <c r="F965" s="186"/>
      <c r="G965" s="186"/>
      <c r="H965" s="186"/>
      <c r="I965" s="186"/>
      <c r="J965" s="186"/>
      <c r="K965" s="186"/>
      <c r="L965" s="186"/>
      <c r="M965" s="186"/>
      <c r="N965" s="186"/>
      <c r="O965" s="186"/>
      <c r="P965" s="187"/>
      <c r="Q965" s="187"/>
      <c r="R965" s="187"/>
      <c r="S965" s="187"/>
      <c r="T965" s="187"/>
      <c r="U965" s="187"/>
      <c r="V965" s="187"/>
      <c r="W965" s="187"/>
      <c r="X965" s="187"/>
      <c r="Y965" s="188"/>
      <c r="Z965" s="188"/>
      <c r="AA965" s="188"/>
      <c r="AB965" s="188"/>
      <c r="AC965" s="235"/>
      <c r="AD965" s="235"/>
      <c r="AE965" s="235"/>
      <c r="AF965" s="235"/>
      <c r="AG965" s="235"/>
      <c r="AH965" s="235"/>
      <c r="AI965" s="187"/>
      <c r="AJ965" s="187"/>
      <c r="AK965" s="187"/>
      <c r="AL965" s="187"/>
      <c r="AM965" s="187"/>
      <c r="AN965" s="187"/>
      <c r="AO965" s="187"/>
      <c r="AP965" s="187"/>
      <c r="AQ965" s="187"/>
      <c r="AR965" s="187"/>
      <c r="AS965" s="187"/>
      <c r="AT965" s="236"/>
      <c r="AU965" s="236"/>
      <c r="AV965" s="236"/>
      <c r="AW965" s="236"/>
      <c r="AX965" s="236"/>
      <c r="AY965" s="236"/>
      <c r="AZ965" s="236"/>
      <c r="BA965" s="236"/>
      <c r="BB965" s="236"/>
      <c r="BC965" s="236"/>
      <c r="BD965" s="236"/>
    </row>
    <row r="966" spans="1:56" ht="12.75" customHeight="1">
      <c r="A966" s="186"/>
      <c r="B966" s="186"/>
      <c r="C966" s="186"/>
      <c r="D966" s="186"/>
      <c r="E966" s="186"/>
      <c r="F966" s="186"/>
      <c r="G966" s="186"/>
      <c r="H966" s="186"/>
      <c r="I966" s="186"/>
      <c r="J966" s="186"/>
      <c r="K966" s="186"/>
      <c r="L966" s="186"/>
      <c r="M966" s="186"/>
      <c r="N966" s="186"/>
      <c r="O966" s="186"/>
      <c r="P966" s="187"/>
      <c r="Q966" s="187"/>
      <c r="R966" s="187"/>
      <c r="S966" s="187"/>
      <c r="T966" s="187"/>
      <c r="U966" s="187"/>
      <c r="V966" s="187"/>
      <c r="W966" s="187"/>
      <c r="X966" s="187"/>
      <c r="Y966" s="188"/>
      <c r="Z966" s="188"/>
      <c r="AA966" s="188"/>
      <c r="AB966" s="188"/>
      <c r="AC966" s="235"/>
      <c r="AD966" s="235"/>
      <c r="AE966" s="235"/>
      <c r="AF966" s="235"/>
      <c r="AG966" s="235"/>
      <c r="AH966" s="235"/>
      <c r="AI966" s="187"/>
      <c r="AJ966" s="187"/>
      <c r="AK966" s="187"/>
      <c r="AL966" s="187"/>
      <c r="AM966" s="187"/>
      <c r="AN966" s="187"/>
      <c r="AO966" s="187"/>
      <c r="AP966" s="187"/>
      <c r="AQ966" s="187"/>
      <c r="AR966" s="187"/>
      <c r="AS966" s="187"/>
      <c r="AT966" s="236"/>
      <c r="AU966" s="236"/>
      <c r="AV966" s="236"/>
      <c r="AW966" s="236"/>
      <c r="AX966" s="236"/>
      <c r="AY966" s="236"/>
      <c r="AZ966" s="236"/>
      <c r="BA966" s="236"/>
      <c r="BB966" s="236"/>
      <c r="BC966" s="236"/>
      <c r="BD966" s="236"/>
    </row>
    <row r="967" spans="1:56" ht="12.75" customHeight="1">
      <c r="A967" s="186"/>
      <c r="B967" s="186"/>
      <c r="C967" s="186"/>
      <c r="D967" s="186"/>
      <c r="E967" s="186"/>
      <c r="F967" s="186"/>
      <c r="G967" s="186"/>
      <c r="H967" s="186"/>
      <c r="I967" s="186"/>
      <c r="J967" s="186"/>
      <c r="K967" s="186"/>
      <c r="L967" s="186"/>
      <c r="M967" s="186"/>
      <c r="N967" s="186"/>
      <c r="O967" s="186"/>
      <c r="P967" s="187"/>
      <c r="Q967" s="187"/>
      <c r="R967" s="187"/>
      <c r="S967" s="187"/>
      <c r="T967" s="187"/>
      <c r="U967" s="187"/>
      <c r="V967" s="187"/>
      <c r="W967" s="187"/>
      <c r="X967" s="187"/>
      <c r="Y967" s="188"/>
      <c r="Z967" s="188"/>
      <c r="AA967" s="188"/>
      <c r="AB967" s="188"/>
      <c r="AC967" s="235"/>
      <c r="AD967" s="235"/>
      <c r="AE967" s="235"/>
      <c r="AF967" s="235"/>
      <c r="AG967" s="235"/>
      <c r="AH967" s="235"/>
      <c r="AI967" s="187"/>
      <c r="AJ967" s="187"/>
      <c r="AK967" s="187"/>
      <c r="AL967" s="187"/>
      <c r="AM967" s="187"/>
      <c r="AN967" s="187"/>
      <c r="AO967" s="187"/>
      <c r="AP967" s="187"/>
      <c r="AQ967" s="187"/>
      <c r="AR967" s="187"/>
      <c r="AS967" s="187"/>
      <c r="AT967" s="236"/>
      <c r="AU967" s="236"/>
      <c r="AV967" s="236"/>
      <c r="AW967" s="236"/>
      <c r="AX967" s="236"/>
      <c r="AY967" s="236"/>
      <c r="AZ967" s="236"/>
      <c r="BA967" s="236"/>
      <c r="BB967" s="236"/>
      <c r="BC967" s="236"/>
      <c r="BD967" s="236"/>
    </row>
    <row r="968" spans="1:56" ht="12.75" customHeight="1">
      <c r="A968" s="186"/>
      <c r="B968" s="186"/>
      <c r="C968" s="186"/>
      <c r="D968" s="186"/>
      <c r="E968" s="186"/>
      <c r="F968" s="186"/>
      <c r="G968" s="186"/>
      <c r="H968" s="186"/>
      <c r="I968" s="186"/>
      <c r="J968" s="186"/>
      <c r="K968" s="186"/>
      <c r="L968" s="186"/>
      <c r="M968" s="186"/>
      <c r="N968" s="186"/>
      <c r="O968" s="186"/>
      <c r="P968" s="187"/>
      <c r="Q968" s="187"/>
      <c r="R968" s="187"/>
      <c r="S968" s="187"/>
      <c r="T968" s="187"/>
      <c r="U968" s="187"/>
      <c r="V968" s="187"/>
      <c r="W968" s="187"/>
      <c r="X968" s="187"/>
      <c r="Y968" s="188"/>
      <c r="Z968" s="188"/>
      <c r="AA968" s="188"/>
      <c r="AB968" s="188"/>
      <c r="AC968" s="235"/>
      <c r="AD968" s="235"/>
      <c r="AE968" s="235"/>
      <c r="AF968" s="235"/>
      <c r="AG968" s="235"/>
      <c r="AH968" s="235"/>
      <c r="AI968" s="187"/>
      <c r="AJ968" s="187"/>
      <c r="AK968" s="187"/>
      <c r="AL968" s="187"/>
      <c r="AM968" s="187"/>
      <c r="AN968" s="187"/>
      <c r="AO968" s="187"/>
      <c r="AP968" s="187"/>
      <c r="AQ968" s="187"/>
      <c r="AR968" s="187"/>
      <c r="AS968" s="187"/>
      <c r="AT968" s="236"/>
      <c r="AU968" s="236"/>
      <c r="AV968" s="236"/>
      <c r="AW968" s="236"/>
      <c r="AX968" s="236"/>
      <c r="AY968" s="236"/>
      <c r="AZ968" s="236"/>
      <c r="BA968" s="236"/>
      <c r="BB968" s="236"/>
      <c r="BC968" s="236"/>
      <c r="BD968" s="236"/>
    </row>
    <row r="969" spans="1:56" ht="12.75" customHeight="1">
      <c r="A969" s="186"/>
      <c r="B969" s="186"/>
      <c r="C969" s="186"/>
      <c r="D969" s="186"/>
      <c r="E969" s="186"/>
      <c r="F969" s="186"/>
      <c r="G969" s="186"/>
      <c r="H969" s="186"/>
      <c r="I969" s="186"/>
      <c r="J969" s="186"/>
      <c r="K969" s="186"/>
      <c r="L969" s="186"/>
      <c r="M969" s="186"/>
      <c r="N969" s="186"/>
      <c r="O969" s="186"/>
      <c r="P969" s="187"/>
      <c r="Q969" s="187"/>
      <c r="R969" s="187"/>
      <c r="S969" s="187"/>
      <c r="T969" s="187"/>
      <c r="U969" s="187"/>
      <c r="V969" s="187"/>
      <c r="W969" s="187"/>
      <c r="X969" s="187"/>
      <c r="Y969" s="188"/>
      <c r="Z969" s="188"/>
      <c r="AA969" s="188"/>
      <c r="AB969" s="188"/>
      <c r="AC969" s="235"/>
      <c r="AD969" s="235"/>
      <c r="AE969" s="235"/>
      <c r="AF969" s="235"/>
      <c r="AG969" s="235"/>
      <c r="AH969" s="235"/>
      <c r="AI969" s="187"/>
      <c r="AJ969" s="187"/>
      <c r="AK969" s="187"/>
      <c r="AL969" s="187"/>
      <c r="AM969" s="187"/>
      <c r="AN969" s="187"/>
      <c r="AO969" s="187"/>
      <c r="AP969" s="187"/>
      <c r="AQ969" s="187"/>
      <c r="AR969" s="187"/>
      <c r="AS969" s="187"/>
      <c r="AT969" s="236"/>
      <c r="AU969" s="236"/>
      <c r="AV969" s="236"/>
      <c r="AW969" s="236"/>
      <c r="AX969" s="236"/>
      <c r="AY969" s="236"/>
      <c r="AZ969" s="236"/>
      <c r="BA969" s="236"/>
      <c r="BB969" s="236"/>
      <c r="BC969" s="236"/>
      <c r="BD969" s="236"/>
    </row>
    <row r="970" spans="1:56" ht="12.75" customHeight="1">
      <c r="A970" s="186"/>
      <c r="B970" s="186"/>
      <c r="C970" s="186"/>
      <c r="D970" s="186"/>
      <c r="E970" s="186"/>
      <c r="F970" s="186"/>
      <c r="G970" s="186"/>
      <c r="H970" s="186"/>
      <c r="I970" s="186"/>
      <c r="J970" s="186"/>
      <c r="K970" s="186"/>
      <c r="L970" s="186"/>
      <c r="M970" s="186"/>
      <c r="N970" s="186"/>
      <c r="O970" s="186"/>
      <c r="P970" s="187"/>
      <c r="Q970" s="187"/>
      <c r="R970" s="187"/>
      <c r="S970" s="187"/>
      <c r="T970" s="187"/>
      <c r="U970" s="187"/>
      <c r="V970" s="187"/>
      <c r="W970" s="187"/>
      <c r="X970" s="187"/>
      <c r="Y970" s="188"/>
      <c r="Z970" s="188"/>
      <c r="AA970" s="188"/>
      <c r="AB970" s="188"/>
      <c r="AC970" s="235"/>
      <c r="AD970" s="235"/>
      <c r="AE970" s="235"/>
      <c r="AF970" s="235"/>
      <c r="AG970" s="235"/>
      <c r="AH970" s="235"/>
      <c r="AI970" s="187"/>
      <c r="AJ970" s="187"/>
      <c r="AK970" s="187"/>
      <c r="AL970" s="187"/>
      <c r="AM970" s="187"/>
      <c r="AN970" s="187"/>
      <c r="AO970" s="187"/>
      <c r="AP970" s="187"/>
      <c r="AQ970" s="187"/>
      <c r="AR970" s="187"/>
      <c r="AS970" s="187"/>
      <c r="AT970" s="236"/>
      <c r="AU970" s="236"/>
      <c r="AV970" s="236"/>
      <c r="AW970" s="236"/>
      <c r="AX970" s="236"/>
      <c r="AY970" s="236"/>
      <c r="AZ970" s="236"/>
      <c r="BA970" s="236"/>
      <c r="BB970" s="236"/>
      <c r="BC970" s="236"/>
      <c r="BD970" s="236"/>
    </row>
    <row r="971" spans="1:56" ht="12.75" customHeight="1">
      <c r="A971" s="186"/>
      <c r="B971" s="186"/>
      <c r="C971" s="186"/>
      <c r="D971" s="186"/>
      <c r="E971" s="186"/>
      <c r="F971" s="186"/>
      <c r="G971" s="186"/>
      <c r="H971" s="186"/>
      <c r="I971" s="186"/>
      <c r="J971" s="186"/>
      <c r="K971" s="186"/>
      <c r="L971" s="186"/>
      <c r="M971" s="186"/>
      <c r="N971" s="186"/>
      <c r="O971" s="186"/>
      <c r="P971" s="187"/>
      <c r="Q971" s="187"/>
      <c r="R971" s="187"/>
      <c r="S971" s="187"/>
      <c r="T971" s="187"/>
      <c r="U971" s="187"/>
      <c r="V971" s="187"/>
      <c r="W971" s="187"/>
      <c r="X971" s="187"/>
      <c r="Y971" s="188"/>
      <c r="Z971" s="188"/>
      <c r="AA971" s="188"/>
      <c r="AB971" s="188"/>
      <c r="AC971" s="235"/>
      <c r="AD971" s="235"/>
      <c r="AE971" s="235"/>
      <c r="AF971" s="235"/>
      <c r="AG971" s="235"/>
      <c r="AH971" s="235"/>
      <c r="AI971" s="187"/>
      <c r="AJ971" s="187"/>
      <c r="AK971" s="187"/>
      <c r="AL971" s="187"/>
      <c r="AM971" s="187"/>
      <c r="AN971" s="187"/>
      <c r="AO971" s="187"/>
      <c r="AP971" s="187"/>
      <c r="AQ971" s="187"/>
      <c r="AR971" s="187"/>
      <c r="AS971" s="187"/>
      <c r="AT971" s="236"/>
      <c r="AU971" s="236"/>
      <c r="AV971" s="236"/>
      <c r="AW971" s="236"/>
      <c r="AX971" s="236"/>
      <c r="AY971" s="236"/>
      <c r="AZ971" s="236"/>
      <c r="BA971" s="236"/>
      <c r="BB971" s="236"/>
      <c r="BC971" s="236"/>
      <c r="BD971" s="236"/>
    </row>
    <row r="972" spans="1:56" ht="12.75" customHeight="1">
      <c r="A972" s="186"/>
      <c r="B972" s="186"/>
      <c r="C972" s="186"/>
      <c r="D972" s="186"/>
      <c r="E972" s="186"/>
      <c r="F972" s="186"/>
      <c r="G972" s="186"/>
      <c r="H972" s="186"/>
      <c r="I972" s="186"/>
      <c r="J972" s="186"/>
      <c r="K972" s="186"/>
      <c r="L972" s="186"/>
      <c r="M972" s="186"/>
      <c r="N972" s="186"/>
      <c r="O972" s="186"/>
      <c r="P972" s="187"/>
      <c r="Q972" s="187"/>
      <c r="R972" s="187"/>
      <c r="S972" s="187"/>
      <c r="T972" s="187"/>
      <c r="U972" s="187"/>
      <c r="V972" s="187"/>
      <c r="W972" s="187"/>
      <c r="X972" s="187"/>
      <c r="Y972" s="188"/>
      <c r="Z972" s="188"/>
      <c r="AA972" s="188"/>
      <c r="AB972" s="188"/>
      <c r="AC972" s="235"/>
      <c r="AD972" s="235"/>
      <c r="AE972" s="235"/>
      <c r="AF972" s="235"/>
      <c r="AG972" s="235"/>
      <c r="AH972" s="235"/>
      <c r="AI972" s="187"/>
      <c r="AJ972" s="187"/>
      <c r="AK972" s="187"/>
      <c r="AL972" s="187"/>
      <c r="AM972" s="187"/>
      <c r="AN972" s="187"/>
      <c r="AO972" s="187"/>
      <c r="AP972" s="187"/>
      <c r="AQ972" s="187"/>
      <c r="AR972" s="187"/>
      <c r="AS972" s="187"/>
      <c r="AT972" s="236"/>
      <c r="AU972" s="236"/>
      <c r="AV972" s="236"/>
      <c r="AW972" s="236"/>
      <c r="AX972" s="236"/>
      <c r="AY972" s="236"/>
      <c r="AZ972" s="236"/>
      <c r="BA972" s="236"/>
      <c r="BB972" s="236"/>
      <c r="BC972" s="236"/>
      <c r="BD972" s="236"/>
    </row>
    <row r="973" spans="1:56" ht="12.75" customHeight="1">
      <c r="A973" s="186"/>
      <c r="B973" s="186"/>
      <c r="C973" s="186"/>
      <c r="D973" s="186"/>
      <c r="E973" s="186"/>
      <c r="F973" s="186"/>
      <c r="G973" s="186"/>
      <c r="H973" s="186"/>
      <c r="I973" s="186"/>
      <c r="J973" s="186"/>
      <c r="K973" s="186"/>
      <c r="L973" s="186"/>
      <c r="M973" s="186"/>
      <c r="N973" s="186"/>
      <c r="O973" s="186"/>
      <c r="P973" s="187"/>
      <c r="Q973" s="187"/>
      <c r="R973" s="187"/>
      <c r="S973" s="187"/>
      <c r="T973" s="187"/>
      <c r="U973" s="187"/>
      <c r="V973" s="187"/>
      <c r="W973" s="187"/>
      <c r="X973" s="187"/>
      <c r="Y973" s="188"/>
      <c r="Z973" s="188"/>
      <c r="AA973" s="188"/>
      <c r="AB973" s="188"/>
      <c r="AC973" s="235"/>
      <c r="AD973" s="235"/>
      <c r="AE973" s="235"/>
      <c r="AF973" s="235"/>
      <c r="AG973" s="235"/>
      <c r="AH973" s="235"/>
      <c r="AI973" s="187"/>
      <c r="AJ973" s="187"/>
      <c r="AK973" s="187"/>
      <c r="AL973" s="187"/>
      <c r="AM973" s="187"/>
      <c r="AN973" s="187"/>
      <c r="AO973" s="187"/>
      <c r="AP973" s="187"/>
      <c r="AQ973" s="187"/>
      <c r="AR973" s="187"/>
      <c r="AS973" s="187"/>
      <c r="AT973" s="236"/>
      <c r="AU973" s="236"/>
      <c r="AV973" s="236"/>
      <c r="AW973" s="236"/>
      <c r="AX973" s="236"/>
      <c r="AY973" s="236"/>
      <c r="AZ973" s="236"/>
      <c r="BA973" s="236"/>
      <c r="BB973" s="236"/>
      <c r="BC973" s="236"/>
      <c r="BD973" s="236"/>
    </row>
    <row r="974" spans="1:56" ht="12.75" customHeight="1">
      <c r="A974" s="186"/>
      <c r="B974" s="186"/>
      <c r="C974" s="186"/>
      <c r="D974" s="186"/>
      <c r="E974" s="186"/>
      <c r="F974" s="186"/>
      <c r="G974" s="186"/>
      <c r="H974" s="186"/>
      <c r="I974" s="186"/>
      <c r="J974" s="186"/>
      <c r="K974" s="186"/>
      <c r="L974" s="186"/>
      <c r="M974" s="186"/>
      <c r="N974" s="186"/>
      <c r="O974" s="186"/>
      <c r="P974" s="187"/>
      <c r="Q974" s="187"/>
      <c r="R974" s="187"/>
      <c r="S974" s="187"/>
      <c r="T974" s="187"/>
      <c r="U974" s="187"/>
      <c r="V974" s="187"/>
      <c r="W974" s="187"/>
      <c r="X974" s="187"/>
      <c r="Y974" s="188"/>
      <c r="Z974" s="188"/>
      <c r="AA974" s="188"/>
      <c r="AB974" s="188"/>
      <c r="AC974" s="235"/>
      <c r="AD974" s="235"/>
      <c r="AE974" s="235"/>
      <c r="AF974" s="235"/>
      <c r="AG974" s="235"/>
      <c r="AH974" s="235"/>
      <c r="AI974" s="187"/>
      <c r="AJ974" s="187"/>
      <c r="AK974" s="187"/>
      <c r="AL974" s="187"/>
      <c r="AM974" s="187"/>
      <c r="AN974" s="187"/>
      <c r="AO974" s="187"/>
      <c r="AP974" s="187"/>
      <c r="AQ974" s="187"/>
      <c r="AR974" s="187"/>
      <c r="AS974" s="187"/>
      <c r="AT974" s="236"/>
      <c r="AU974" s="236"/>
      <c r="AV974" s="236"/>
      <c r="AW974" s="236"/>
      <c r="AX974" s="236"/>
      <c r="AY974" s="236"/>
      <c r="AZ974" s="236"/>
      <c r="BA974" s="236"/>
      <c r="BB974" s="236"/>
      <c r="BC974" s="236"/>
      <c r="BD974" s="236"/>
    </row>
    <row r="975" spans="1:56" ht="12.75" customHeight="1">
      <c r="A975" s="186"/>
      <c r="B975" s="186"/>
      <c r="C975" s="186"/>
      <c r="D975" s="186"/>
      <c r="E975" s="186"/>
      <c r="F975" s="186"/>
      <c r="G975" s="186"/>
      <c r="H975" s="186"/>
      <c r="I975" s="186"/>
      <c r="J975" s="186"/>
      <c r="K975" s="186"/>
      <c r="L975" s="186"/>
      <c r="M975" s="186"/>
      <c r="N975" s="186"/>
      <c r="O975" s="186"/>
      <c r="P975" s="187"/>
      <c r="Q975" s="187"/>
      <c r="R975" s="187"/>
      <c r="S975" s="187"/>
      <c r="T975" s="187"/>
      <c r="U975" s="187"/>
      <c r="V975" s="187"/>
      <c r="W975" s="187"/>
      <c r="X975" s="187"/>
      <c r="Y975" s="188"/>
      <c r="Z975" s="188"/>
      <c r="AA975" s="188"/>
      <c r="AB975" s="188"/>
      <c r="AC975" s="235"/>
      <c r="AD975" s="235"/>
      <c r="AE975" s="235"/>
      <c r="AF975" s="235"/>
      <c r="AG975" s="235"/>
      <c r="AH975" s="235"/>
      <c r="AI975" s="187"/>
      <c r="AJ975" s="187"/>
      <c r="AK975" s="187"/>
      <c r="AL975" s="187"/>
      <c r="AM975" s="187"/>
      <c r="AN975" s="187"/>
      <c r="AO975" s="187"/>
      <c r="AP975" s="187"/>
      <c r="AQ975" s="187"/>
      <c r="AR975" s="187"/>
      <c r="AS975" s="187"/>
      <c r="AT975" s="236"/>
      <c r="AU975" s="236"/>
      <c r="AV975" s="236"/>
      <c r="AW975" s="236"/>
      <c r="AX975" s="236"/>
      <c r="AY975" s="236"/>
      <c r="AZ975" s="236"/>
      <c r="BA975" s="236"/>
      <c r="BB975" s="236"/>
      <c r="BC975" s="236"/>
      <c r="BD975" s="236"/>
    </row>
    <row r="976" spans="1:56" ht="12.75" customHeight="1">
      <c r="A976" s="186"/>
      <c r="B976" s="186"/>
      <c r="C976" s="186"/>
      <c r="D976" s="186"/>
      <c r="E976" s="186"/>
      <c r="F976" s="186"/>
      <c r="G976" s="186"/>
      <c r="H976" s="186"/>
      <c r="I976" s="186"/>
      <c r="J976" s="186"/>
      <c r="K976" s="186"/>
      <c r="L976" s="186"/>
      <c r="M976" s="186"/>
      <c r="N976" s="186"/>
      <c r="O976" s="186"/>
      <c r="P976" s="187"/>
      <c r="Q976" s="187"/>
      <c r="R976" s="187"/>
      <c r="S976" s="187"/>
      <c r="T976" s="187"/>
      <c r="U976" s="187"/>
      <c r="V976" s="187"/>
      <c r="W976" s="187"/>
      <c r="X976" s="187"/>
      <c r="Y976" s="188"/>
      <c r="Z976" s="188"/>
      <c r="AA976" s="188"/>
      <c r="AB976" s="188"/>
      <c r="AC976" s="235"/>
      <c r="AD976" s="235"/>
      <c r="AE976" s="235"/>
      <c r="AF976" s="235"/>
      <c r="AG976" s="235"/>
      <c r="AH976" s="235"/>
      <c r="AI976" s="187"/>
      <c r="AJ976" s="187"/>
      <c r="AK976" s="187"/>
      <c r="AL976" s="187"/>
      <c r="AM976" s="187"/>
      <c r="AN976" s="187"/>
      <c r="AO976" s="187"/>
      <c r="AP976" s="187"/>
      <c r="AQ976" s="187"/>
      <c r="AR976" s="187"/>
      <c r="AS976" s="187"/>
      <c r="AT976" s="236"/>
      <c r="AU976" s="236"/>
      <c r="AV976" s="236"/>
      <c r="AW976" s="236"/>
      <c r="AX976" s="236"/>
      <c r="AY976" s="236"/>
      <c r="AZ976" s="236"/>
      <c r="BA976" s="236"/>
      <c r="BB976" s="236"/>
      <c r="BC976" s="236"/>
      <c r="BD976" s="236"/>
    </row>
    <row r="977" spans="1:56" ht="12.75" customHeight="1">
      <c r="A977" s="186"/>
      <c r="B977" s="186"/>
      <c r="C977" s="186"/>
      <c r="D977" s="186"/>
      <c r="E977" s="186"/>
      <c r="F977" s="186"/>
      <c r="G977" s="186"/>
      <c r="H977" s="186"/>
      <c r="I977" s="186"/>
      <c r="J977" s="186"/>
      <c r="K977" s="186"/>
      <c r="L977" s="186"/>
      <c r="M977" s="186"/>
      <c r="N977" s="186"/>
      <c r="O977" s="186"/>
      <c r="P977" s="187"/>
      <c r="Q977" s="187"/>
      <c r="R977" s="187"/>
      <c r="S977" s="187"/>
      <c r="T977" s="187"/>
      <c r="U977" s="187"/>
      <c r="V977" s="187"/>
      <c r="W977" s="187"/>
      <c r="X977" s="187"/>
      <c r="Y977" s="188"/>
      <c r="Z977" s="188"/>
      <c r="AA977" s="188"/>
      <c r="AB977" s="188"/>
      <c r="AC977" s="235"/>
      <c r="AD977" s="235"/>
      <c r="AE977" s="235"/>
      <c r="AF977" s="235"/>
      <c r="AG977" s="235"/>
      <c r="AH977" s="235"/>
      <c r="AI977" s="187"/>
      <c r="AJ977" s="187"/>
      <c r="AK977" s="187"/>
      <c r="AL977" s="187"/>
      <c r="AM977" s="187"/>
      <c r="AN977" s="187"/>
      <c r="AO977" s="187"/>
      <c r="AP977" s="187"/>
      <c r="AQ977" s="187"/>
      <c r="AR977" s="187"/>
      <c r="AS977" s="187"/>
      <c r="AT977" s="236"/>
      <c r="AU977" s="236"/>
      <c r="AV977" s="236"/>
      <c r="AW977" s="236"/>
      <c r="AX977" s="236"/>
      <c r="AY977" s="236"/>
      <c r="AZ977" s="236"/>
      <c r="BA977" s="236"/>
      <c r="BB977" s="236"/>
      <c r="BC977" s="236"/>
      <c r="BD977" s="236"/>
    </row>
    <row r="978" spans="1:56" ht="12.75" customHeight="1">
      <c r="A978" s="186"/>
      <c r="B978" s="186"/>
      <c r="C978" s="186"/>
      <c r="D978" s="186"/>
      <c r="E978" s="186"/>
      <c r="F978" s="186"/>
      <c r="G978" s="186"/>
      <c r="H978" s="186"/>
      <c r="I978" s="186"/>
      <c r="J978" s="186"/>
      <c r="K978" s="186"/>
      <c r="L978" s="186"/>
      <c r="M978" s="186"/>
      <c r="N978" s="186"/>
      <c r="O978" s="186"/>
      <c r="P978" s="187"/>
      <c r="Q978" s="187"/>
      <c r="R978" s="187"/>
      <c r="S978" s="187"/>
      <c r="T978" s="187"/>
      <c r="U978" s="187"/>
      <c r="V978" s="187"/>
      <c r="W978" s="187"/>
      <c r="X978" s="187"/>
      <c r="Y978" s="188"/>
      <c r="Z978" s="188"/>
      <c r="AA978" s="188"/>
      <c r="AB978" s="188"/>
      <c r="AC978" s="235"/>
      <c r="AD978" s="235"/>
      <c r="AE978" s="235"/>
      <c r="AF978" s="235"/>
      <c r="AG978" s="235"/>
      <c r="AH978" s="235"/>
      <c r="AI978" s="187"/>
      <c r="AJ978" s="187"/>
      <c r="AK978" s="187"/>
      <c r="AL978" s="187"/>
      <c r="AM978" s="187"/>
      <c r="AN978" s="187"/>
      <c r="AO978" s="187"/>
      <c r="AP978" s="187"/>
      <c r="AQ978" s="187"/>
      <c r="AR978" s="187"/>
      <c r="AS978" s="187"/>
      <c r="AT978" s="236"/>
      <c r="AU978" s="236"/>
      <c r="AV978" s="236"/>
      <c r="AW978" s="236"/>
      <c r="AX978" s="236"/>
      <c r="AY978" s="236"/>
      <c r="AZ978" s="236"/>
      <c r="BA978" s="236"/>
      <c r="BB978" s="236"/>
      <c r="BC978" s="236"/>
      <c r="BD978" s="236"/>
    </row>
    <row r="979" spans="1:56" ht="12.75" customHeight="1">
      <c r="A979" s="186"/>
      <c r="B979" s="186"/>
      <c r="C979" s="186"/>
      <c r="D979" s="186"/>
      <c r="E979" s="186"/>
      <c r="F979" s="186"/>
      <c r="G979" s="186"/>
      <c r="H979" s="186"/>
      <c r="I979" s="186"/>
      <c r="J979" s="186"/>
      <c r="K979" s="186"/>
      <c r="L979" s="186"/>
      <c r="M979" s="186"/>
      <c r="N979" s="186"/>
      <c r="O979" s="186"/>
      <c r="P979" s="187"/>
      <c r="Q979" s="187"/>
      <c r="R979" s="187"/>
      <c r="S979" s="187"/>
      <c r="T979" s="187"/>
      <c r="U979" s="187"/>
      <c r="V979" s="187"/>
      <c r="W979" s="187"/>
      <c r="X979" s="187"/>
      <c r="Y979" s="188"/>
      <c r="Z979" s="188"/>
      <c r="AA979" s="188"/>
      <c r="AB979" s="188"/>
      <c r="AC979" s="235"/>
      <c r="AD979" s="235"/>
      <c r="AE979" s="235"/>
      <c r="AF979" s="235"/>
      <c r="AG979" s="235"/>
      <c r="AH979" s="235"/>
      <c r="AI979" s="187"/>
      <c r="AJ979" s="187"/>
      <c r="AK979" s="187"/>
      <c r="AL979" s="187"/>
      <c r="AM979" s="187"/>
      <c r="AN979" s="187"/>
      <c r="AO979" s="187"/>
      <c r="AP979" s="187"/>
      <c r="AQ979" s="187"/>
      <c r="AR979" s="187"/>
      <c r="AS979" s="187"/>
      <c r="AT979" s="236"/>
      <c r="AU979" s="236"/>
      <c r="AV979" s="236"/>
      <c r="AW979" s="236"/>
      <c r="AX979" s="236"/>
      <c r="AY979" s="236"/>
      <c r="AZ979" s="236"/>
      <c r="BA979" s="236"/>
      <c r="BB979" s="236"/>
      <c r="BC979" s="236"/>
      <c r="BD979" s="236"/>
    </row>
    <row r="980" spans="1:56" ht="12.75" customHeight="1">
      <c r="A980" s="186"/>
      <c r="B980" s="186"/>
      <c r="C980" s="186"/>
      <c r="D980" s="186"/>
      <c r="E980" s="186"/>
      <c r="F980" s="186"/>
      <c r="G980" s="186"/>
      <c r="H980" s="186"/>
      <c r="I980" s="186"/>
      <c r="J980" s="186"/>
      <c r="K980" s="186"/>
      <c r="L980" s="186"/>
      <c r="M980" s="186"/>
      <c r="N980" s="186"/>
      <c r="O980" s="186"/>
      <c r="P980" s="187"/>
      <c r="Q980" s="187"/>
      <c r="R980" s="187"/>
      <c r="S980" s="187"/>
      <c r="T980" s="187"/>
      <c r="U980" s="187"/>
      <c r="V980" s="187"/>
      <c r="W980" s="187"/>
      <c r="X980" s="187"/>
      <c r="Y980" s="188"/>
      <c r="Z980" s="188"/>
      <c r="AA980" s="188"/>
      <c r="AB980" s="188"/>
      <c r="AC980" s="235"/>
      <c r="AD980" s="235"/>
      <c r="AE980" s="235"/>
      <c r="AF980" s="235"/>
      <c r="AG980" s="235"/>
      <c r="AH980" s="235"/>
      <c r="AI980" s="187"/>
      <c r="AJ980" s="187"/>
      <c r="AK980" s="187"/>
      <c r="AL980" s="187"/>
      <c r="AM980" s="187"/>
      <c r="AN980" s="187"/>
      <c r="AO980" s="187"/>
      <c r="AP980" s="187"/>
      <c r="AQ980" s="187"/>
      <c r="AR980" s="187"/>
      <c r="AS980" s="187"/>
      <c r="AT980" s="236"/>
      <c r="AU980" s="236"/>
      <c r="AV980" s="236"/>
      <c r="AW980" s="236"/>
      <c r="AX980" s="236"/>
      <c r="AY980" s="236"/>
      <c r="AZ980" s="236"/>
      <c r="BA980" s="236"/>
      <c r="BB980" s="236"/>
      <c r="BC980" s="236"/>
      <c r="BD980" s="236"/>
    </row>
    <row r="981" spans="1:56" ht="12.75" customHeight="1">
      <c r="A981" s="186"/>
      <c r="B981" s="186"/>
      <c r="C981" s="186"/>
      <c r="D981" s="186"/>
      <c r="E981" s="186"/>
      <c r="F981" s="186"/>
      <c r="G981" s="186"/>
      <c r="H981" s="186"/>
      <c r="I981" s="186"/>
      <c r="J981" s="186"/>
      <c r="K981" s="186"/>
      <c r="L981" s="186"/>
      <c r="M981" s="186"/>
      <c r="N981" s="186"/>
      <c r="O981" s="186"/>
      <c r="P981" s="187"/>
      <c r="Q981" s="187"/>
      <c r="R981" s="187"/>
      <c r="S981" s="187"/>
      <c r="T981" s="187"/>
      <c r="U981" s="187"/>
      <c r="V981" s="187"/>
      <c r="W981" s="187"/>
      <c r="X981" s="187"/>
      <c r="Y981" s="188"/>
      <c r="Z981" s="188"/>
      <c r="AA981" s="188"/>
      <c r="AB981" s="188"/>
      <c r="AC981" s="235"/>
      <c r="AD981" s="235"/>
      <c r="AE981" s="235"/>
      <c r="AF981" s="235"/>
      <c r="AG981" s="235"/>
      <c r="AH981" s="235"/>
      <c r="AI981" s="187"/>
      <c r="AJ981" s="187"/>
      <c r="AK981" s="187"/>
      <c r="AL981" s="187"/>
      <c r="AM981" s="187"/>
      <c r="AN981" s="187"/>
      <c r="AO981" s="187"/>
      <c r="AP981" s="187"/>
      <c r="AQ981" s="187"/>
      <c r="AR981" s="187"/>
      <c r="AS981" s="187"/>
      <c r="AT981" s="236"/>
      <c r="AU981" s="236"/>
      <c r="AV981" s="236"/>
      <c r="AW981" s="236"/>
      <c r="AX981" s="236"/>
      <c r="AY981" s="236"/>
      <c r="AZ981" s="236"/>
      <c r="BA981" s="236"/>
      <c r="BB981" s="236"/>
      <c r="BC981" s="236"/>
      <c r="BD981" s="236"/>
    </row>
    <row r="982" spans="1:56" ht="12.75" customHeight="1">
      <c r="A982" s="186"/>
      <c r="B982" s="186"/>
      <c r="C982" s="186"/>
      <c r="D982" s="186"/>
      <c r="E982" s="186"/>
      <c r="F982" s="186"/>
      <c r="G982" s="186"/>
      <c r="H982" s="186"/>
      <c r="I982" s="186"/>
      <c r="J982" s="186"/>
      <c r="K982" s="186"/>
      <c r="L982" s="186"/>
      <c r="M982" s="186"/>
      <c r="N982" s="186"/>
      <c r="O982" s="186"/>
      <c r="P982" s="187"/>
      <c r="Q982" s="187"/>
      <c r="R982" s="187"/>
      <c r="S982" s="187"/>
      <c r="T982" s="187"/>
      <c r="U982" s="187"/>
      <c r="V982" s="187"/>
      <c r="W982" s="187"/>
      <c r="X982" s="187"/>
      <c r="Y982" s="188"/>
      <c r="Z982" s="188"/>
      <c r="AA982" s="188"/>
      <c r="AB982" s="188"/>
      <c r="AC982" s="235"/>
      <c r="AD982" s="235"/>
      <c r="AE982" s="235"/>
      <c r="AF982" s="235"/>
      <c r="AG982" s="235"/>
      <c r="AH982" s="235"/>
      <c r="AI982" s="187"/>
      <c r="AJ982" s="187"/>
      <c r="AK982" s="187"/>
      <c r="AL982" s="187"/>
      <c r="AM982" s="187"/>
      <c r="AN982" s="187"/>
      <c r="AO982" s="187"/>
      <c r="AP982" s="187"/>
      <c r="AQ982" s="187"/>
      <c r="AR982" s="187"/>
      <c r="AS982" s="187"/>
      <c r="AT982" s="236"/>
      <c r="AU982" s="236"/>
      <c r="AV982" s="236"/>
      <c r="AW982" s="236"/>
      <c r="AX982" s="236"/>
      <c r="AY982" s="236"/>
      <c r="AZ982" s="236"/>
      <c r="BA982" s="236"/>
      <c r="BB982" s="236"/>
      <c r="BC982" s="236"/>
      <c r="BD982" s="236"/>
    </row>
    <row r="983" spans="1:56" ht="12.75" customHeight="1">
      <c r="A983" s="186"/>
      <c r="B983" s="186"/>
      <c r="C983" s="186"/>
      <c r="D983" s="186"/>
      <c r="E983" s="186"/>
      <c r="F983" s="186"/>
      <c r="G983" s="186"/>
      <c r="H983" s="186"/>
      <c r="I983" s="186"/>
      <c r="J983" s="186"/>
      <c r="K983" s="186"/>
      <c r="L983" s="186"/>
      <c r="M983" s="186"/>
      <c r="N983" s="186"/>
      <c r="O983" s="186"/>
      <c r="P983" s="187"/>
      <c r="Q983" s="187"/>
      <c r="R983" s="187"/>
      <c r="S983" s="187"/>
      <c r="T983" s="187"/>
      <c r="U983" s="187"/>
      <c r="V983" s="187"/>
      <c r="W983" s="187"/>
      <c r="X983" s="187"/>
      <c r="Y983" s="188"/>
      <c r="Z983" s="188"/>
      <c r="AA983" s="188"/>
      <c r="AB983" s="188"/>
      <c r="AC983" s="235"/>
      <c r="AD983" s="235"/>
      <c r="AE983" s="235"/>
      <c r="AF983" s="235"/>
      <c r="AG983" s="235"/>
      <c r="AH983" s="235"/>
      <c r="AI983" s="187"/>
      <c r="AJ983" s="187"/>
      <c r="AK983" s="187"/>
      <c r="AL983" s="187"/>
      <c r="AM983" s="187"/>
      <c r="AN983" s="187"/>
      <c r="AO983" s="187"/>
      <c r="AP983" s="187"/>
      <c r="AQ983" s="187"/>
      <c r="AR983" s="187"/>
      <c r="AS983" s="187"/>
      <c r="AT983" s="236"/>
      <c r="AU983" s="236"/>
      <c r="AV983" s="236"/>
      <c r="AW983" s="236"/>
      <c r="AX983" s="236"/>
      <c r="AY983" s="236"/>
      <c r="AZ983" s="236"/>
      <c r="BA983" s="236"/>
      <c r="BB983" s="236"/>
      <c r="BC983" s="236"/>
      <c r="BD983" s="236"/>
    </row>
    <row r="984" spans="1:56" ht="12.75" customHeight="1">
      <c r="A984" s="186"/>
      <c r="B984" s="186"/>
      <c r="C984" s="186"/>
      <c r="D984" s="186"/>
      <c r="E984" s="186"/>
      <c r="F984" s="186"/>
      <c r="G984" s="186"/>
      <c r="H984" s="186"/>
      <c r="I984" s="186"/>
      <c r="J984" s="186"/>
      <c r="K984" s="186"/>
      <c r="L984" s="186"/>
      <c r="M984" s="186"/>
      <c r="N984" s="186"/>
      <c r="O984" s="186"/>
      <c r="P984" s="187"/>
      <c r="Q984" s="187"/>
      <c r="R984" s="187"/>
      <c r="S984" s="187"/>
      <c r="T984" s="187"/>
      <c r="U984" s="187"/>
      <c r="V984" s="187"/>
      <c r="W984" s="187"/>
      <c r="X984" s="187"/>
      <c r="Y984" s="188"/>
      <c r="Z984" s="188"/>
      <c r="AA984" s="188"/>
      <c r="AB984" s="188"/>
      <c r="AC984" s="235"/>
      <c r="AD984" s="235"/>
      <c r="AE984" s="235"/>
      <c r="AF984" s="235"/>
      <c r="AG984" s="235"/>
      <c r="AH984" s="235"/>
      <c r="AI984" s="187"/>
      <c r="AJ984" s="187"/>
      <c r="AK984" s="187"/>
      <c r="AL984" s="187"/>
      <c r="AM984" s="187"/>
      <c r="AN984" s="187"/>
      <c r="AO984" s="187"/>
      <c r="AP984" s="187"/>
      <c r="AQ984" s="187"/>
      <c r="AR984" s="187"/>
      <c r="AS984" s="187"/>
      <c r="AT984" s="236"/>
      <c r="AU984" s="236"/>
      <c r="AV984" s="236"/>
      <c r="AW984" s="236"/>
      <c r="AX984" s="236"/>
      <c r="AY984" s="236"/>
      <c r="AZ984" s="236"/>
      <c r="BA984" s="236"/>
      <c r="BB984" s="236"/>
      <c r="BC984" s="236"/>
      <c r="BD984" s="236"/>
    </row>
    <row r="985" spans="1:56" ht="12.75" customHeight="1">
      <c r="A985" s="186"/>
      <c r="B985" s="186"/>
      <c r="C985" s="186"/>
      <c r="D985" s="186"/>
      <c r="E985" s="186"/>
      <c r="F985" s="186"/>
      <c r="G985" s="186"/>
      <c r="H985" s="186"/>
      <c r="I985" s="186"/>
      <c r="J985" s="186"/>
      <c r="K985" s="186"/>
      <c r="L985" s="186"/>
      <c r="M985" s="186"/>
      <c r="N985" s="186"/>
      <c r="O985" s="186"/>
      <c r="P985" s="187"/>
      <c r="Q985" s="187"/>
      <c r="R985" s="187"/>
      <c r="S985" s="187"/>
      <c r="T985" s="187"/>
      <c r="U985" s="187"/>
      <c r="V985" s="187"/>
      <c r="W985" s="187"/>
      <c r="X985" s="187"/>
      <c r="Y985" s="188"/>
      <c r="Z985" s="188"/>
      <c r="AA985" s="188"/>
      <c r="AB985" s="188"/>
      <c r="AC985" s="235"/>
      <c r="AD985" s="235"/>
      <c r="AE985" s="235"/>
      <c r="AF985" s="235"/>
      <c r="AG985" s="235"/>
      <c r="AH985" s="235"/>
      <c r="AI985" s="187"/>
      <c r="AJ985" s="187"/>
      <c r="AK985" s="187"/>
      <c r="AL985" s="187"/>
      <c r="AM985" s="187"/>
      <c r="AN985" s="187"/>
      <c r="AO985" s="187"/>
      <c r="AP985" s="187"/>
      <c r="AQ985" s="187"/>
      <c r="AR985" s="187"/>
      <c r="AS985" s="187"/>
      <c r="AT985" s="236"/>
      <c r="AU985" s="236"/>
      <c r="AV985" s="236"/>
      <c r="AW985" s="236"/>
      <c r="AX985" s="236"/>
      <c r="AY985" s="236"/>
      <c r="AZ985" s="236"/>
      <c r="BA985" s="236"/>
      <c r="BB985" s="236"/>
      <c r="BC985" s="236"/>
      <c r="BD985" s="236"/>
    </row>
    <row r="986" spans="1:56" ht="12.75" customHeight="1">
      <c r="A986" s="186"/>
      <c r="B986" s="186"/>
      <c r="C986" s="186"/>
      <c r="D986" s="186"/>
      <c r="E986" s="186"/>
      <c r="F986" s="186"/>
      <c r="G986" s="186"/>
      <c r="H986" s="186"/>
      <c r="I986" s="186"/>
      <c r="J986" s="186"/>
      <c r="K986" s="186"/>
      <c r="L986" s="186"/>
      <c r="M986" s="186"/>
      <c r="N986" s="186"/>
      <c r="O986" s="186"/>
      <c r="P986" s="187"/>
      <c r="Q986" s="187"/>
      <c r="R986" s="187"/>
      <c r="S986" s="187"/>
      <c r="T986" s="187"/>
      <c r="U986" s="187"/>
      <c r="V986" s="187"/>
      <c r="W986" s="187"/>
      <c r="X986" s="187"/>
      <c r="Y986" s="188"/>
      <c r="Z986" s="188"/>
      <c r="AA986" s="188"/>
      <c r="AB986" s="188"/>
      <c r="AC986" s="235"/>
      <c r="AD986" s="235"/>
      <c r="AE986" s="235"/>
      <c r="AF986" s="235"/>
      <c r="AG986" s="235"/>
      <c r="AH986" s="235"/>
      <c r="AI986" s="187"/>
      <c r="AJ986" s="187"/>
      <c r="AK986" s="187"/>
      <c r="AL986" s="187"/>
      <c r="AM986" s="187"/>
      <c r="AN986" s="187"/>
      <c r="AO986" s="187"/>
      <c r="AP986" s="187"/>
      <c r="AQ986" s="187"/>
      <c r="AR986" s="187"/>
      <c r="AS986" s="187"/>
      <c r="AT986" s="236"/>
      <c r="AU986" s="236"/>
      <c r="AV986" s="236"/>
      <c r="AW986" s="236"/>
      <c r="AX986" s="236"/>
      <c r="AY986" s="236"/>
      <c r="AZ986" s="236"/>
      <c r="BA986" s="236"/>
      <c r="BB986" s="236"/>
      <c r="BC986" s="236"/>
      <c r="BD986" s="236"/>
    </row>
    <row r="987" spans="1:56" ht="12.75" customHeight="1">
      <c r="A987" s="186"/>
      <c r="B987" s="186"/>
      <c r="C987" s="186"/>
      <c r="D987" s="186"/>
      <c r="E987" s="186"/>
      <c r="F987" s="186"/>
      <c r="G987" s="186"/>
      <c r="H987" s="186"/>
      <c r="I987" s="186"/>
      <c r="J987" s="186"/>
      <c r="K987" s="186"/>
      <c r="L987" s="186"/>
      <c r="M987" s="186"/>
      <c r="N987" s="186"/>
      <c r="O987" s="186"/>
      <c r="P987" s="187"/>
      <c r="Q987" s="187"/>
      <c r="R987" s="187"/>
      <c r="S987" s="187"/>
      <c r="T987" s="187"/>
      <c r="U987" s="187"/>
      <c r="V987" s="187"/>
      <c r="W987" s="187"/>
      <c r="X987" s="187"/>
      <c r="Y987" s="188"/>
      <c r="Z987" s="188"/>
      <c r="AA987" s="188"/>
      <c r="AB987" s="188"/>
      <c r="AC987" s="235"/>
      <c r="AD987" s="235"/>
      <c r="AE987" s="235"/>
      <c r="AF987" s="235"/>
      <c r="AG987" s="235"/>
      <c r="AH987" s="235"/>
      <c r="AI987" s="187"/>
      <c r="AJ987" s="187"/>
      <c r="AK987" s="187"/>
      <c r="AL987" s="187"/>
      <c r="AM987" s="187"/>
      <c r="AN987" s="187"/>
      <c r="AO987" s="187"/>
      <c r="AP987" s="187"/>
      <c r="AQ987" s="187"/>
      <c r="AR987" s="187"/>
      <c r="AS987" s="187"/>
      <c r="AT987" s="236"/>
      <c r="AU987" s="236"/>
      <c r="AV987" s="236"/>
      <c r="AW987" s="236"/>
      <c r="AX987" s="236"/>
      <c r="AY987" s="236"/>
      <c r="AZ987" s="236"/>
      <c r="BA987" s="236"/>
      <c r="BB987" s="236"/>
      <c r="BC987" s="236"/>
      <c r="BD987" s="236"/>
    </row>
    <row r="988" spans="1:56" ht="12.75" customHeight="1">
      <c r="A988" s="186"/>
      <c r="B988" s="186"/>
      <c r="C988" s="186"/>
      <c r="D988" s="186"/>
      <c r="E988" s="186"/>
      <c r="F988" s="186"/>
      <c r="G988" s="186"/>
      <c r="H988" s="186"/>
      <c r="I988" s="186"/>
      <c r="J988" s="186"/>
      <c r="K988" s="186"/>
      <c r="L988" s="186"/>
      <c r="M988" s="186"/>
      <c r="N988" s="186"/>
      <c r="O988" s="186"/>
      <c r="P988" s="187"/>
      <c r="Q988" s="187"/>
      <c r="R988" s="187"/>
      <c r="S988" s="187"/>
      <c r="T988" s="187"/>
      <c r="U988" s="187"/>
      <c r="V988" s="187"/>
      <c r="W988" s="187"/>
      <c r="X988" s="187"/>
      <c r="Y988" s="188"/>
      <c r="Z988" s="188"/>
      <c r="AA988" s="188"/>
      <c r="AB988" s="188"/>
      <c r="AC988" s="235"/>
      <c r="AD988" s="235"/>
      <c r="AE988" s="235"/>
      <c r="AF988" s="235"/>
      <c r="AG988" s="235"/>
      <c r="AH988" s="235"/>
      <c r="AI988" s="187"/>
      <c r="AJ988" s="187"/>
      <c r="AK988" s="187"/>
      <c r="AL988" s="187"/>
      <c r="AM988" s="187"/>
      <c r="AN988" s="187"/>
      <c r="AO988" s="187"/>
      <c r="AP988" s="187"/>
      <c r="AQ988" s="187"/>
      <c r="AR988" s="187"/>
      <c r="AS988" s="187"/>
      <c r="AT988" s="236"/>
      <c r="AU988" s="236"/>
      <c r="AV988" s="236"/>
      <c r="AW988" s="236"/>
      <c r="AX988" s="236"/>
      <c r="AY988" s="236"/>
      <c r="AZ988" s="236"/>
      <c r="BA988" s="236"/>
      <c r="BB988" s="236"/>
      <c r="BC988" s="236"/>
      <c r="BD988" s="236"/>
    </row>
    <row r="989" spans="1:56" ht="12.75" customHeight="1">
      <c r="A989" s="186"/>
      <c r="B989" s="186"/>
      <c r="C989" s="186"/>
      <c r="D989" s="186"/>
      <c r="E989" s="186"/>
      <c r="F989" s="186"/>
      <c r="G989" s="186"/>
      <c r="H989" s="186"/>
      <c r="I989" s="186"/>
      <c r="J989" s="186"/>
      <c r="K989" s="186"/>
      <c r="L989" s="186"/>
      <c r="M989" s="186"/>
      <c r="N989" s="186"/>
      <c r="O989" s="186"/>
      <c r="P989" s="187"/>
      <c r="Q989" s="187"/>
      <c r="R989" s="187"/>
      <c r="S989" s="187"/>
      <c r="T989" s="187"/>
      <c r="U989" s="187"/>
      <c r="V989" s="187"/>
      <c r="W989" s="187"/>
      <c r="X989" s="187"/>
      <c r="Y989" s="188"/>
      <c r="Z989" s="188"/>
      <c r="AA989" s="188"/>
      <c r="AB989" s="188"/>
      <c r="AC989" s="235"/>
      <c r="AD989" s="235"/>
      <c r="AE989" s="235"/>
      <c r="AF989" s="235"/>
      <c r="AG989" s="235"/>
      <c r="AH989" s="235"/>
      <c r="AI989" s="187"/>
      <c r="AJ989" s="187"/>
      <c r="AK989" s="187"/>
      <c r="AL989" s="187"/>
      <c r="AM989" s="187"/>
      <c r="AN989" s="187"/>
      <c r="AO989" s="187"/>
      <c r="AP989" s="187"/>
      <c r="AQ989" s="187"/>
      <c r="AR989" s="187"/>
      <c r="AS989" s="187"/>
      <c r="AT989" s="236"/>
      <c r="AU989" s="236"/>
      <c r="AV989" s="236"/>
      <c r="AW989" s="236"/>
      <c r="AX989" s="236"/>
      <c r="AY989" s="236"/>
      <c r="AZ989" s="236"/>
      <c r="BA989" s="236"/>
      <c r="BB989" s="236"/>
      <c r="BC989" s="236"/>
      <c r="BD989" s="236"/>
    </row>
    <row r="990" spans="1:56" ht="12.75" customHeight="1">
      <c r="A990" s="186"/>
      <c r="B990" s="186"/>
      <c r="C990" s="186"/>
      <c r="D990" s="186"/>
      <c r="E990" s="186"/>
      <c r="F990" s="186"/>
      <c r="G990" s="186"/>
      <c r="H990" s="186"/>
      <c r="I990" s="186"/>
      <c r="J990" s="186"/>
      <c r="K990" s="186"/>
      <c r="L990" s="186"/>
      <c r="M990" s="186"/>
      <c r="N990" s="186"/>
      <c r="O990" s="186"/>
      <c r="P990" s="187"/>
      <c r="Q990" s="187"/>
      <c r="R990" s="187"/>
      <c r="S990" s="187"/>
      <c r="T990" s="187"/>
      <c r="U990" s="187"/>
      <c r="V990" s="187"/>
      <c r="W990" s="187"/>
      <c r="X990" s="187"/>
      <c r="Y990" s="188"/>
      <c r="Z990" s="188"/>
      <c r="AA990" s="188"/>
      <c r="AB990" s="188"/>
      <c r="AC990" s="235"/>
      <c r="AD990" s="235"/>
      <c r="AE990" s="235"/>
      <c r="AF990" s="235"/>
      <c r="AG990" s="235"/>
      <c r="AH990" s="235"/>
      <c r="AI990" s="187"/>
      <c r="AJ990" s="187"/>
      <c r="AK990" s="187"/>
      <c r="AL990" s="187"/>
      <c r="AM990" s="187"/>
      <c r="AN990" s="187"/>
      <c r="AO990" s="187"/>
      <c r="AP990" s="187"/>
      <c r="AQ990" s="187"/>
      <c r="AR990" s="187"/>
      <c r="AS990" s="187"/>
      <c r="AT990" s="236"/>
      <c r="AU990" s="236"/>
      <c r="AV990" s="236"/>
      <c r="AW990" s="236"/>
      <c r="AX990" s="236"/>
      <c r="AY990" s="236"/>
      <c r="AZ990" s="236"/>
      <c r="BA990" s="236"/>
      <c r="BB990" s="236"/>
      <c r="BC990" s="236"/>
      <c r="BD990" s="236"/>
    </row>
    <row r="991" spans="1:56" ht="12.75" customHeight="1">
      <c r="A991" s="186"/>
      <c r="B991" s="186"/>
      <c r="C991" s="186"/>
      <c r="D991" s="186"/>
      <c r="E991" s="186"/>
      <c r="F991" s="186"/>
      <c r="G991" s="186"/>
      <c r="H991" s="186"/>
      <c r="I991" s="186"/>
      <c r="J991" s="186"/>
      <c r="K991" s="186"/>
      <c r="L991" s="186"/>
      <c r="M991" s="186"/>
      <c r="N991" s="186"/>
      <c r="O991" s="186"/>
      <c r="P991" s="187"/>
      <c r="Q991" s="187"/>
      <c r="R991" s="187"/>
      <c r="S991" s="187"/>
      <c r="T991" s="187"/>
      <c r="U991" s="187"/>
      <c r="V991" s="187"/>
      <c r="W991" s="187"/>
      <c r="X991" s="187"/>
      <c r="Y991" s="188"/>
      <c r="Z991" s="188"/>
      <c r="AA991" s="188"/>
      <c r="AB991" s="188"/>
      <c r="AC991" s="235"/>
      <c r="AD991" s="235"/>
      <c r="AE991" s="235"/>
      <c r="AF991" s="235"/>
      <c r="AG991" s="235"/>
      <c r="AH991" s="235"/>
      <c r="AI991" s="187"/>
      <c r="AJ991" s="187"/>
      <c r="AK991" s="187"/>
      <c r="AL991" s="187"/>
      <c r="AM991" s="187"/>
      <c r="AN991" s="187"/>
      <c r="AO991" s="187"/>
      <c r="AP991" s="187"/>
      <c r="AQ991" s="187"/>
      <c r="AR991" s="187"/>
      <c r="AS991" s="187"/>
      <c r="AT991" s="236"/>
      <c r="AU991" s="236"/>
      <c r="AV991" s="236"/>
      <c r="AW991" s="236"/>
      <c r="AX991" s="236"/>
      <c r="AY991" s="236"/>
      <c r="AZ991" s="236"/>
      <c r="BA991" s="236"/>
      <c r="BB991" s="236"/>
      <c r="BC991" s="236"/>
      <c r="BD991" s="236"/>
    </row>
    <row r="992" spans="1:56" ht="12.75" customHeight="1">
      <c r="A992" s="186"/>
      <c r="B992" s="186"/>
      <c r="C992" s="186"/>
      <c r="D992" s="186"/>
      <c r="E992" s="186"/>
      <c r="F992" s="186"/>
      <c r="G992" s="186"/>
      <c r="H992" s="186"/>
      <c r="I992" s="186"/>
      <c r="J992" s="186"/>
      <c r="K992" s="186"/>
      <c r="L992" s="186"/>
      <c r="M992" s="186"/>
      <c r="N992" s="186"/>
      <c r="O992" s="186"/>
      <c r="P992" s="187"/>
      <c r="Q992" s="187"/>
      <c r="R992" s="187"/>
      <c r="S992" s="187"/>
      <c r="T992" s="187"/>
      <c r="U992" s="187"/>
      <c r="V992" s="187"/>
      <c r="W992" s="187"/>
      <c r="X992" s="187"/>
      <c r="Y992" s="188"/>
      <c r="Z992" s="188"/>
      <c r="AA992" s="188"/>
      <c r="AB992" s="188"/>
      <c r="AC992" s="235"/>
      <c r="AD992" s="235"/>
      <c r="AE992" s="235"/>
      <c r="AF992" s="235"/>
      <c r="AG992" s="235"/>
      <c r="AH992" s="235"/>
      <c r="AI992" s="187"/>
      <c r="AJ992" s="187"/>
      <c r="AK992" s="187"/>
      <c r="AL992" s="187"/>
      <c r="AM992" s="187"/>
      <c r="AN992" s="187"/>
      <c r="AO992" s="187"/>
      <c r="AP992" s="187"/>
      <c r="AQ992" s="187"/>
      <c r="AR992" s="187"/>
      <c r="AS992" s="187"/>
      <c r="AT992" s="236"/>
      <c r="AU992" s="236"/>
      <c r="AV992" s="236"/>
      <c r="AW992" s="236"/>
      <c r="AX992" s="236"/>
      <c r="AY992" s="236"/>
      <c r="AZ992" s="236"/>
      <c r="BA992" s="236"/>
      <c r="BB992" s="236"/>
      <c r="BC992" s="236"/>
      <c r="BD992" s="236"/>
    </row>
    <row r="993" spans="1:56" ht="12.75" customHeight="1">
      <c r="A993" s="186"/>
      <c r="B993" s="186"/>
      <c r="C993" s="186"/>
      <c r="D993" s="186"/>
      <c r="E993" s="186"/>
      <c r="F993" s="186"/>
      <c r="G993" s="186"/>
      <c r="H993" s="186"/>
      <c r="I993" s="186"/>
      <c r="J993" s="186"/>
      <c r="K993" s="186"/>
      <c r="L993" s="186"/>
      <c r="M993" s="186"/>
      <c r="N993" s="186"/>
      <c r="O993" s="186"/>
      <c r="P993" s="187"/>
      <c r="Q993" s="187"/>
      <c r="R993" s="187"/>
      <c r="S993" s="187"/>
      <c r="T993" s="187"/>
      <c r="U993" s="187"/>
      <c r="V993" s="187"/>
      <c r="W993" s="187"/>
      <c r="X993" s="187"/>
      <c r="Y993" s="188"/>
      <c r="Z993" s="188"/>
      <c r="AA993" s="188"/>
      <c r="AB993" s="188"/>
      <c r="AC993" s="235"/>
      <c r="AD993" s="235"/>
      <c r="AE993" s="235"/>
      <c r="AF993" s="235"/>
      <c r="AG993" s="235"/>
      <c r="AH993" s="235"/>
      <c r="AI993" s="187"/>
      <c r="AJ993" s="187"/>
      <c r="AK993" s="187"/>
      <c r="AL993" s="187"/>
      <c r="AM993" s="187"/>
      <c r="AN993" s="187"/>
      <c r="AO993" s="187"/>
      <c r="AP993" s="187"/>
      <c r="AQ993" s="187"/>
      <c r="AR993" s="187"/>
      <c r="AS993" s="187"/>
      <c r="AT993" s="236"/>
      <c r="AU993" s="236"/>
      <c r="AV993" s="236"/>
      <c r="AW993" s="236"/>
      <c r="AX993" s="236"/>
      <c r="AY993" s="236"/>
      <c r="AZ993" s="236"/>
      <c r="BA993" s="236"/>
      <c r="BB993" s="236"/>
      <c r="BC993" s="236"/>
      <c r="BD993" s="236"/>
    </row>
    <row r="994" spans="1:56" ht="12.75" customHeight="1">
      <c r="A994" s="186"/>
      <c r="B994" s="186"/>
      <c r="C994" s="186"/>
      <c r="D994" s="186"/>
      <c r="E994" s="186"/>
      <c r="F994" s="186"/>
      <c r="G994" s="186"/>
      <c r="H994" s="186"/>
      <c r="I994" s="186"/>
      <c r="J994" s="186"/>
      <c r="K994" s="186"/>
      <c r="L994" s="186"/>
      <c r="M994" s="186"/>
      <c r="N994" s="186"/>
      <c r="O994" s="186"/>
      <c r="P994" s="187"/>
      <c r="Q994" s="187"/>
      <c r="R994" s="187"/>
      <c r="S994" s="187"/>
      <c r="T994" s="187"/>
      <c r="U994" s="187"/>
      <c r="V994" s="187"/>
      <c r="W994" s="187"/>
      <c r="X994" s="187"/>
      <c r="Y994" s="188"/>
      <c r="Z994" s="188"/>
      <c r="AA994" s="188"/>
      <c r="AB994" s="188"/>
      <c r="AC994" s="235"/>
      <c r="AD994" s="235"/>
      <c r="AE994" s="235"/>
      <c r="AF994" s="235"/>
      <c r="AG994" s="235"/>
      <c r="AH994" s="235"/>
      <c r="AI994" s="187"/>
      <c r="AJ994" s="187"/>
      <c r="AK994" s="187"/>
      <c r="AL994" s="187"/>
      <c r="AM994" s="187"/>
      <c r="AN994" s="187"/>
      <c r="AO994" s="187"/>
      <c r="AP994" s="187"/>
      <c r="AQ994" s="187"/>
      <c r="AR994" s="187"/>
      <c r="AS994" s="187"/>
      <c r="AT994" s="236"/>
      <c r="AU994" s="236"/>
      <c r="AV994" s="236"/>
      <c r="AW994" s="236"/>
      <c r="AX994" s="236"/>
      <c r="AY994" s="236"/>
      <c r="AZ994" s="236"/>
      <c r="BA994" s="236"/>
      <c r="BB994" s="236"/>
      <c r="BC994" s="236"/>
      <c r="BD994" s="236"/>
    </row>
    <row r="995" spans="1:56" ht="12.75" customHeight="1">
      <c r="A995" s="186"/>
      <c r="B995" s="186"/>
      <c r="C995" s="186"/>
      <c r="D995" s="186"/>
      <c r="E995" s="186"/>
      <c r="F995" s="186"/>
      <c r="G995" s="186"/>
      <c r="H995" s="186"/>
      <c r="I995" s="186"/>
      <c r="J995" s="186"/>
      <c r="K995" s="186"/>
      <c r="L995" s="186"/>
      <c r="M995" s="186"/>
      <c r="N995" s="186"/>
      <c r="O995" s="186"/>
      <c r="P995" s="187"/>
      <c r="Q995" s="187"/>
      <c r="R995" s="187"/>
      <c r="S995" s="187"/>
      <c r="T995" s="187"/>
      <c r="U995" s="187"/>
      <c r="V995" s="187"/>
      <c r="W995" s="187"/>
      <c r="X995" s="187"/>
      <c r="Y995" s="188"/>
      <c r="Z995" s="188"/>
      <c r="AA995" s="188"/>
      <c r="AB995" s="188"/>
      <c r="AC995" s="235"/>
      <c r="AD995" s="235"/>
      <c r="AE995" s="235"/>
      <c r="AF995" s="235"/>
      <c r="AG995" s="235"/>
      <c r="AH995" s="235"/>
      <c r="AI995" s="187"/>
      <c r="AJ995" s="187"/>
      <c r="AK995" s="187"/>
      <c r="AL995" s="187"/>
      <c r="AM995" s="187"/>
      <c r="AN995" s="187"/>
      <c r="AO995" s="187"/>
      <c r="AP995" s="187"/>
      <c r="AQ995" s="187"/>
      <c r="AR995" s="187"/>
      <c r="AS995" s="187"/>
      <c r="AT995" s="236"/>
      <c r="AU995" s="236"/>
      <c r="AV995" s="236"/>
      <c r="AW995" s="236"/>
      <c r="AX995" s="236"/>
      <c r="AY995" s="236"/>
      <c r="AZ995" s="236"/>
      <c r="BA995" s="236"/>
      <c r="BB995" s="236"/>
      <c r="BC995" s="236"/>
      <c r="BD995" s="236"/>
    </row>
    <row r="996" spans="1:56" ht="12.75" customHeight="1">
      <c r="A996" s="186"/>
      <c r="B996" s="186"/>
      <c r="C996" s="186"/>
      <c r="D996" s="186"/>
      <c r="E996" s="186"/>
      <c r="F996" s="186"/>
      <c r="G996" s="186"/>
      <c r="H996" s="186"/>
      <c r="I996" s="186"/>
      <c r="J996" s="186"/>
      <c r="K996" s="186"/>
      <c r="L996" s="186"/>
      <c r="M996" s="186"/>
      <c r="N996" s="186"/>
      <c r="O996" s="186"/>
      <c r="P996" s="187"/>
      <c r="Q996" s="187"/>
      <c r="R996" s="187"/>
      <c r="S996" s="187"/>
      <c r="T996" s="187"/>
      <c r="U996" s="187"/>
      <c r="V996" s="187"/>
      <c r="W996" s="187"/>
      <c r="X996" s="187"/>
      <c r="Y996" s="188"/>
      <c r="Z996" s="188"/>
      <c r="AA996" s="188"/>
      <c r="AB996" s="188"/>
      <c r="AC996" s="235"/>
      <c r="AD996" s="235"/>
      <c r="AE996" s="235"/>
      <c r="AF996" s="235"/>
      <c r="AG996" s="235"/>
      <c r="AH996" s="235"/>
      <c r="AI996" s="187"/>
      <c r="AJ996" s="187"/>
      <c r="AK996" s="187"/>
      <c r="AL996" s="187"/>
      <c r="AM996" s="187"/>
      <c r="AN996" s="187"/>
      <c r="AO996" s="187"/>
      <c r="AP996" s="187"/>
      <c r="AQ996" s="187"/>
      <c r="AR996" s="187"/>
      <c r="AS996" s="187"/>
      <c r="AT996" s="236"/>
      <c r="AU996" s="236"/>
      <c r="AV996" s="236"/>
      <c r="AW996" s="236"/>
      <c r="AX996" s="236"/>
      <c r="AY996" s="236"/>
      <c r="AZ996" s="236"/>
      <c r="BA996" s="236"/>
      <c r="BB996" s="236"/>
      <c r="BC996" s="236"/>
      <c r="BD996" s="236"/>
    </row>
    <row r="997" spans="1:56" ht="12.75" customHeight="1">
      <c r="A997" s="186"/>
      <c r="B997" s="186"/>
      <c r="C997" s="186"/>
      <c r="D997" s="186"/>
      <c r="E997" s="186"/>
      <c r="F997" s="186"/>
      <c r="G997" s="186"/>
      <c r="H997" s="186"/>
      <c r="I997" s="186"/>
      <c r="J997" s="186"/>
      <c r="K997" s="186"/>
      <c r="L997" s="186"/>
      <c r="M997" s="186"/>
      <c r="N997" s="186"/>
      <c r="O997" s="186"/>
      <c r="P997" s="187"/>
      <c r="Q997" s="187"/>
      <c r="R997" s="187"/>
      <c r="S997" s="187"/>
      <c r="T997" s="187"/>
      <c r="U997" s="187"/>
      <c r="V997" s="187"/>
      <c r="W997" s="187"/>
      <c r="X997" s="187"/>
      <c r="Y997" s="188"/>
      <c r="Z997" s="188"/>
      <c r="AA997" s="188"/>
      <c r="AB997" s="188"/>
      <c r="AC997" s="235"/>
      <c r="AD997" s="235"/>
      <c r="AE997" s="235"/>
      <c r="AF997" s="235"/>
      <c r="AG997" s="235"/>
      <c r="AH997" s="235"/>
      <c r="AI997" s="187"/>
      <c r="AJ997" s="187"/>
      <c r="AK997" s="187"/>
      <c r="AL997" s="187"/>
      <c r="AM997" s="187"/>
      <c r="AN997" s="187"/>
      <c r="AO997" s="187"/>
      <c r="AP997" s="187"/>
      <c r="AQ997" s="187"/>
      <c r="AR997" s="187"/>
      <c r="AS997" s="187"/>
      <c r="AT997" s="236"/>
      <c r="AU997" s="236"/>
      <c r="AV997" s="236"/>
      <c r="AW997" s="236"/>
      <c r="AX997" s="236"/>
      <c r="AY997" s="236"/>
      <c r="AZ997" s="236"/>
      <c r="BA997" s="236"/>
      <c r="BB997" s="236"/>
      <c r="BC997" s="236"/>
      <c r="BD997" s="236"/>
    </row>
    <row r="998" spans="1:56" ht="12.75" customHeight="1">
      <c r="A998" s="186"/>
      <c r="B998" s="186"/>
      <c r="C998" s="186"/>
      <c r="D998" s="186"/>
      <c r="E998" s="186"/>
      <c r="F998" s="186"/>
      <c r="G998" s="186"/>
      <c r="H998" s="186"/>
      <c r="I998" s="186"/>
      <c r="J998" s="186"/>
      <c r="K998" s="186"/>
      <c r="L998" s="186"/>
      <c r="M998" s="186"/>
      <c r="N998" s="186"/>
      <c r="O998" s="186"/>
      <c r="P998" s="187"/>
      <c r="Q998" s="187"/>
      <c r="R998" s="187"/>
      <c r="S998" s="187"/>
      <c r="T998" s="187"/>
      <c r="U998" s="187"/>
      <c r="V998" s="187"/>
      <c r="W998" s="187"/>
      <c r="X998" s="187"/>
      <c r="Y998" s="188"/>
      <c r="Z998" s="188"/>
      <c r="AA998" s="188"/>
      <c r="AB998" s="188"/>
      <c r="AC998" s="235"/>
      <c r="AD998" s="235"/>
      <c r="AE998" s="235"/>
      <c r="AF998" s="235"/>
      <c r="AG998" s="235"/>
      <c r="AH998" s="235"/>
      <c r="AI998" s="187"/>
      <c r="AJ998" s="187"/>
      <c r="AK998" s="187"/>
      <c r="AL998" s="187"/>
      <c r="AM998" s="187"/>
      <c r="AN998" s="187"/>
      <c r="AO998" s="187"/>
      <c r="AP998" s="187"/>
      <c r="AQ998" s="187"/>
      <c r="AR998" s="187"/>
      <c r="AS998" s="187"/>
      <c r="AT998" s="236"/>
      <c r="AU998" s="236"/>
      <c r="AV998" s="236"/>
      <c r="AW998" s="236"/>
      <c r="AX998" s="236"/>
      <c r="AY998" s="236"/>
      <c r="AZ998" s="236"/>
      <c r="BA998" s="236"/>
      <c r="BB998" s="236"/>
      <c r="BC998" s="236"/>
      <c r="BD998" s="236"/>
    </row>
    <row r="999" spans="1:56" ht="12.75" customHeight="1">
      <c r="A999" s="186"/>
      <c r="B999" s="186"/>
      <c r="C999" s="186"/>
      <c r="D999" s="186"/>
      <c r="E999" s="186"/>
      <c r="F999" s="186"/>
      <c r="G999" s="186"/>
      <c r="H999" s="186"/>
      <c r="I999" s="186"/>
      <c r="J999" s="186"/>
      <c r="K999" s="186"/>
      <c r="L999" s="186"/>
      <c r="M999" s="186"/>
      <c r="N999" s="186"/>
      <c r="O999" s="186"/>
      <c r="P999" s="187"/>
      <c r="Q999" s="187"/>
      <c r="R999" s="187"/>
      <c r="S999" s="187"/>
      <c r="T999" s="187"/>
      <c r="U999" s="187"/>
      <c r="V999" s="187"/>
      <c r="W999" s="187"/>
      <c r="X999" s="187"/>
      <c r="Y999" s="188"/>
      <c r="Z999" s="188"/>
      <c r="AA999" s="188"/>
      <c r="AB999" s="188"/>
      <c r="AC999" s="235"/>
      <c r="AD999" s="235"/>
      <c r="AE999" s="235"/>
      <c r="AF999" s="235"/>
      <c r="AG999" s="235"/>
      <c r="AH999" s="235"/>
      <c r="AI999" s="187"/>
      <c r="AJ999" s="187"/>
      <c r="AK999" s="187"/>
      <c r="AL999" s="187"/>
      <c r="AM999" s="187"/>
      <c r="AN999" s="187"/>
      <c r="AO999" s="187"/>
      <c r="AP999" s="187"/>
      <c r="AQ999" s="187"/>
      <c r="AR999" s="187"/>
      <c r="AS999" s="187"/>
      <c r="AT999" s="236"/>
      <c r="AU999" s="236"/>
      <c r="AV999" s="236"/>
      <c r="AW999" s="236"/>
      <c r="AX999" s="236"/>
      <c r="AY999" s="236"/>
      <c r="AZ999" s="236"/>
      <c r="BA999" s="236"/>
      <c r="BB999" s="236"/>
      <c r="BC999" s="236"/>
      <c r="BD999" s="236"/>
    </row>
    <row r="1000" spans="1:56" ht="12.75" customHeight="1">
      <c r="A1000" s="186"/>
      <c r="B1000" s="186"/>
      <c r="C1000" s="186"/>
      <c r="D1000" s="186"/>
      <c r="E1000" s="186"/>
      <c r="F1000" s="186"/>
      <c r="G1000" s="186"/>
      <c r="H1000" s="186"/>
      <c r="I1000" s="186"/>
      <c r="J1000" s="186"/>
      <c r="K1000" s="186"/>
      <c r="L1000" s="186"/>
      <c r="M1000" s="186"/>
      <c r="N1000" s="186"/>
      <c r="O1000" s="186"/>
      <c r="P1000" s="187"/>
      <c r="Q1000" s="187"/>
      <c r="R1000" s="187"/>
      <c r="S1000" s="187"/>
      <c r="T1000" s="187"/>
      <c r="U1000" s="187"/>
      <c r="V1000" s="187"/>
      <c r="W1000" s="187"/>
      <c r="X1000" s="187"/>
      <c r="Y1000" s="188"/>
      <c r="Z1000" s="188"/>
      <c r="AA1000" s="188"/>
      <c r="AB1000" s="188"/>
      <c r="AC1000" s="235"/>
      <c r="AD1000" s="235"/>
      <c r="AE1000" s="235"/>
      <c r="AF1000" s="235"/>
      <c r="AG1000" s="235"/>
      <c r="AH1000" s="235"/>
      <c r="AI1000" s="187"/>
      <c r="AJ1000" s="187"/>
      <c r="AK1000" s="187"/>
      <c r="AL1000" s="187"/>
      <c r="AM1000" s="187"/>
      <c r="AN1000" s="187"/>
      <c r="AO1000" s="187"/>
      <c r="AP1000" s="187"/>
      <c r="AQ1000" s="187"/>
      <c r="AR1000" s="187"/>
      <c r="AS1000" s="187"/>
      <c r="AT1000" s="236"/>
      <c r="AU1000" s="236"/>
      <c r="AV1000" s="236"/>
      <c r="AW1000" s="236"/>
      <c r="AX1000" s="236"/>
      <c r="AY1000" s="236"/>
      <c r="AZ1000" s="236"/>
      <c r="BA1000" s="236"/>
      <c r="BB1000" s="236"/>
      <c r="BC1000" s="236"/>
      <c r="BD1000" s="236"/>
    </row>
    <row r="1001" spans="1:56" ht="12.75" customHeight="1">
      <c r="A1001" s="186"/>
      <c r="B1001" s="186"/>
      <c r="C1001" s="186"/>
      <c r="D1001" s="186"/>
      <c r="E1001" s="186"/>
      <c r="F1001" s="186"/>
      <c r="G1001" s="186"/>
      <c r="H1001" s="186"/>
      <c r="I1001" s="186"/>
      <c r="J1001" s="186"/>
      <c r="K1001" s="186"/>
      <c r="L1001" s="186"/>
      <c r="M1001" s="186"/>
      <c r="N1001" s="186"/>
      <c r="O1001" s="186"/>
      <c r="P1001" s="187"/>
      <c r="Q1001" s="187"/>
      <c r="R1001" s="187"/>
      <c r="S1001" s="187"/>
      <c r="T1001" s="187"/>
      <c r="U1001" s="187"/>
      <c r="V1001" s="187"/>
      <c r="W1001" s="187"/>
      <c r="X1001" s="187"/>
      <c r="Y1001" s="188"/>
      <c r="Z1001" s="188"/>
      <c r="AA1001" s="188"/>
      <c r="AB1001" s="188"/>
      <c r="AC1001" s="235"/>
      <c r="AD1001" s="235"/>
      <c r="AE1001" s="235"/>
      <c r="AF1001" s="235"/>
      <c r="AG1001" s="235"/>
      <c r="AH1001" s="235"/>
      <c r="AI1001" s="187"/>
      <c r="AJ1001" s="187"/>
      <c r="AK1001" s="187"/>
      <c r="AL1001" s="187"/>
      <c r="AM1001" s="187"/>
      <c r="AN1001" s="187"/>
      <c r="AO1001" s="187"/>
      <c r="AP1001" s="187"/>
      <c r="AQ1001" s="187"/>
      <c r="AR1001" s="187"/>
      <c r="AS1001" s="187"/>
      <c r="AT1001" s="236"/>
      <c r="AU1001" s="236"/>
      <c r="AV1001" s="236"/>
      <c r="AW1001" s="236"/>
      <c r="AX1001" s="236"/>
      <c r="AY1001" s="236"/>
      <c r="AZ1001" s="236"/>
      <c r="BA1001" s="236"/>
      <c r="BB1001" s="236"/>
      <c r="BC1001" s="236"/>
      <c r="BD1001" s="236"/>
    </row>
    <row r="1002" spans="1:56" ht="12.75" customHeight="1">
      <c r="A1002" s="186"/>
      <c r="B1002" s="186"/>
      <c r="C1002" s="186"/>
      <c r="D1002" s="186"/>
      <c r="E1002" s="186"/>
      <c r="F1002" s="186"/>
      <c r="G1002" s="186"/>
      <c r="H1002" s="186"/>
      <c r="I1002" s="186"/>
      <c r="J1002" s="186"/>
      <c r="K1002" s="186"/>
      <c r="L1002" s="186"/>
      <c r="M1002" s="186"/>
      <c r="N1002" s="186"/>
      <c r="O1002" s="186"/>
      <c r="P1002" s="187"/>
      <c r="Q1002" s="187"/>
      <c r="R1002" s="187"/>
      <c r="S1002" s="187"/>
      <c r="T1002" s="187"/>
      <c r="U1002" s="187"/>
      <c r="V1002" s="187"/>
      <c r="W1002" s="187"/>
      <c r="X1002" s="187"/>
      <c r="Y1002" s="188"/>
      <c r="Z1002" s="188"/>
      <c r="AA1002" s="188"/>
      <c r="AB1002" s="188"/>
      <c r="AC1002" s="235"/>
      <c r="AD1002" s="235"/>
      <c r="AE1002" s="235"/>
      <c r="AF1002" s="235"/>
      <c r="AG1002" s="235"/>
      <c r="AH1002" s="235"/>
      <c r="AI1002" s="187"/>
      <c r="AJ1002" s="187"/>
      <c r="AK1002" s="187"/>
      <c r="AL1002" s="187"/>
      <c r="AM1002" s="187"/>
      <c r="AN1002" s="187"/>
      <c r="AO1002" s="187"/>
      <c r="AP1002" s="187"/>
      <c r="AQ1002" s="187"/>
      <c r="AR1002" s="187"/>
      <c r="AS1002" s="187"/>
      <c r="AT1002" s="236"/>
      <c r="AU1002" s="236"/>
      <c r="AV1002" s="236"/>
      <c r="AW1002" s="236"/>
      <c r="AX1002" s="236"/>
      <c r="AY1002" s="236"/>
      <c r="AZ1002" s="236"/>
      <c r="BA1002" s="236"/>
      <c r="BB1002" s="236"/>
      <c r="BC1002" s="236"/>
      <c r="BD1002" s="236"/>
    </row>
    <row r="1003" spans="1:56" ht="12.75" customHeight="1">
      <c r="A1003" s="186"/>
      <c r="B1003" s="186"/>
      <c r="C1003" s="186"/>
      <c r="D1003" s="186"/>
      <c r="E1003" s="186"/>
      <c r="F1003" s="186"/>
      <c r="G1003" s="186"/>
      <c r="H1003" s="186"/>
      <c r="I1003" s="186"/>
      <c r="J1003" s="186"/>
      <c r="K1003" s="186"/>
      <c r="L1003" s="186"/>
      <c r="M1003" s="186"/>
      <c r="N1003" s="186"/>
      <c r="O1003" s="186"/>
      <c r="P1003" s="187"/>
      <c r="Q1003" s="187"/>
      <c r="R1003" s="187"/>
      <c r="S1003" s="187"/>
      <c r="T1003" s="187"/>
      <c r="U1003" s="187"/>
      <c r="V1003" s="187"/>
      <c r="W1003" s="187"/>
      <c r="X1003" s="187"/>
      <c r="Y1003" s="188"/>
      <c r="Z1003" s="188"/>
      <c r="AA1003" s="188"/>
      <c r="AB1003" s="188"/>
      <c r="AC1003" s="235"/>
      <c r="AD1003" s="235"/>
      <c r="AE1003" s="235"/>
      <c r="AF1003" s="235"/>
      <c r="AG1003" s="235"/>
      <c r="AH1003" s="235"/>
      <c r="AI1003" s="187"/>
      <c r="AJ1003" s="187"/>
      <c r="AK1003" s="187"/>
      <c r="AL1003" s="187"/>
      <c r="AM1003" s="187"/>
      <c r="AN1003" s="187"/>
      <c r="AO1003" s="187"/>
      <c r="AP1003" s="187"/>
      <c r="AQ1003" s="187"/>
      <c r="AR1003" s="187"/>
      <c r="AS1003" s="187"/>
      <c r="AT1003" s="236"/>
      <c r="AU1003" s="236"/>
      <c r="AV1003" s="236"/>
      <c r="AW1003" s="236"/>
      <c r="AX1003" s="236"/>
      <c r="AY1003" s="236"/>
      <c r="AZ1003" s="236"/>
      <c r="BA1003" s="236"/>
      <c r="BB1003" s="236"/>
      <c r="BC1003" s="236"/>
      <c r="BD1003" s="236"/>
    </row>
  </sheetData>
  <autoFilter ref="A3:AV20" xr:uid="{00000000-0009-0000-0000-000002000000}"/>
  <mergeCells count="1">
    <mergeCell ref="D1:Q1"/>
  </mergeCells>
  <conditionalFormatting sqref="W19">
    <cfRule type="cellIs" dxfId="7" priority="8" stopIfTrue="1" operator="equal">
      <formula>"#N/A"</formula>
    </cfRule>
  </conditionalFormatting>
  <conditionalFormatting sqref="W36">
    <cfRule type="cellIs" dxfId="6" priority="7" stopIfTrue="1" operator="equal">
      <formula>"#N/A"</formula>
    </cfRule>
  </conditionalFormatting>
  <conditionalFormatting sqref="W38">
    <cfRule type="cellIs" dxfId="5" priority="3" stopIfTrue="1" operator="equal">
      <formula>"#N/A"</formula>
    </cfRule>
  </conditionalFormatting>
  <conditionalFormatting sqref="Z39">
    <cfRule type="cellIs" dxfId="4" priority="2" stopIfTrue="1" operator="equal">
      <formula>"#N/A"</formula>
    </cfRule>
  </conditionalFormatting>
  <conditionalFormatting sqref="AD39:AG39">
    <cfRule type="cellIs" dxfId="3" priority="1" stopIfTrue="1" operator="equal">
      <formula>"#N/A"</formula>
    </cfRule>
  </conditionalFormatting>
  <conditionalFormatting sqref="AK37">
    <cfRule type="cellIs" dxfId="2" priority="6" stopIfTrue="1" operator="equal">
      <formula>"#N/A"</formula>
    </cfRule>
  </conditionalFormatting>
  <conditionalFormatting sqref="AL37:AL38">
    <cfRule type="cellIs" dxfId="1" priority="4" stopIfTrue="1" operator="equal">
      <formula>"#N/A"</formula>
    </cfRule>
  </conditionalFormatting>
  <conditionalFormatting sqref="AP37:AP38">
    <cfRule type="cellIs" dxfId="0" priority="5" stopIfTrue="1" operator="equal">
      <formula>"#N/A"</formula>
    </cfRule>
  </conditionalFormatting>
  <pageMargins left="0.7" right="0.7" top="0.75" bottom="0.75" header="0" footer="0"/>
  <pageSetup scale="7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1:DF275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51" sqref="A51:XFD51"/>
    </sheetView>
  </sheetViews>
  <sheetFormatPr defaultColWidth="14.42578125" defaultRowHeight="15" customHeight="1"/>
  <cols>
    <col min="1" max="1" width="6.42578125" customWidth="1"/>
    <col min="2" max="2" width="7.42578125" customWidth="1"/>
    <col min="3" max="3" width="8.42578125" customWidth="1"/>
    <col min="4" max="4" width="5" customWidth="1"/>
    <col min="5" max="6" width="6.42578125" customWidth="1"/>
    <col min="7" max="7" width="11" customWidth="1"/>
    <col min="8" max="8" width="13.42578125" customWidth="1"/>
    <col min="9" max="9" width="20.28515625" customWidth="1"/>
    <col min="10" max="10" width="20.140625" customWidth="1"/>
    <col min="11" max="11" width="21.140625" customWidth="1"/>
    <col min="12" max="12" width="18.5703125" customWidth="1"/>
    <col min="13" max="13" width="22.140625" customWidth="1"/>
    <col min="14" max="14" width="18.5703125" customWidth="1"/>
    <col min="15" max="17" width="17.5703125" customWidth="1"/>
    <col min="18" max="18" width="16.85546875" customWidth="1"/>
    <col min="19" max="20" width="20.140625" customWidth="1"/>
    <col min="21" max="21" width="20.28515625" customWidth="1"/>
    <col min="22" max="23" width="18.85546875" customWidth="1"/>
    <col min="24" max="24" width="16.140625" customWidth="1"/>
    <col min="25" max="26" width="20.5703125" customWidth="1"/>
    <col min="27" max="27" width="18.85546875" customWidth="1"/>
    <col min="28" max="28" width="19.140625" customWidth="1"/>
    <col min="29" max="29" width="18.140625" customWidth="1"/>
    <col min="30" max="30" width="20.5703125" customWidth="1"/>
    <col min="31" max="31" width="19.140625" customWidth="1"/>
    <col min="32" max="32" width="15.140625" customWidth="1"/>
    <col min="33" max="33" width="16.140625" customWidth="1"/>
    <col min="34" max="35" width="17.85546875" customWidth="1"/>
    <col min="36" max="36" width="13.28515625" customWidth="1"/>
    <col min="37" max="37" width="17.85546875" customWidth="1"/>
    <col min="38" max="38" width="15.140625" customWidth="1"/>
    <col min="39" max="39" width="16.85546875" customWidth="1"/>
    <col min="40" max="40" width="19.85546875" customWidth="1"/>
    <col min="41" max="42" width="15.140625" customWidth="1"/>
    <col min="43" max="43" width="18.85546875" customWidth="1"/>
    <col min="44" max="44" width="15.140625" customWidth="1"/>
    <col min="45" max="45" width="17.85546875" customWidth="1"/>
    <col min="46" max="46" width="15.140625" customWidth="1"/>
    <col min="47" max="47" width="16.85546875" customWidth="1"/>
    <col min="48" max="49" width="15.140625" customWidth="1"/>
    <col min="50" max="50" width="17.42578125" customWidth="1"/>
    <col min="51" max="51" width="20.42578125" customWidth="1"/>
    <col min="52" max="52" width="16" customWidth="1"/>
    <col min="53" max="53" width="20" customWidth="1"/>
    <col min="54" max="54" width="15.140625" customWidth="1"/>
    <col min="55" max="55" width="13.5703125" customWidth="1"/>
    <col min="56" max="56" width="17.85546875" customWidth="1"/>
    <col min="57" max="57" width="16.85546875" customWidth="1"/>
    <col min="58" max="58" width="15.140625" customWidth="1"/>
    <col min="59" max="59" width="15.5703125" customWidth="1"/>
    <col min="60" max="60" width="17.140625" customWidth="1"/>
    <col min="61" max="61" width="15.7109375" customWidth="1"/>
    <col min="62" max="62" width="15.140625" customWidth="1"/>
    <col min="63" max="63" width="16" customWidth="1"/>
    <col min="64" max="64" width="16.85546875" customWidth="1"/>
    <col min="65" max="65" width="17.42578125" customWidth="1"/>
    <col min="66" max="66" width="19.7109375" customWidth="1"/>
    <col min="67" max="67" width="16.85546875" customWidth="1"/>
    <col min="68" max="69" width="16" customWidth="1"/>
    <col min="70" max="70" width="16.140625" customWidth="1"/>
    <col min="71" max="72" width="16" customWidth="1"/>
    <col min="73" max="73" width="15.140625" customWidth="1"/>
    <col min="74" max="74" width="15.42578125" customWidth="1"/>
    <col min="75" max="75" width="16" customWidth="1"/>
    <col min="76" max="76" width="15.5703125" customWidth="1"/>
    <col min="77" max="77" width="17" customWidth="1"/>
    <col min="78" max="78" width="12.85546875" customWidth="1"/>
    <col min="79" max="79" width="15.42578125" customWidth="1"/>
    <col min="80" max="81" width="16.42578125" customWidth="1"/>
    <col min="82" max="82" width="15.140625" customWidth="1"/>
    <col min="83" max="83" width="15.42578125" customWidth="1"/>
    <col min="84" max="84" width="15.140625" customWidth="1"/>
    <col min="85" max="85" width="15.42578125" customWidth="1"/>
    <col min="86" max="86" width="15" customWidth="1"/>
    <col min="87" max="87" width="14.42578125" customWidth="1"/>
    <col min="88" max="90" width="15.140625" customWidth="1"/>
    <col min="91" max="91" width="12" customWidth="1"/>
    <col min="92" max="92" width="14.7109375" customWidth="1"/>
    <col min="93" max="93" width="15.42578125" customWidth="1"/>
    <col min="94" max="95" width="14.7109375" customWidth="1"/>
    <col min="96" max="96" width="15.140625" customWidth="1"/>
    <col min="97" max="97" width="19.28515625" customWidth="1"/>
    <col min="98" max="98" width="16" customWidth="1"/>
    <col min="99" max="100" width="15.140625" customWidth="1"/>
    <col min="101" max="101" width="16.140625" customWidth="1"/>
    <col min="102" max="102" width="15.140625" customWidth="1"/>
    <col min="103" max="103" width="16" customWidth="1"/>
    <col min="104" max="104" width="16.28515625" customWidth="1"/>
    <col min="105" max="105" width="16.42578125" customWidth="1"/>
    <col min="106" max="106" width="16" customWidth="1"/>
    <col min="107" max="107" width="17.5703125" customWidth="1"/>
    <col min="108" max="110" width="16" customWidth="1"/>
  </cols>
  <sheetData>
    <row r="1" spans="1:110" ht="52.5" customHeight="1">
      <c r="A1" s="443"/>
      <c r="B1" s="444"/>
      <c r="C1" s="445" t="s">
        <v>421</v>
      </c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7"/>
      <c r="P1" s="118"/>
      <c r="Q1" s="1"/>
      <c r="R1" s="1"/>
      <c r="S1" s="1"/>
      <c r="T1" s="119"/>
      <c r="U1" s="119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1" t="s">
        <v>168</v>
      </c>
      <c r="AK1" s="121" t="s">
        <v>168</v>
      </c>
      <c r="AL1" s="121" t="s">
        <v>168</v>
      </c>
      <c r="AM1" s="121" t="s">
        <v>168</v>
      </c>
      <c r="AN1" s="121" t="s">
        <v>168</v>
      </c>
      <c r="AO1" s="121" t="s">
        <v>168</v>
      </c>
      <c r="AP1" s="121" t="s">
        <v>168</v>
      </c>
      <c r="AQ1" s="121" t="s">
        <v>168</v>
      </c>
      <c r="AR1" s="121" t="s">
        <v>168</v>
      </c>
      <c r="AS1" s="121" t="s">
        <v>168</v>
      </c>
      <c r="AT1" s="121" t="s">
        <v>168</v>
      </c>
      <c r="AU1" s="121" t="s">
        <v>168</v>
      </c>
      <c r="AV1" s="121" t="s">
        <v>168</v>
      </c>
      <c r="AW1" s="121" t="s">
        <v>168</v>
      </c>
      <c r="AX1" s="121" t="s">
        <v>168</v>
      </c>
      <c r="AY1" s="121" t="s">
        <v>168</v>
      </c>
      <c r="AZ1" s="121" t="s">
        <v>168</v>
      </c>
      <c r="BA1" s="121" t="s">
        <v>168</v>
      </c>
      <c r="BB1" s="121" t="s">
        <v>168</v>
      </c>
      <c r="BC1" s="121" t="s">
        <v>168</v>
      </c>
      <c r="BD1" s="121" t="s">
        <v>168</v>
      </c>
      <c r="BE1" s="121" t="s">
        <v>168</v>
      </c>
      <c r="BF1" s="121" t="s">
        <v>168</v>
      </c>
      <c r="BG1" s="121" t="s">
        <v>168</v>
      </c>
      <c r="BH1" s="121" t="s">
        <v>168</v>
      </c>
      <c r="BI1" s="121" t="s">
        <v>168</v>
      </c>
      <c r="BJ1" s="121" t="s">
        <v>168</v>
      </c>
      <c r="BK1" s="121" t="s">
        <v>168</v>
      </c>
      <c r="BL1" s="121" t="s">
        <v>168</v>
      </c>
      <c r="BM1" s="121" t="s">
        <v>168</v>
      </c>
      <c r="BN1" s="121" t="s">
        <v>168</v>
      </c>
      <c r="BO1" s="121" t="s">
        <v>168</v>
      </c>
      <c r="BP1" s="121" t="s">
        <v>168</v>
      </c>
      <c r="BQ1" s="121" t="s">
        <v>168</v>
      </c>
      <c r="BR1" s="121" t="s">
        <v>168</v>
      </c>
      <c r="BS1" s="121" t="s">
        <v>168</v>
      </c>
      <c r="BT1" s="121" t="s">
        <v>168</v>
      </c>
      <c r="BU1" s="121" t="s">
        <v>168</v>
      </c>
      <c r="BV1" s="121" t="s">
        <v>168</v>
      </c>
      <c r="BW1" s="121" t="s">
        <v>168</v>
      </c>
      <c r="BX1" s="121" t="s">
        <v>168</v>
      </c>
      <c r="BY1" s="121" t="s">
        <v>168</v>
      </c>
      <c r="BZ1" s="121" t="s">
        <v>168</v>
      </c>
      <c r="CA1" s="121" t="s">
        <v>168</v>
      </c>
      <c r="CB1" s="121" t="s">
        <v>168</v>
      </c>
      <c r="CC1" s="121" t="s">
        <v>168</v>
      </c>
      <c r="CD1" s="121" t="s">
        <v>168</v>
      </c>
      <c r="CE1" s="121" t="s">
        <v>168</v>
      </c>
      <c r="CF1" s="121" t="s">
        <v>168</v>
      </c>
      <c r="CG1" s="121" t="s">
        <v>168</v>
      </c>
      <c r="CH1" s="121" t="s">
        <v>168</v>
      </c>
      <c r="CI1" s="121" t="s">
        <v>168</v>
      </c>
      <c r="CJ1" s="121" t="s">
        <v>168</v>
      </c>
      <c r="CK1" s="121" t="s">
        <v>168</v>
      </c>
      <c r="CL1" s="121" t="s">
        <v>168</v>
      </c>
      <c r="CM1" s="121" t="s">
        <v>168</v>
      </c>
      <c r="CN1" s="121" t="s">
        <v>168</v>
      </c>
      <c r="CO1" s="121" t="s">
        <v>168</v>
      </c>
      <c r="CP1" s="121" t="s">
        <v>168</v>
      </c>
      <c r="CQ1" s="121" t="s">
        <v>168</v>
      </c>
      <c r="CR1" s="121" t="s">
        <v>168</v>
      </c>
      <c r="CS1" s="121" t="s">
        <v>168</v>
      </c>
      <c r="CT1" s="121" t="s">
        <v>168</v>
      </c>
      <c r="CU1" s="121" t="s">
        <v>168</v>
      </c>
      <c r="CV1" s="121" t="s">
        <v>168</v>
      </c>
      <c r="CW1" s="121" t="s">
        <v>168</v>
      </c>
      <c r="CX1" s="121" t="s">
        <v>168</v>
      </c>
      <c r="CY1" s="121" t="s">
        <v>168</v>
      </c>
      <c r="CZ1" s="121" t="s">
        <v>168</v>
      </c>
      <c r="DA1" s="121" t="s">
        <v>168</v>
      </c>
      <c r="DB1" s="121" t="s">
        <v>168</v>
      </c>
      <c r="DC1" s="121" t="s">
        <v>168</v>
      </c>
      <c r="DD1" s="121" t="s">
        <v>168</v>
      </c>
      <c r="DE1" s="121" t="s">
        <v>168</v>
      </c>
      <c r="DF1" s="121" t="s">
        <v>168</v>
      </c>
    </row>
    <row r="2" spans="1:110" ht="11.25" customHeight="1">
      <c r="A2" s="122"/>
      <c r="B2" s="123"/>
      <c r="C2" s="124"/>
      <c r="D2" s="125"/>
      <c r="E2" s="124"/>
      <c r="F2" s="124"/>
      <c r="G2" s="124"/>
      <c r="H2" s="126"/>
      <c r="I2" s="127"/>
      <c r="J2" s="127"/>
      <c r="K2" s="128"/>
      <c r="L2" s="128"/>
      <c r="M2" s="129"/>
      <c r="N2" s="129"/>
      <c r="O2" s="129"/>
      <c r="P2" s="129"/>
      <c r="Q2" s="129"/>
      <c r="R2" s="129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</row>
    <row r="3" spans="1:110" ht="56.25">
      <c r="A3" s="130" t="s">
        <v>0</v>
      </c>
      <c r="B3" s="131" t="s">
        <v>169</v>
      </c>
      <c r="C3" s="130" t="s">
        <v>170</v>
      </c>
      <c r="D3" s="237" t="s">
        <v>171</v>
      </c>
      <c r="E3" s="130" t="s">
        <v>172</v>
      </c>
      <c r="F3" s="238" t="s">
        <v>173</v>
      </c>
      <c r="G3" s="130" t="s">
        <v>174</v>
      </c>
      <c r="H3" s="239" t="s">
        <v>175</v>
      </c>
      <c r="I3" s="132" t="s">
        <v>127</v>
      </c>
      <c r="J3" s="240" t="s">
        <v>176</v>
      </c>
      <c r="K3" s="240" t="s">
        <v>177</v>
      </c>
      <c r="L3" s="240" t="s">
        <v>178</v>
      </c>
      <c r="M3" s="240" t="s">
        <v>179</v>
      </c>
      <c r="N3" s="240" t="s">
        <v>180</v>
      </c>
      <c r="O3" s="240" t="s">
        <v>181</v>
      </c>
      <c r="P3" s="240" t="s">
        <v>182</v>
      </c>
      <c r="Q3" s="240" t="s">
        <v>183</v>
      </c>
      <c r="R3" s="240" t="s">
        <v>184</v>
      </c>
      <c r="S3" s="240" t="s">
        <v>185</v>
      </c>
      <c r="T3" s="240" t="s">
        <v>186</v>
      </c>
      <c r="U3" s="240" t="s">
        <v>187</v>
      </c>
      <c r="V3" s="240" t="s">
        <v>188</v>
      </c>
      <c r="W3" s="240" t="s">
        <v>189</v>
      </c>
      <c r="X3" s="240" t="s">
        <v>190</v>
      </c>
      <c r="Y3" s="240" t="s">
        <v>191</v>
      </c>
      <c r="Z3" s="240" t="s">
        <v>187</v>
      </c>
      <c r="AA3" s="240" t="s">
        <v>188</v>
      </c>
      <c r="AB3" s="240" t="s">
        <v>189</v>
      </c>
      <c r="AC3" s="240" t="s">
        <v>192</v>
      </c>
      <c r="AD3" s="240" t="s">
        <v>187</v>
      </c>
      <c r="AE3" s="241" t="s">
        <v>188</v>
      </c>
      <c r="AF3" s="241" t="s">
        <v>189</v>
      </c>
      <c r="AG3" s="241" t="s">
        <v>193</v>
      </c>
      <c r="AH3" s="241" t="s">
        <v>194</v>
      </c>
      <c r="AI3" s="241" t="s">
        <v>195</v>
      </c>
      <c r="AJ3" s="241" t="s">
        <v>196</v>
      </c>
      <c r="AK3" s="241" t="s">
        <v>197</v>
      </c>
      <c r="AL3" s="241" t="s">
        <v>198</v>
      </c>
      <c r="AM3" s="241" t="s">
        <v>199</v>
      </c>
      <c r="AN3" s="241" t="s">
        <v>200</v>
      </c>
      <c r="AO3" s="241" t="s">
        <v>201</v>
      </c>
      <c r="AP3" s="241" t="s">
        <v>202</v>
      </c>
      <c r="AQ3" s="241" t="s">
        <v>203</v>
      </c>
      <c r="AR3" s="241" t="s">
        <v>204</v>
      </c>
      <c r="AS3" s="241" t="s">
        <v>205</v>
      </c>
      <c r="AT3" s="241" t="s">
        <v>206</v>
      </c>
      <c r="AU3" s="241" t="s">
        <v>207</v>
      </c>
      <c r="AV3" s="241" t="s">
        <v>208</v>
      </c>
      <c r="AW3" s="241" t="s">
        <v>209</v>
      </c>
      <c r="AX3" s="241" t="s">
        <v>210</v>
      </c>
      <c r="AY3" s="241" t="s">
        <v>211</v>
      </c>
      <c r="AZ3" s="241" t="s">
        <v>212</v>
      </c>
      <c r="BA3" s="241" t="s">
        <v>213</v>
      </c>
      <c r="BB3" s="241" t="s">
        <v>214</v>
      </c>
      <c r="BC3" s="241" t="s">
        <v>215</v>
      </c>
      <c r="BD3" s="241" t="s">
        <v>216</v>
      </c>
      <c r="BE3" s="241" t="s">
        <v>217</v>
      </c>
      <c r="BF3" s="241" t="s">
        <v>218</v>
      </c>
      <c r="BG3" s="241" t="s">
        <v>219</v>
      </c>
      <c r="BH3" s="241" t="s">
        <v>220</v>
      </c>
      <c r="BI3" s="241" t="s">
        <v>221</v>
      </c>
      <c r="BJ3" s="241" t="s">
        <v>222</v>
      </c>
      <c r="BK3" s="241" t="s">
        <v>223</v>
      </c>
      <c r="BL3" s="241" t="s">
        <v>224</v>
      </c>
      <c r="BM3" s="241" t="s">
        <v>225</v>
      </c>
      <c r="BN3" s="241" t="s">
        <v>226</v>
      </c>
      <c r="BO3" s="241" t="s">
        <v>227</v>
      </c>
      <c r="BP3" s="241" t="s">
        <v>228</v>
      </c>
      <c r="BQ3" s="241" t="s">
        <v>229</v>
      </c>
      <c r="BR3" s="241" t="s">
        <v>230</v>
      </c>
      <c r="BS3" s="242" t="s">
        <v>231</v>
      </c>
      <c r="BT3" s="241" t="s">
        <v>232</v>
      </c>
      <c r="BU3" s="241" t="s">
        <v>233</v>
      </c>
      <c r="BV3" s="241" t="s">
        <v>234</v>
      </c>
      <c r="BW3" s="241" t="s">
        <v>235</v>
      </c>
      <c r="BX3" s="241" t="s">
        <v>236</v>
      </c>
      <c r="BY3" s="241" t="s">
        <v>237</v>
      </c>
      <c r="BZ3" s="241" t="s">
        <v>238</v>
      </c>
      <c r="CA3" s="241" t="s">
        <v>239</v>
      </c>
      <c r="CB3" s="241" t="s">
        <v>240</v>
      </c>
      <c r="CC3" s="241" t="s">
        <v>241</v>
      </c>
      <c r="CD3" s="241" t="s">
        <v>242</v>
      </c>
      <c r="CE3" s="241" t="s">
        <v>243</v>
      </c>
      <c r="CF3" s="241" t="s">
        <v>244</v>
      </c>
      <c r="CG3" s="241" t="s">
        <v>245</v>
      </c>
      <c r="CH3" s="241" t="s">
        <v>246</v>
      </c>
      <c r="CI3" s="241" t="s">
        <v>247</v>
      </c>
      <c r="CJ3" s="241" t="s">
        <v>248</v>
      </c>
      <c r="CK3" s="241" t="s">
        <v>249</v>
      </c>
      <c r="CL3" s="241" t="s">
        <v>250</v>
      </c>
      <c r="CM3" s="241" t="s">
        <v>251</v>
      </c>
      <c r="CN3" s="241" t="s">
        <v>252</v>
      </c>
      <c r="CO3" s="241" t="s">
        <v>253</v>
      </c>
      <c r="CP3" s="241" t="s">
        <v>254</v>
      </c>
      <c r="CQ3" s="241" t="s">
        <v>255</v>
      </c>
      <c r="CR3" s="241" t="s">
        <v>256</v>
      </c>
      <c r="CS3" s="241" t="s">
        <v>257</v>
      </c>
      <c r="CT3" s="241" t="s">
        <v>258</v>
      </c>
      <c r="CU3" s="241" t="s">
        <v>259</v>
      </c>
      <c r="CV3" s="241" t="s">
        <v>260</v>
      </c>
      <c r="CW3" s="241" t="s">
        <v>261</v>
      </c>
      <c r="CX3" s="241" t="s">
        <v>262</v>
      </c>
      <c r="CY3" s="241" t="s">
        <v>263</v>
      </c>
      <c r="CZ3" s="241" t="s">
        <v>264</v>
      </c>
      <c r="DA3" s="241" t="s">
        <v>265</v>
      </c>
      <c r="DB3" s="241" t="s">
        <v>266</v>
      </c>
      <c r="DC3" s="241" t="s">
        <v>267</v>
      </c>
      <c r="DD3" s="241" t="s">
        <v>268</v>
      </c>
      <c r="DE3" s="241" t="s">
        <v>269</v>
      </c>
      <c r="DF3" s="241" t="s">
        <v>270</v>
      </c>
    </row>
    <row r="4" spans="1:110" ht="11.25" customHeight="1">
      <c r="A4" s="133">
        <v>2006</v>
      </c>
      <c r="B4" s="133">
        <v>1</v>
      </c>
      <c r="C4" s="134"/>
      <c r="D4" s="134"/>
      <c r="E4" s="134"/>
      <c r="F4" s="134"/>
      <c r="G4" s="134"/>
      <c r="H4" s="243"/>
      <c r="I4" s="135"/>
      <c r="J4" s="135">
        <v>47219752874.2687</v>
      </c>
      <c r="K4" s="244">
        <v>18283677209.865997</v>
      </c>
      <c r="L4" s="244">
        <v>13338709727.959999</v>
      </c>
      <c r="M4" s="244">
        <v>4368218353.3759995</v>
      </c>
      <c r="N4" s="244">
        <v>4368218.3533759993</v>
      </c>
      <c r="O4" s="244">
        <v>576749.1285300001</v>
      </c>
      <c r="P4" s="244">
        <v>22.6</v>
      </c>
      <c r="Q4" s="244">
        <v>0</v>
      </c>
      <c r="R4" s="244">
        <v>0</v>
      </c>
      <c r="S4" s="244">
        <v>21471608333.926498</v>
      </c>
      <c r="T4" s="244">
        <v>22573019594.439999</v>
      </c>
      <c r="U4" s="244">
        <v>20863712413.469997</v>
      </c>
      <c r="V4" s="245">
        <v>552573740.36000001</v>
      </c>
      <c r="W4" s="245">
        <v>1156733440.6100001</v>
      </c>
      <c r="X4" s="136">
        <v>5.1244071967000697E-2</v>
      </c>
      <c r="Y4" s="245">
        <v>18488134352.009998</v>
      </c>
      <c r="Z4" s="245">
        <v>16934691472.039997</v>
      </c>
      <c r="AA4" s="245">
        <v>503757340.36000001</v>
      </c>
      <c r="AB4" s="245">
        <v>1049685539.6100001</v>
      </c>
      <c r="AC4" s="245">
        <v>4084885242.4299998</v>
      </c>
      <c r="AD4" s="245">
        <v>3929020941.4299998</v>
      </c>
      <c r="AE4" s="245">
        <v>48816400</v>
      </c>
      <c r="AF4" s="245">
        <v>107047901</v>
      </c>
      <c r="AG4" s="245">
        <v>0</v>
      </c>
      <c r="AH4" s="245">
        <v>0</v>
      </c>
      <c r="AI4" s="245">
        <v>0</v>
      </c>
      <c r="AJ4" s="245">
        <v>0</v>
      </c>
      <c r="AK4" s="245">
        <v>0</v>
      </c>
      <c r="AL4" s="245">
        <v>0</v>
      </c>
      <c r="AM4" s="245">
        <v>0</v>
      </c>
      <c r="AN4" s="245">
        <v>0</v>
      </c>
      <c r="AO4" s="245">
        <v>0</v>
      </c>
      <c r="AP4" s="245">
        <v>0</v>
      </c>
      <c r="AQ4" s="245">
        <v>0</v>
      </c>
      <c r="AR4" s="245">
        <v>0</v>
      </c>
      <c r="AS4" s="245">
        <v>0</v>
      </c>
      <c r="AT4" s="245">
        <v>0</v>
      </c>
      <c r="AU4" s="245">
        <v>0</v>
      </c>
      <c r="AV4" s="245">
        <v>0</v>
      </c>
      <c r="AW4" s="245">
        <v>0</v>
      </c>
      <c r="AX4" s="245">
        <v>50377125392.886307</v>
      </c>
      <c r="AY4" s="245">
        <v>0</v>
      </c>
      <c r="AZ4" s="245">
        <v>0</v>
      </c>
      <c r="BA4" s="245">
        <v>0</v>
      </c>
      <c r="BB4" s="245">
        <v>0</v>
      </c>
      <c r="BC4" s="245">
        <v>0</v>
      </c>
      <c r="BD4" s="245">
        <v>0</v>
      </c>
      <c r="BE4" s="245">
        <v>0</v>
      </c>
      <c r="BF4" s="245">
        <v>0</v>
      </c>
      <c r="BG4" s="245">
        <v>0</v>
      </c>
      <c r="BH4" s="245">
        <v>0</v>
      </c>
      <c r="BI4" s="245">
        <v>0</v>
      </c>
      <c r="BJ4" s="245">
        <v>0</v>
      </c>
      <c r="BK4" s="245">
        <v>0</v>
      </c>
      <c r="BL4" s="245">
        <v>0</v>
      </c>
      <c r="BM4" s="245">
        <v>38114025635.465813</v>
      </c>
      <c r="BN4" s="245">
        <v>34187250547.610001</v>
      </c>
      <c r="BO4" s="245">
        <v>963637545.56999993</v>
      </c>
      <c r="BP4" s="245">
        <v>1507224147.5658171</v>
      </c>
      <c r="BQ4" s="245">
        <v>265800917.0158172</v>
      </c>
      <c r="BR4" s="245">
        <v>1382035550.22</v>
      </c>
      <c r="BS4" s="245">
        <v>1550649500</v>
      </c>
      <c r="BT4" s="245">
        <v>1508184200</v>
      </c>
      <c r="BU4" s="245">
        <v>42465300</v>
      </c>
      <c r="BV4" s="245">
        <v>0</v>
      </c>
      <c r="BW4" s="245">
        <v>0</v>
      </c>
      <c r="BX4" s="245">
        <v>28716600</v>
      </c>
      <c r="BY4" s="245">
        <v>5411200</v>
      </c>
      <c r="BZ4" s="245">
        <v>222200</v>
      </c>
      <c r="CA4" s="245">
        <v>6593600</v>
      </c>
      <c r="CB4" s="245">
        <v>3572700</v>
      </c>
      <c r="CC4" s="245">
        <v>3752700</v>
      </c>
      <c r="CD4" s="245">
        <v>211779600</v>
      </c>
      <c r="CE4" s="245">
        <v>125400000</v>
      </c>
      <c r="CF4" s="245">
        <v>86379600</v>
      </c>
      <c r="CG4" s="245">
        <v>30561600</v>
      </c>
      <c r="CH4" s="245">
        <v>0</v>
      </c>
      <c r="CI4" s="245">
        <v>0</v>
      </c>
      <c r="CJ4" s="245">
        <v>590107399.99999988</v>
      </c>
      <c r="CK4" s="245">
        <v>314857100</v>
      </c>
      <c r="CL4" s="245">
        <v>0</v>
      </c>
      <c r="CM4" s="245">
        <v>0</v>
      </c>
      <c r="CN4" s="245">
        <v>82600</v>
      </c>
      <c r="CO4" s="245">
        <v>12015400</v>
      </c>
      <c r="CP4" s="245">
        <v>0</v>
      </c>
      <c r="CQ4" s="245">
        <v>0</v>
      </c>
      <c r="CR4" s="245">
        <v>129769500</v>
      </c>
      <c r="CS4" s="245">
        <v>0</v>
      </c>
      <c r="CT4" s="245">
        <v>1651222500</v>
      </c>
      <c r="CU4" s="245">
        <v>584355700</v>
      </c>
      <c r="CV4" s="245">
        <v>326830299.99999994</v>
      </c>
      <c r="CW4" s="245">
        <v>740036500</v>
      </c>
      <c r="CX4" s="245">
        <v>313217300</v>
      </c>
      <c r="CY4" s="245">
        <v>-35462500.000000171</v>
      </c>
      <c r="CZ4" s="245">
        <v>111377099.99999999</v>
      </c>
      <c r="DA4" s="245">
        <v>0</v>
      </c>
      <c r="DB4" s="245">
        <v>0</v>
      </c>
      <c r="DC4" s="245">
        <v>75914599.999999821</v>
      </c>
      <c r="DD4" s="245">
        <v>2252134000</v>
      </c>
      <c r="DE4" s="245">
        <v>2176219400</v>
      </c>
      <c r="DF4" s="245">
        <v>75914600.000000089</v>
      </c>
    </row>
    <row r="5" spans="1:110" ht="11.25" customHeight="1">
      <c r="A5" s="133">
        <v>2006</v>
      </c>
      <c r="B5" s="133">
        <v>2</v>
      </c>
      <c r="C5" s="134"/>
      <c r="D5" s="134"/>
      <c r="E5" s="134"/>
      <c r="F5" s="134"/>
      <c r="G5" s="134"/>
      <c r="H5" s="243"/>
      <c r="I5" s="135"/>
      <c r="J5" s="135">
        <v>51984341302.168076</v>
      </c>
      <c r="K5" s="244">
        <v>18699169249.679996</v>
      </c>
      <c r="L5" s="244">
        <v>13249917487.75</v>
      </c>
      <c r="M5" s="244">
        <v>4918769571.1099987</v>
      </c>
      <c r="N5" s="244">
        <v>4918769.571109999</v>
      </c>
      <c r="O5" s="244">
        <v>530482.19082000002</v>
      </c>
      <c r="P5" s="244">
        <v>0</v>
      </c>
      <c r="Q5" s="244">
        <v>0</v>
      </c>
      <c r="R5" s="244">
        <v>0</v>
      </c>
      <c r="S5" s="244">
        <v>24776822886.399998</v>
      </c>
      <c r="T5" s="244">
        <v>25868856608.829998</v>
      </c>
      <c r="U5" s="244">
        <v>24069820380.890003</v>
      </c>
      <c r="V5" s="245">
        <v>632438941.69999993</v>
      </c>
      <c r="W5" s="245">
        <v>1166597286.24</v>
      </c>
      <c r="X5" s="136">
        <v>4.5096592550665622E-2</v>
      </c>
      <c r="Y5" s="245">
        <v>20651031267.939999</v>
      </c>
      <c r="Z5" s="245">
        <v>19181954315.700001</v>
      </c>
      <c r="AA5" s="245">
        <v>563607141</v>
      </c>
      <c r="AB5" s="245">
        <v>905469811.24000001</v>
      </c>
      <c r="AC5" s="245">
        <v>5217825340.8899994</v>
      </c>
      <c r="AD5" s="245">
        <v>4887866065.1900005</v>
      </c>
      <c r="AE5" s="245">
        <v>68831800.700000003</v>
      </c>
      <c r="AF5" s="245">
        <v>261127475</v>
      </c>
      <c r="AG5" s="245">
        <v>0</v>
      </c>
      <c r="AH5" s="245">
        <v>0</v>
      </c>
      <c r="AI5" s="245">
        <v>0</v>
      </c>
      <c r="AJ5" s="245">
        <v>0</v>
      </c>
      <c r="AK5" s="245">
        <v>0</v>
      </c>
      <c r="AL5" s="245">
        <v>0</v>
      </c>
      <c r="AM5" s="245">
        <v>0</v>
      </c>
      <c r="AN5" s="245">
        <v>0</v>
      </c>
      <c r="AO5" s="245">
        <v>0</v>
      </c>
      <c r="AP5" s="245">
        <v>0</v>
      </c>
      <c r="AQ5" s="245">
        <v>0</v>
      </c>
      <c r="AR5" s="245">
        <v>0</v>
      </c>
      <c r="AS5" s="245">
        <v>0</v>
      </c>
      <c r="AT5" s="245">
        <v>0</v>
      </c>
      <c r="AU5" s="245">
        <v>0</v>
      </c>
      <c r="AV5" s="245">
        <v>0</v>
      </c>
      <c r="AW5" s="245">
        <v>0</v>
      </c>
      <c r="AX5" s="245">
        <v>55610564355.179695</v>
      </c>
      <c r="AY5" s="245">
        <v>0</v>
      </c>
      <c r="AZ5" s="245">
        <v>1411330644.5999999</v>
      </c>
      <c r="BA5" s="245">
        <v>3865965752</v>
      </c>
      <c r="BB5" s="245">
        <v>1859339098.2600002</v>
      </c>
      <c r="BC5" s="245">
        <v>42517838</v>
      </c>
      <c r="BD5" s="245">
        <v>1816821260.2600002</v>
      </c>
      <c r="BE5" s="245">
        <v>0</v>
      </c>
      <c r="BF5" s="245">
        <v>0</v>
      </c>
      <c r="BG5" s="245">
        <v>0</v>
      </c>
      <c r="BH5" s="245">
        <v>0</v>
      </c>
      <c r="BI5" s="245">
        <v>1830756929.4732194</v>
      </c>
      <c r="BJ5" s="245">
        <v>128957387.99999999</v>
      </c>
      <c r="BK5" s="245">
        <v>0</v>
      </c>
      <c r="BL5" s="245">
        <v>0</v>
      </c>
      <c r="BM5" s="245">
        <v>44119076739.420898</v>
      </c>
      <c r="BN5" s="245">
        <v>40660801608.479988</v>
      </c>
      <c r="BO5" s="245">
        <v>964514601.66999984</v>
      </c>
      <c r="BP5" s="245">
        <v>1154259762.0509083</v>
      </c>
      <c r="BQ5" s="245">
        <v>446834729.38640833</v>
      </c>
      <c r="BR5" s="245">
        <v>1339500767.22</v>
      </c>
      <c r="BS5" s="245">
        <v>2972932598.8647947</v>
      </c>
      <c r="BT5" s="245">
        <v>2899177822.1147947</v>
      </c>
      <c r="BU5" s="245">
        <v>73754776.75</v>
      </c>
      <c r="BV5" s="245">
        <v>347734643.86000001</v>
      </c>
      <c r="BW5" s="245">
        <v>0</v>
      </c>
      <c r="BX5" s="245">
        <v>46358741.850000001</v>
      </c>
      <c r="BY5" s="245">
        <v>5405350</v>
      </c>
      <c r="BZ5" s="245">
        <v>89989</v>
      </c>
      <c r="CA5" s="245">
        <v>19050344.359999999</v>
      </c>
      <c r="CB5" s="245">
        <v>14101408.609999999</v>
      </c>
      <c r="CC5" s="245">
        <v>7248101.79</v>
      </c>
      <c r="CD5" s="245">
        <v>389861963.92999995</v>
      </c>
      <c r="CE5" s="245">
        <v>231139191.12</v>
      </c>
      <c r="CF5" s="245">
        <v>158722772.81</v>
      </c>
      <c r="CG5" s="245">
        <v>38557361.920000002</v>
      </c>
      <c r="CH5" s="245">
        <v>0</v>
      </c>
      <c r="CI5" s="245">
        <v>-57400</v>
      </c>
      <c r="CJ5" s="245">
        <v>1010509466.0699998</v>
      </c>
      <c r="CK5" s="245">
        <v>537840876.82999992</v>
      </c>
      <c r="CL5" s="245">
        <v>0</v>
      </c>
      <c r="CM5" s="245">
        <v>0</v>
      </c>
      <c r="CN5" s="245">
        <v>294890</v>
      </c>
      <c r="CO5" s="245">
        <v>15391085.399999999</v>
      </c>
      <c r="CP5" s="245">
        <v>0</v>
      </c>
      <c r="CQ5" s="245">
        <v>0</v>
      </c>
      <c r="CR5" s="245">
        <v>286731757.32000005</v>
      </c>
      <c r="CS5" s="245">
        <v>0</v>
      </c>
      <c r="CT5" s="245">
        <v>3094534458.666667</v>
      </c>
      <c r="CU5" s="245">
        <v>1025076016.2500001</v>
      </c>
      <c r="CV5" s="245">
        <v>695581135.01999998</v>
      </c>
      <c r="CW5" s="245">
        <v>1373877307.3966668</v>
      </c>
      <c r="CX5" s="245">
        <v>383350167.22000009</v>
      </c>
      <c r="CY5" s="245">
        <v>115695475.11812754</v>
      </c>
      <c r="CZ5" s="245">
        <v>241277936.29000002</v>
      </c>
      <c r="DA5" s="245">
        <v>22197654.09</v>
      </c>
      <c r="DB5" s="245">
        <v>-43143857.550000004</v>
      </c>
      <c r="DC5" s="245">
        <v>291631899.7681275</v>
      </c>
      <c r="DD5" s="245">
        <v>4610343781.9747944</v>
      </c>
      <c r="DE5" s="245">
        <v>4163509052.5883865</v>
      </c>
      <c r="DF5" s="245">
        <v>446834729.38640863</v>
      </c>
    </row>
    <row r="6" spans="1:110" ht="11.25" customHeight="1">
      <c r="A6" s="133">
        <v>2006</v>
      </c>
      <c r="B6" s="133">
        <v>3</v>
      </c>
      <c r="C6" s="134"/>
      <c r="D6" s="134"/>
      <c r="E6" s="134"/>
      <c r="F6" s="134"/>
      <c r="G6" s="134"/>
      <c r="H6" s="243"/>
      <c r="I6" s="135"/>
      <c r="J6" s="135">
        <v>53862695284.569984</v>
      </c>
      <c r="K6" s="244">
        <v>18541347464.25</v>
      </c>
      <c r="L6" s="244">
        <v>13095031809.689999</v>
      </c>
      <c r="M6" s="244">
        <v>4708955064.8400002</v>
      </c>
      <c r="N6" s="244">
        <v>4708955.0648400001</v>
      </c>
      <c r="O6" s="244">
        <v>737360.58971999993</v>
      </c>
      <c r="P6" s="244">
        <v>0</v>
      </c>
      <c r="Q6" s="244">
        <v>0</v>
      </c>
      <c r="R6" s="244">
        <v>0</v>
      </c>
      <c r="S6" s="244">
        <v>27285409918.850002</v>
      </c>
      <c r="T6" s="244">
        <v>28324233046.48</v>
      </c>
      <c r="U6" s="244">
        <v>26387052544.979996</v>
      </c>
      <c r="V6" s="245">
        <v>800397767.33999991</v>
      </c>
      <c r="W6" s="245">
        <v>1136782734.1600001</v>
      </c>
      <c r="X6" s="136">
        <v>4.0134634265102331E-2</v>
      </c>
      <c r="Y6" s="245">
        <v>22455025700.759998</v>
      </c>
      <c r="Z6" s="245">
        <v>20864962628.119999</v>
      </c>
      <c r="AA6" s="245">
        <v>665537591.33999991</v>
      </c>
      <c r="AB6" s="245">
        <v>924525481.29999995</v>
      </c>
      <c r="AC6" s="245">
        <v>5869207345.7199993</v>
      </c>
      <c r="AD6" s="245">
        <v>5522089916.8599997</v>
      </c>
      <c r="AE6" s="245">
        <v>134860176</v>
      </c>
      <c r="AF6" s="245">
        <v>212257252.86000001</v>
      </c>
      <c r="AG6" s="245">
        <v>0</v>
      </c>
      <c r="AH6" s="245">
        <v>0</v>
      </c>
      <c r="AI6" s="245">
        <v>0</v>
      </c>
      <c r="AJ6" s="245">
        <v>0</v>
      </c>
      <c r="AK6" s="245">
        <v>0</v>
      </c>
      <c r="AL6" s="245">
        <v>0</v>
      </c>
      <c r="AM6" s="245">
        <v>0</v>
      </c>
      <c r="AN6" s="245">
        <v>0</v>
      </c>
      <c r="AO6" s="245">
        <v>0</v>
      </c>
      <c r="AP6" s="245">
        <v>0</v>
      </c>
      <c r="AQ6" s="245">
        <v>0</v>
      </c>
      <c r="AR6" s="245">
        <v>0</v>
      </c>
      <c r="AS6" s="245">
        <v>0</v>
      </c>
      <c r="AT6" s="245">
        <v>0</v>
      </c>
      <c r="AU6" s="245">
        <v>0</v>
      </c>
      <c r="AV6" s="245">
        <v>0</v>
      </c>
      <c r="AW6" s="245">
        <v>0</v>
      </c>
      <c r="AX6" s="245">
        <v>57818081712.259987</v>
      </c>
      <c r="AY6" s="245">
        <v>0</v>
      </c>
      <c r="AZ6" s="245">
        <v>1789640308.1100001</v>
      </c>
      <c r="BA6" s="245">
        <v>4710642615</v>
      </c>
      <c r="BB6" s="245">
        <v>266147205.80999994</v>
      </c>
      <c r="BC6" s="245">
        <v>60160153</v>
      </c>
      <c r="BD6" s="245">
        <v>205987052.80999997</v>
      </c>
      <c r="BE6" s="245">
        <v>0</v>
      </c>
      <c r="BF6" s="245">
        <v>0</v>
      </c>
      <c r="BG6" s="245">
        <v>0</v>
      </c>
      <c r="BH6" s="245">
        <v>0</v>
      </c>
      <c r="BI6" s="245">
        <v>0</v>
      </c>
      <c r="BJ6" s="245">
        <v>0</v>
      </c>
      <c r="BK6" s="245">
        <v>0</v>
      </c>
      <c r="BL6" s="245">
        <v>0</v>
      </c>
      <c r="BM6" s="245">
        <v>45809785682.389999</v>
      </c>
      <c r="BN6" s="245">
        <v>42513608885.949997</v>
      </c>
      <c r="BO6" s="245">
        <v>972774060.75000012</v>
      </c>
      <c r="BP6" s="245">
        <v>1345426603.9699993</v>
      </c>
      <c r="BQ6" s="245">
        <v>807029979.88999939</v>
      </c>
      <c r="BR6" s="245">
        <v>977976131.72000003</v>
      </c>
      <c r="BS6" s="245">
        <v>3903388311.3400002</v>
      </c>
      <c r="BT6" s="245">
        <v>3817085467.52</v>
      </c>
      <c r="BU6" s="245">
        <v>86302843.820000008</v>
      </c>
      <c r="BV6" s="245">
        <v>472159400</v>
      </c>
      <c r="BW6" s="245">
        <v>0</v>
      </c>
      <c r="BX6" s="245">
        <v>70364767.420000002</v>
      </c>
      <c r="BY6" s="245">
        <v>0</v>
      </c>
      <c r="BZ6" s="245">
        <v>89989</v>
      </c>
      <c r="CA6" s="245">
        <v>21207082.689999998</v>
      </c>
      <c r="CB6" s="245">
        <v>22617323.210000001</v>
      </c>
      <c r="CC6" s="245">
        <v>21211960.709999997</v>
      </c>
      <c r="CD6" s="245">
        <v>535237816.94000006</v>
      </c>
      <c r="CE6" s="245">
        <v>341080900.91999996</v>
      </c>
      <c r="CF6" s="245">
        <v>194156916.02000001</v>
      </c>
      <c r="CG6" s="245">
        <v>72780949.459999993</v>
      </c>
      <c r="CH6" s="245">
        <v>0</v>
      </c>
      <c r="CI6" s="245">
        <v>4500</v>
      </c>
      <c r="CJ6" s="245">
        <v>816160095.70000005</v>
      </c>
      <c r="CK6" s="245">
        <v>356131209.50999999</v>
      </c>
      <c r="CL6" s="245">
        <v>0</v>
      </c>
      <c r="CM6" s="245">
        <v>0</v>
      </c>
      <c r="CN6" s="245">
        <v>0</v>
      </c>
      <c r="CO6" s="245">
        <v>15869502.299999999</v>
      </c>
      <c r="CP6" s="245">
        <v>0</v>
      </c>
      <c r="CQ6" s="245">
        <v>0</v>
      </c>
      <c r="CR6" s="245">
        <v>244705761.72000003</v>
      </c>
      <c r="CS6" s="245">
        <v>0</v>
      </c>
      <c r="CT6" s="245">
        <v>3576339821.8099999</v>
      </c>
      <c r="CU6" s="245">
        <v>800706011.6500001</v>
      </c>
      <c r="CV6" s="245">
        <v>958735089.00999999</v>
      </c>
      <c r="CW6" s="245">
        <v>1816898721.1500001</v>
      </c>
      <c r="CX6" s="245">
        <v>402650540.17000002</v>
      </c>
      <c r="CY6" s="245">
        <v>205320228.12000003</v>
      </c>
      <c r="CZ6" s="245">
        <v>298896407.66000003</v>
      </c>
      <c r="DA6" s="245">
        <v>37803338.189999998</v>
      </c>
      <c r="DB6" s="245">
        <v>-45546707.81000001</v>
      </c>
      <c r="DC6" s="245">
        <v>420866589.78000009</v>
      </c>
      <c r="DD6" s="245">
        <v>5023828730.6999998</v>
      </c>
      <c r="DE6" s="245">
        <v>4806072326.5599995</v>
      </c>
      <c r="DF6" s="245">
        <v>217756404.14000118</v>
      </c>
    </row>
    <row r="7" spans="1:110" ht="11.25" customHeight="1">
      <c r="A7" s="133">
        <v>2006</v>
      </c>
      <c r="B7" s="133">
        <v>4</v>
      </c>
      <c r="C7" s="133">
        <v>139</v>
      </c>
      <c r="D7" s="246"/>
      <c r="E7" s="133">
        <v>27</v>
      </c>
      <c r="F7" s="133"/>
      <c r="G7" s="137">
        <v>72900</v>
      </c>
      <c r="H7" s="137"/>
      <c r="I7" s="138"/>
      <c r="J7" s="135">
        <v>57252110347.999992</v>
      </c>
      <c r="K7" s="244">
        <v>19075021615.609997</v>
      </c>
      <c r="L7" s="244">
        <v>12865434230.9</v>
      </c>
      <c r="M7" s="244">
        <v>5678259894.8799992</v>
      </c>
      <c r="N7" s="244">
        <v>5678259.8948799996</v>
      </c>
      <c r="O7" s="244">
        <v>531327.48983000009</v>
      </c>
      <c r="P7" s="244">
        <v>0</v>
      </c>
      <c r="Q7" s="244">
        <v>0</v>
      </c>
      <c r="R7" s="244">
        <v>0</v>
      </c>
      <c r="S7" s="244">
        <v>29187370328.469997</v>
      </c>
      <c r="T7" s="244">
        <v>30323858563.09</v>
      </c>
      <c r="U7" s="244">
        <v>28008060604.099998</v>
      </c>
      <c r="V7" s="245">
        <v>1059537316.0999999</v>
      </c>
      <c r="W7" s="245">
        <v>1256260642.8900001</v>
      </c>
      <c r="X7" s="136">
        <v>4.1428126314344185E-2</v>
      </c>
      <c r="Y7" s="245">
        <v>24125906637.919998</v>
      </c>
      <c r="Z7" s="245">
        <v>22332387889.130001</v>
      </c>
      <c r="AA7" s="245">
        <v>926891226.10000002</v>
      </c>
      <c r="AB7" s="245">
        <v>866627522.69000006</v>
      </c>
      <c r="AC7" s="245">
        <v>6197951925.1700001</v>
      </c>
      <c r="AD7" s="245">
        <v>5675672714.9700003</v>
      </c>
      <c r="AE7" s="245">
        <v>132646090</v>
      </c>
      <c r="AF7" s="245">
        <v>389633120.19999999</v>
      </c>
      <c r="AG7" s="245">
        <v>0</v>
      </c>
      <c r="AH7" s="245">
        <v>0</v>
      </c>
      <c r="AI7" s="245">
        <v>0</v>
      </c>
      <c r="AJ7" s="245">
        <v>0</v>
      </c>
      <c r="AK7" s="245">
        <v>0</v>
      </c>
      <c r="AL7" s="245">
        <v>0</v>
      </c>
      <c r="AM7" s="245">
        <v>0</v>
      </c>
      <c r="AN7" s="245">
        <v>0</v>
      </c>
      <c r="AO7" s="245">
        <v>0</v>
      </c>
      <c r="AP7" s="245">
        <v>0</v>
      </c>
      <c r="AQ7" s="245">
        <v>0</v>
      </c>
      <c r="AR7" s="245">
        <v>0</v>
      </c>
      <c r="AS7" s="245">
        <v>0</v>
      </c>
      <c r="AT7" s="245">
        <v>0</v>
      </c>
      <c r="AU7" s="245">
        <v>0</v>
      </c>
      <c r="AV7" s="245">
        <v>0</v>
      </c>
      <c r="AW7" s="245">
        <v>0</v>
      </c>
      <c r="AX7" s="245">
        <v>69156419545.829987</v>
      </c>
      <c r="AY7" s="245">
        <v>21459035566.489994</v>
      </c>
      <c r="AZ7" s="245">
        <v>3340997382.6499996</v>
      </c>
      <c r="BA7" s="245">
        <v>0</v>
      </c>
      <c r="BB7" s="245">
        <v>1194059725.96</v>
      </c>
      <c r="BC7" s="245">
        <v>43803483</v>
      </c>
      <c r="BD7" s="245">
        <v>1150256242.96</v>
      </c>
      <c r="BE7" s="245">
        <v>0</v>
      </c>
      <c r="BF7" s="245">
        <v>0</v>
      </c>
      <c r="BG7" s="245">
        <v>0</v>
      </c>
      <c r="BH7" s="245">
        <v>0</v>
      </c>
      <c r="BI7" s="245">
        <v>1432592474.0699999</v>
      </c>
      <c r="BJ7" s="245">
        <v>143736944.60000002</v>
      </c>
      <c r="BK7" s="245">
        <v>0</v>
      </c>
      <c r="BL7" s="245">
        <v>0</v>
      </c>
      <c r="BM7" s="245">
        <v>47310531267.510002</v>
      </c>
      <c r="BN7" s="245">
        <v>43483716518.240005</v>
      </c>
      <c r="BO7" s="245">
        <v>1106980794.8499999</v>
      </c>
      <c r="BP7" s="245">
        <v>1916643872.2199993</v>
      </c>
      <c r="BQ7" s="245">
        <v>1281091372.8799992</v>
      </c>
      <c r="BR7" s="245">
        <v>803190082.20000005</v>
      </c>
      <c r="BS7" s="245">
        <v>5674498500</v>
      </c>
      <c r="BT7" s="245">
        <v>5569271800</v>
      </c>
      <c r="BU7" s="245">
        <v>105226700</v>
      </c>
      <c r="BV7" s="245">
        <v>111233500</v>
      </c>
      <c r="BW7" s="245">
        <v>0</v>
      </c>
      <c r="BX7" s="245">
        <v>92322900</v>
      </c>
      <c r="BY7" s="245">
        <v>5360400</v>
      </c>
      <c r="BZ7" s="245">
        <v>119300</v>
      </c>
      <c r="CA7" s="245">
        <v>26552600</v>
      </c>
      <c r="CB7" s="245">
        <v>36658600</v>
      </c>
      <c r="CC7" s="245">
        <v>35444100</v>
      </c>
      <c r="CD7" s="245">
        <v>799465899.99999988</v>
      </c>
      <c r="CE7" s="245">
        <v>479822300</v>
      </c>
      <c r="CF7" s="245">
        <v>319643600</v>
      </c>
      <c r="CG7" s="245">
        <v>108164300</v>
      </c>
      <c r="CH7" s="245">
        <v>0</v>
      </c>
      <c r="CI7" s="245">
        <v>-639900</v>
      </c>
      <c r="CJ7" s="245">
        <v>1790397099.9999998</v>
      </c>
      <c r="CK7" s="245">
        <v>1111650400</v>
      </c>
      <c r="CL7" s="245">
        <v>0</v>
      </c>
      <c r="CM7" s="245">
        <v>0</v>
      </c>
      <c r="CN7" s="245">
        <v>0</v>
      </c>
      <c r="CO7" s="245">
        <v>13844500</v>
      </c>
      <c r="CP7" s="245">
        <v>0</v>
      </c>
      <c r="CQ7" s="245">
        <v>0</v>
      </c>
      <c r="CR7" s="245">
        <v>635283500</v>
      </c>
      <c r="CS7" s="245">
        <v>0</v>
      </c>
      <c r="CT7" s="245">
        <v>5773321100</v>
      </c>
      <c r="CU7" s="245">
        <v>1740101599.9999998</v>
      </c>
      <c r="CV7" s="245">
        <v>1404784700</v>
      </c>
      <c r="CW7" s="245">
        <v>2628434800</v>
      </c>
      <c r="CX7" s="245">
        <v>515027800</v>
      </c>
      <c r="CY7" s="245">
        <v>377080799.99999964</v>
      </c>
      <c r="CZ7" s="245">
        <v>322162000</v>
      </c>
      <c r="DA7" s="245">
        <v>62204700</v>
      </c>
      <c r="DB7" s="245">
        <v>-44480000</v>
      </c>
      <c r="DC7" s="245">
        <v>592558099.99999964</v>
      </c>
      <c r="DD7" s="245">
        <v>7803216199.999999</v>
      </c>
      <c r="DE7" s="245">
        <v>7562659399.999999</v>
      </c>
      <c r="DF7" s="245">
        <v>240556799.99999982</v>
      </c>
    </row>
    <row r="8" spans="1:110" ht="11.25" customHeight="1">
      <c r="A8" s="133">
        <v>2007</v>
      </c>
      <c r="B8" s="133">
        <v>1</v>
      </c>
      <c r="C8" s="137">
        <v>140</v>
      </c>
      <c r="D8" s="246"/>
      <c r="E8" s="133">
        <v>29</v>
      </c>
      <c r="F8" s="133"/>
      <c r="G8" s="137">
        <v>32600</v>
      </c>
      <c r="H8" s="137"/>
      <c r="I8" s="138"/>
      <c r="J8" s="135">
        <v>58976327977.509995</v>
      </c>
      <c r="K8" s="244">
        <v>20494258346.470001</v>
      </c>
      <c r="L8" s="244">
        <v>13660106996.35</v>
      </c>
      <c r="M8" s="244">
        <v>6488394526.25</v>
      </c>
      <c r="N8" s="244">
        <v>6488394.5262500001</v>
      </c>
      <c r="O8" s="244">
        <v>345756.82386999996</v>
      </c>
      <c r="P8" s="244">
        <v>0</v>
      </c>
      <c r="Q8" s="244">
        <v>0</v>
      </c>
      <c r="R8" s="244">
        <v>0</v>
      </c>
      <c r="S8" s="244">
        <v>29803591038.349998</v>
      </c>
      <c r="T8" s="244">
        <v>30936778555.639996</v>
      </c>
      <c r="U8" s="244">
        <v>28344249543.219997</v>
      </c>
      <c r="V8" s="245">
        <v>1188297793.6199999</v>
      </c>
      <c r="W8" s="245">
        <v>1404231218.8</v>
      </c>
      <c r="X8" s="136">
        <v>4.5390350397165012E-2</v>
      </c>
      <c r="Y8" s="245">
        <v>24570000880.369999</v>
      </c>
      <c r="Z8" s="245">
        <v>22570029808.150002</v>
      </c>
      <c r="AA8" s="245">
        <v>972313337.51999998</v>
      </c>
      <c r="AB8" s="245">
        <v>1027657734.6999999</v>
      </c>
      <c r="AC8" s="245">
        <v>6366777675.2699995</v>
      </c>
      <c r="AD8" s="245">
        <v>5774219735.0699997</v>
      </c>
      <c r="AE8" s="245">
        <v>215984456.09999999</v>
      </c>
      <c r="AF8" s="245">
        <v>376573484.10000002</v>
      </c>
      <c r="AG8" s="245">
        <v>0</v>
      </c>
      <c r="AH8" s="245">
        <v>0</v>
      </c>
      <c r="AI8" s="245">
        <v>0</v>
      </c>
      <c r="AJ8" s="245">
        <v>0</v>
      </c>
      <c r="AK8" s="245">
        <v>0</v>
      </c>
      <c r="AL8" s="245">
        <v>0</v>
      </c>
      <c r="AM8" s="245">
        <v>0</v>
      </c>
      <c r="AN8" s="245">
        <v>0</v>
      </c>
      <c r="AO8" s="245">
        <v>0</v>
      </c>
      <c r="AP8" s="245">
        <v>0</v>
      </c>
      <c r="AQ8" s="245">
        <v>0</v>
      </c>
      <c r="AR8" s="245">
        <v>0</v>
      </c>
      <c r="AS8" s="245">
        <v>0</v>
      </c>
      <c r="AT8" s="245">
        <v>0</v>
      </c>
      <c r="AU8" s="245">
        <v>0</v>
      </c>
      <c r="AV8" s="245">
        <v>0</v>
      </c>
      <c r="AW8" s="245">
        <v>0</v>
      </c>
      <c r="AX8" s="245">
        <v>70133132494.461655</v>
      </c>
      <c r="AY8" s="245">
        <v>23981779959.133331</v>
      </c>
      <c r="AZ8" s="245">
        <v>3380480165.0699997</v>
      </c>
      <c r="BA8" s="245">
        <v>12691102250.5</v>
      </c>
      <c r="BB8" s="245">
        <v>3096448974.4899998</v>
      </c>
      <c r="BC8" s="245">
        <v>41074483</v>
      </c>
      <c r="BD8" s="245">
        <v>3055374491.4899998</v>
      </c>
      <c r="BE8" s="245">
        <v>0</v>
      </c>
      <c r="BF8" s="245">
        <v>0</v>
      </c>
      <c r="BG8" s="245">
        <v>0</v>
      </c>
      <c r="BH8" s="245">
        <v>0</v>
      </c>
      <c r="BI8" s="245">
        <v>1727096223.7099998</v>
      </c>
      <c r="BJ8" s="245">
        <v>130788907.26333332</v>
      </c>
      <c r="BK8" s="245">
        <v>0</v>
      </c>
      <c r="BL8" s="245">
        <v>0</v>
      </c>
      <c r="BM8" s="245">
        <v>45926722573.144997</v>
      </c>
      <c r="BN8" s="245">
        <v>41400442332.230003</v>
      </c>
      <c r="BO8" s="245">
        <v>967029073.06999993</v>
      </c>
      <c r="BP8" s="245">
        <v>2373435853.1250005</v>
      </c>
      <c r="BQ8" s="245">
        <v>723787302.25500035</v>
      </c>
      <c r="BR8" s="245">
        <v>1185535314.72</v>
      </c>
      <c r="BS8" s="245">
        <v>1962004700</v>
      </c>
      <c r="BT8" s="245">
        <v>1917538300</v>
      </c>
      <c r="BU8" s="245">
        <v>44466400</v>
      </c>
      <c r="BV8" s="245">
        <v>4681938.83</v>
      </c>
      <c r="BW8" s="245">
        <v>0</v>
      </c>
      <c r="BX8" s="245">
        <v>87896000</v>
      </c>
      <c r="BY8" s="245">
        <v>0</v>
      </c>
      <c r="BZ8" s="245">
        <v>119300</v>
      </c>
      <c r="CA8" s="245">
        <v>4897900</v>
      </c>
      <c r="CB8" s="245">
        <v>8475800</v>
      </c>
      <c r="CC8" s="245">
        <v>4170100.0000000005</v>
      </c>
      <c r="CD8" s="245">
        <v>295274500</v>
      </c>
      <c r="CE8" s="245">
        <v>212547400</v>
      </c>
      <c r="CF8" s="245">
        <v>82727100</v>
      </c>
      <c r="CG8" s="245">
        <v>40187300</v>
      </c>
      <c r="CH8" s="245">
        <v>0</v>
      </c>
      <c r="CI8" s="245">
        <v>0</v>
      </c>
      <c r="CJ8" s="245">
        <v>763276700</v>
      </c>
      <c r="CK8" s="245">
        <v>471620400</v>
      </c>
      <c r="CL8" s="245">
        <v>0</v>
      </c>
      <c r="CM8" s="245">
        <v>0</v>
      </c>
      <c r="CN8" s="245">
        <v>0</v>
      </c>
      <c r="CO8" s="245">
        <v>4609500</v>
      </c>
      <c r="CP8" s="245">
        <v>0</v>
      </c>
      <c r="CQ8" s="245">
        <v>190500</v>
      </c>
      <c r="CR8" s="245">
        <v>180020500</v>
      </c>
      <c r="CS8" s="245">
        <v>0</v>
      </c>
      <c r="CT8" s="245">
        <v>1808256100</v>
      </c>
      <c r="CU8" s="245">
        <v>564646100</v>
      </c>
      <c r="CV8" s="245">
        <v>460107200</v>
      </c>
      <c r="CW8" s="245">
        <v>783502800</v>
      </c>
      <c r="CX8" s="245">
        <v>241839900</v>
      </c>
      <c r="CY8" s="245">
        <v>379910899.99999976</v>
      </c>
      <c r="CZ8" s="245">
        <v>183634800</v>
      </c>
      <c r="DA8" s="245">
        <v>18196600</v>
      </c>
      <c r="DB8" s="245">
        <v>-3208100.0000000005</v>
      </c>
      <c r="DC8" s="245">
        <v>542140999.99999976</v>
      </c>
      <c r="DD8" s="245">
        <v>2920375999.9999995</v>
      </c>
      <c r="DE8" s="245">
        <v>2466081200</v>
      </c>
      <c r="DF8" s="245">
        <v>454294799.99999934</v>
      </c>
    </row>
    <row r="9" spans="1:110" ht="11.25" customHeight="1">
      <c r="A9" s="133">
        <v>2007</v>
      </c>
      <c r="B9" s="133">
        <v>2</v>
      </c>
      <c r="C9" s="137">
        <v>141</v>
      </c>
      <c r="D9" s="246">
        <v>113</v>
      </c>
      <c r="E9" s="133">
        <v>36</v>
      </c>
      <c r="F9" s="133"/>
      <c r="G9" s="137">
        <v>52700</v>
      </c>
      <c r="H9" s="137"/>
      <c r="I9" s="138"/>
      <c r="J9" s="135">
        <v>58186284557.37999</v>
      </c>
      <c r="K9" s="244">
        <v>17820936951.559998</v>
      </c>
      <c r="L9" s="244">
        <v>12254190542.780001</v>
      </c>
      <c r="M9" s="244">
        <v>4731802227.6400003</v>
      </c>
      <c r="N9" s="244">
        <v>4731802.2276400002</v>
      </c>
      <c r="O9" s="244">
        <v>834944.18114</v>
      </c>
      <c r="P9" s="244">
        <v>0</v>
      </c>
      <c r="Q9" s="244">
        <v>0</v>
      </c>
      <c r="R9" s="244">
        <v>0</v>
      </c>
      <c r="S9" s="244">
        <v>30472749835.579998</v>
      </c>
      <c r="T9" s="244">
        <v>31406208211.889996</v>
      </c>
      <c r="U9" s="244">
        <v>28843046270.939999</v>
      </c>
      <c r="V9" s="245">
        <v>1018682012.6799999</v>
      </c>
      <c r="W9" s="245">
        <v>1544479928.2699997</v>
      </c>
      <c r="X9" s="136">
        <v>4.9177535786866462E-2</v>
      </c>
      <c r="Y9" s="245">
        <v>24943529346.249996</v>
      </c>
      <c r="Z9" s="245">
        <v>22859470371.349998</v>
      </c>
      <c r="AA9" s="245">
        <v>899609974.79999995</v>
      </c>
      <c r="AB9" s="245">
        <v>1184449000.0999999</v>
      </c>
      <c r="AC9" s="245">
        <v>6462678865.6400013</v>
      </c>
      <c r="AD9" s="245">
        <v>5983575899.5900011</v>
      </c>
      <c r="AE9" s="245">
        <v>119072037.88</v>
      </c>
      <c r="AF9" s="245">
        <v>360030928.17000002</v>
      </c>
      <c r="AG9" s="245">
        <v>0</v>
      </c>
      <c r="AH9" s="245">
        <v>0</v>
      </c>
      <c r="AI9" s="245">
        <v>0</v>
      </c>
      <c r="AJ9" s="245">
        <v>0</v>
      </c>
      <c r="AK9" s="245">
        <v>0</v>
      </c>
      <c r="AL9" s="245">
        <v>0</v>
      </c>
      <c r="AM9" s="245">
        <v>0</v>
      </c>
      <c r="AN9" s="245">
        <v>0</v>
      </c>
      <c r="AO9" s="245">
        <v>0</v>
      </c>
      <c r="AP9" s="245">
        <v>0</v>
      </c>
      <c r="AQ9" s="245">
        <v>0</v>
      </c>
      <c r="AR9" s="245">
        <v>0</v>
      </c>
      <c r="AS9" s="245">
        <v>0</v>
      </c>
      <c r="AT9" s="245">
        <v>0</v>
      </c>
      <c r="AU9" s="245">
        <v>0</v>
      </c>
      <c r="AV9" s="245">
        <v>0</v>
      </c>
      <c r="AW9" s="245">
        <v>0</v>
      </c>
      <c r="AX9" s="245">
        <v>70349271707.219986</v>
      </c>
      <c r="AY9" s="245">
        <v>22372183745.369999</v>
      </c>
      <c r="AZ9" s="245">
        <v>2755066750.8600001</v>
      </c>
      <c r="BA9" s="245">
        <v>12928314467.02</v>
      </c>
      <c r="BB9" s="245">
        <v>355012160.88999993</v>
      </c>
      <c r="BC9" s="245">
        <v>37075883</v>
      </c>
      <c r="BD9" s="245">
        <v>317936277.88999999</v>
      </c>
      <c r="BE9" s="245">
        <v>0</v>
      </c>
      <c r="BF9" s="245">
        <v>0</v>
      </c>
      <c r="BG9" s="245">
        <v>0</v>
      </c>
      <c r="BH9" s="245">
        <v>0</v>
      </c>
      <c r="BI9" s="245">
        <v>3172122343.04</v>
      </c>
      <c r="BJ9" s="245">
        <v>138244344.46000001</v>
      </c>
      <c r="BK9" s="245">
        <v>0</v>
      </c>
      <c r="BL9" s="245">
        <v>0</v>
      </c>
      <c r="BM9" s="245">
        <v>47595420248.439995</v>
      </c>
      <c r="BN9" s="245">
        <v>42875861106.839989</v>
      </c>
      <c r="BO9" s="245">
        <v>1077855985.8299999</v>
      </c>
      <c r="BP9" s="245">
        <v>2437356401.8200002</v>
      </c>
      <c r="BQ9" s="245">
        <v>1052150956.7600002</v>
      </c>
      <c r="BR9" s="245">
        <v>1204346753.95</v>
      </c>
      <c r="BS9" s="245">
        <v>3986630926.2000003</v>
      </c>
      <c r="BT9" s="245">
        <v>3914659761.8800001</v>
      </c>
      <c r="BU9" s="245">
        <v>71971164.320000008</v>
      </c>
      <c r="BV9" s="245">
        <v>7141938.8300000001</v>
      </c>
      <c r="BW9" s="245">
        <v>0</v>
      </c>
      <c r="BX9" s="245">
        <v>89956523.75</v>
      </c>
      <c r="BY9" s="245">
        <v>14564035</v>
      </c>
      <c r="BZ9" s="245">
        <v>0</v>
      </c>
      <c r="CA9" s="245">
        <v>13810224.060000001</v>
      </c>
      <c r="CB9" s="245">
        <v>13377348.75</v>
      </c>
      <c r="CC9" s="245">
        <v>15060565.800000001</v>
      </c>
      <c r="CD9" s="245">
        <v>497172035.09999996</v>
      </c>
      <c r="CE9" s="245">
        <v>317939753.39000005</v>
      </c>
      <c r="CF9" s="245">
        <v>179232281.70999998</v>
      </c>
      <c r="CG9" s="245">
        <v>62193060.509999998</v>
      </c>
      <c r="CH9" s="245">
        <v>0</v>
      </c>
      <c r="CI9" s="245">
        <v>500</v>
      </c>
      <c r="CJ9" s="245">
        <v>964512046.56000018</v>
      </c>
      <c r="CK9" s="245">
        <v>604393596.41000009</v>
      </c>
      <c r="CL9" s="245">
        <v>0</v>
      </c>
      <c r="CM9" s="245">
        <v>0</v>
      </c>
      <c r="CN9" s="245">
        <v>800000</v>
      </c>
      <c r="CO9" s="245">
        <v>22974499.289999999</v>
      </c>
      <c r="CP9" s="245">
        <v>0</v>
      </c>
      <c r="CQ9" s="245">
        <v>1509904.59</v>
      </c>
      <c r="CR9" s="245">
        <v>356564761.90999997</v>
      </c>
      <c r="CS9" s="245">
        <v>0</v>
      </c>
      <c r="CT9" s="245">
        <v>3281707786.3499999</v>
      </c>
      <c r="CU9" s="245">
        <v>744404063.25999999</v>
      </c>
      <c r="CV9" s="245">
        <v>906096242.86999989</v>
      </c>
      <c r="CW9" s="245">
        <v>1631207480.22</v>
      </c>
      <c r="CX9" s="245">
        <v>465351585.07000005</v>
      </c>
      <c r="CY9" s="245">
        <v>706911566.24000049</v>
      </c>
      <c r="CZ9" s="245">
        <v>382555775.93999994</v>
      </c>
      <c r="DA9" s="245">
        <v>34022410.759999998</v>
      </c>
      <c r="DB9" s="245">
        <v>-17161263.609999999</v>
      </c>
      <c r="DC9" s="245">
        <v>1038283667.8100007</v>
      </c>
      <c r="DD9" s="245">
        <v>5344830863.4900007</v>
      </c>
      <c r="DE9" s="245">
        <v>4486281807.8499994</v>
      </c>
      <c r="DF9" s="245">
        <v>858549055.64000082</v>
      </c>
    </row>
    <row r="10" spans="1:110" ht="11.25" customHeight="1">
      <c r="A10" s="133">
        <v>2007</v>
      </c>
      <c r="B10" s="133">
        <v>3</v>
      </c>
      <c r="C10" s="137">
        <v>141</v>
      </c>
      <c r="D10" s="246">
        <v>113</v>
      </c>
      <c r="E10" s="133">
        <v>37</v>
      </c>
      <c r="F10" s="133"/>
      <c r="G10" s="137">
        <v>74796</v>
      </c>
      <c r="H10" s="137"/>
      <c r="I10" s="138"/>
      <c r="J10" s="135">
        <v>61345481524.009987</v>
      </c>
      <c r="K10" s="244">
        <v>17794718320.990002</v>
      </c>
      <c r="L10" s="244">
        <v>12641732804.369999</v>
      </c>
      <c r="M10" s="244">
        <v>4485108837.5200005</v>
      </c>
      <c r="N10" s="247">
        <v>4485108.8375200005</v>
      </c>
      <c r="O10" s="247">
        <v>667876.67909999995</v>
      </c>
      <c r="P10" s="244">
        <v>0</v>
      </c>
      <c r="Q10" s="244">
        <v>0</v>
      </c>
      <c r="R10" s="244">
        <v>0</v>
      </c>
      <c r="S10" s="244">
        <v>32734904268.320004</v>
      </c>
      <c r="T10" s="244">
        <v>34155887671.25</v>
      </c>
      <c r="U10" s="244">
        <v>31092711095.709995</v>
      </c>
      <c r="V10" s="245">
        <v>1282627190.8500001</v>
      </c>
      <c r="W10" s="245">
        <v>1780549384.6900001</v>
      </c>
      <c r="X10" s="136">
        <v>5.2130086672838541E-2</v>
      </c>
      <c r="Y10" s="245">
        <v>26567328819.73</v>
      </c>
      <c r="Z10" s="245">
        <v>24294230284.379997</v>
      </c>
      <c r="AA10" s="245">
        <v>1041679657.85</v>
      </c>
      <c r="AB10" s="245">
        <v>1231418877.5</v>
      </c>
      <c r="AC10" s="245">
        <v>7588558851.5200005</v>
      </c>
      <c r="AD10" s="245">
        <v>6798480811.3299999</v>
      </c>
      <c r="AE10" s="245">
        <v>240947533</v>
      </c>
      <c r="AF10" s="245">
        <v>549130507.19000006</v>
      </c>
      <c r="AG10" s="245">
        <v>0</v>
      </c>
      <c r="AH10" s="245">
        <v>0</v>
      </c>
      <c r="AI10" s="245">
        <v>0</v>
      </c>
      <c r="AJ10" s="245">
        <v>0</v>
      </c>
      <c r="AK10" s="245">
        <v>0</v>
      </c>
      <c r="AL10" s="245">
        <v>0</v>
      </c>
      <c r="AM10" s="245">
        <v>0</v>
      </c>
      <c r="AN10" s="245">
        <v>0</v>
      </c>
      <c r="AO10" s="245">
        <v>0</v>
      </c>
      <c r="AP10" s="245">
        <v>0</v>
      </c>
      <c r="AQ10" s="245">
        <v>0</v>
      </c>
      <c r="AR10" s="245">
        <v>0</v>
      </c>
      <c r="AS10" s="245">
        <v>0</v>
      </c>
      <c r="AT10" s="245">
        <v>0</v>
      </c>
      <c r="AU10" s="245">
        <v>0</v>
      </c>
      <c r="AV10" s="245">
        <v>0</v>
      </c>
      <c r="AW10" s="245">
        <v>0</v>
      </c>
      <c r="AX10" s="245">
        <v>73983825079.179993</v>
      </c>
      <c r="AY10" s="245">
        <v>26430601196.993</v>
      </c>
      <c r="AZ10" s="245">
        <v>2766626295.1599998</v>
      </c>
      <c r="BA10" s="245">
        <v>12473757584.060001</v>
      </c>
      <c r="BB10" s="245">
        <v>680907166.93999994</v>
      </c>
      <c r="BC10" s="245">
        <v>33227114</v>
      </c>
      <c r="BD10" s="245">
        <v>647680052.93999994</v>
      </c>
      <c r="BE10" s="245">
        <v>0</v>
      </c>
      <c r="BF10" s="245">
        <v>0</v>
      </c>
      <c r="BG10" s="245">
        <v>0</v>
      </c>
      <c r="BH10" s="245">
        <v>0</v>
      </c>
      <c r="BI10" s="245">
        <v>6468149783.8829994</v>
      </c>
      <c r="BJ10" s="245">
        <v>215887367.15000004</v>
      </c>
      <c r="BK10" s="245">
        <v>0</v>
      </c>
      <c r="BL10" s="245">
        <v>0</v>
      </c>
      <c r="BM10" s="245">
        <v>47553223881.793999</v>
      </c>
      <c r="BN10" s="245">
        <v>40477598934.099998</v>
      </c>
      <c r="BO10" s="245">
        <v>1068472763.3299998</v>
      </c>
      <c r="BP10" s="245">
        <v>3557617222.1439977</v>
      </c>
      <c r="BQ10" s="245">
        <v>1934793296.5099974</v>
      </c>
      <c r="BR10" s="245">
        <v>1625021836.22</v>
      </c>
      <c r="BS10" s="245">
        <v>6075287328.2700005</v>
      </c>
      <c r="BT10" s="245">
        <v>5935103195.1000004</v>
      </c>
      <c r="BU10" s="245">
        <v>140184133.16999999</v>
      </c>
      <c r="BV10" s="245">
        <v>9601900</v>
      </c>
      <c r="BW10" s="245">
        <v>0</v>
      </c>
      <c r="BX10" s="245">
        <v>90858457.230000004</v>
      </c>
      <c r="BY10" s="245">
        <v>19512082.800000001</v>
      </c>
      <c r="BZ10" s="245">
        <v>0</v>
      </c>
      <c r="CA10" s="245">
        <v>19267043.629999999</v>
      </c>
      <c r="CB10" s="245">
        <v>17704129.039999999</v>
      </c>
      <c r="CC10" s="245">
        <v>41726384.859999999</v>
      </c>
      <c r="CD10" s="245">
        <v>673113920.80000007</v>
      </c>
      <c r="CE10" s="245">
        <v>380359438.69000006</v>
      </c>
      <c r="CF10" s="245">
        <v>292754482.11000001</v>
      </c>
      <c r="CG10" s="245">
        <v>118643089.7</v>
      </c>
      <c r="CH10" s="245">
        <v>0</v>
      </c>
      <c r="CI10" s="245">
        <v>0</v>
      </c>
      <c r="CJ10" s="245">
        <v>2792985309.6799998</v>
      </c>
      <c r="CK10" s="245">
        <v>2124018187.5800002</v>
      </c>
      <c r="CL10" s="245">
        <v>0</v>
      </c>
      <c r="CM10" s="245">
        <v>0</v>
      </c>
      <c r="CN10" s="245">
        <v>0</v>
      </c>
      <c r="CO10" s="245">
        <v>50363622.230000004</v>
      </c>
      <c r="CP10" s="245">
        <v>0</v>
      </c>
      <c r="CQ10" s="245">
        <v>0</v>
      </c>
      <c r="CR10" s="245">
        <v>593949943.87999988</v>
      </c>
      <c r="CS10" s="245">
        <v>0</v>
      </c>
      <c r="CT10" s="245">
        <v>5943691930.2300005</v>
      </c>
      <c r="CU10" s="245">
        <v>2306719889.6899996</v>
      </c>
      <c r="CV10" s="245">
        <v>1372718131.3499999</v>
      </c>
      <c r="CW10" s="245">
        <v>2264253909.1900005</v>
      </c>
      <c r="CX10" s="245">
        <v>793636054.48999989</v>
      </c>
      <c r="CY10" s="245">
        <v>1457830732.4299998</v>
      </c>
      <c r="CZ10" s="245">
        <v>522095261.01000011</v>
      </c>
      <c r="DA10" s="245">
        <v>52026566.43</v>
      </c>
      <c r="DB10" s="245">
        <v>-19446523.200000003</v>
      </c>
      <c r="DC10" s="245">
        <v>1908452903.8099999</v>
      </c>
      <c r="DD10" s="245">
        <v>9408256775.1599998</v>
      </c>
      <c r="DE10" s="245">
        <v>7760497409.8200006</v>
      </c>
      <c r="DF10" s="245">
        <v>1647759365.3399992</v>
      </c>
    </row>
    <row r="11" spans="1:110" ht="11.25" customHeight="1">
      <c r="A11" s="133">
        <v>2007</v>
      </c>
      <c r="B11" s="133">
        <v>4</v>
      </c>
      <c r="C11" s="137">
        <v>137</v>
      </c>
      <c r="D11" s="246">
        <v>112</v>
      </c>
      <c r="E11" s="133">
        <v>36</v>
      </c>
      <c r="F11" s="133"/>
      <c r="G11" s="137">
        <v>120007</v>
      </c>
      <c r="H11" s="137"/>
      <c r="I11" s="138"/>
      <c r="J11" s="135">
        <v>61555559664.349998</v>
      </c>
      <c r="K11" s="244">
        <v>17907111213.590004</v>
      </c>
      <c r="L11" s="244">
        <v>12478054523.139999</v>
      </c>
      <c r="M11" s="244">
        <v>4892592432.3400002</v>
      </c>
      <c r="N11" s="244">
        <v>4892592.4323399998</v>
      </c>
      <c r="O11" s="244">
        <v>536464.25811000005</v>
      </c>
      <c r="P11" s="244">
        <v>0</v>
      </c>
      <c r="Q11" s="244">
        <v>0</v>
      </c>
      <c r="R11" s="244">
        <v>0</v>
      </c>
      <c r="S11" s="244">
        <v>34141791162.709995</v>
      </c>
      <c r="T11" s="244">
        <v>35394917284.080002</v>
      </c>
      <c r="U11" s="244">
        <v>32655206723.369995</v>
      </c>
      <c r="V11" s="245">
        <v>1194371504.6399999</v>
      </c>
      <c r="W11" s="245">
        <v>1545339056.0699999</v>
      </c>
      <c r="X11" s="136">
        <v>4.3659914322361361E-2</v>
      </c>
      <c r="Y11" s="245">
        <v>28523805243.98</v>
      </c>
      <c r="Z11" s="245">
        <v>26400073178.129997</v>
      </c>
      <c r="AA11" s="245">
        <v>1039976916.89</v>
      </c>
      <c r="AB11" s="245">
        <v>1083755148.9599998</v>
      </c>
      <c r="AC11" s="245">
        <v>6871112040.0999994</v>
      </c>
      <c r="AD11" s="245">
        <v>6255133545.2399998</v>
      </c>
      <c r="AE11" s="245">
        <v>154394587.75</v>
      </c>
      <c r="AF11" s="245">
        <v>461583907.11000001</v>
      </c>
      <c r="AG11" s="245">
        <v>0</v>
      </c>
      <c r="AH11" s="245">
        <v>0</v>
      </c>
      <c r="AI11" s="245">
        <v>0</v>
      </c>
      <c r="AJ11" s="245">
        <v>0</v>
      </c>
      <c r="AK11" s="245">
        <v>0</v>
      </c>
      <c r="AL11" s="245">
        <v>0</v>
      </c>
      <c r="AM11" s="245">
        <v>0</v>
      </c>
      <c r="AN11" s="245">
        <v>0</v>
      </c>
      <c r="AO11" s="245">
        <v>0</v>
      </c>
      <c r="AP11" s="245">
        <v>0</v>
      </c>
      <c r="AQ11" s="245">
        <v>0</v>
      </c>
      <c r="AR11" s="245">
        <v>0</v>
      </c>
      <c r="AS11" s="245">
        <v>0</v>
      </c>
      <c r="AT11" s="245">
        <v>0</v>
      </c>
      <c r="AU11" s="245">
        <v>0</v>
      </c>
      <c r="AV11" s="245">
        <v>0</v>
      </c>
      <c r="AW11" s="245">
        <v>0</v>
      </c>
      <c r="AX11" s="245">
        <v>66442914908.869995</v>
      </c>
      <c r="AY11" s="245">
        <v>18369460829.190002</v>
      </c>
      <c r="AZ11" s="245">
        <v>2557890843.6800003</v>
      </c>
      <c r="BA11" s="245">
        <v>4161907527.0500002</v>
      </c>
      <c r="BB11" s="245">
        <v>1303417283.3300002</v>
      </c>
      <c r="BC11" s="245">
        <v>19045679</v>
      </c>
      <c r="BD11" s="245">
        <v>1284371604.3300002</v>
      </c>
      <c r="BE11" s="245">
        <v>0</v>
      </c>
      <c r="BF11" s="245">
        <v>0</v>
      </c>
      <c r="BG11" s="245">
        <v>0</v>
      </c>
      <c r="BH11" s="245">
        <v>0</v>
      </c>
      <c r="BI11" s="245">
        <v>6030127945.3800001</v>
      </c>
      <c r="BJ11" s="245">
        <v>294705141.63999999</v>
      </c>
      <c r="BK11" s="245">
        <v>0</v>
      </c>
      <c r="BL11" s="245">
        <v>0</v>
      </c>
      <c r="BM11" s="245">
        <v>48073454079.681488</v>
      </c>
      <c r="BN11" s="245">
        <v>41774709532.949997</v>
      </c>
      <c r="BO11" s="245">
        <v>1106918607.6099999</v>
      </c>
      <c r="BP11" s="245">
        <v>4035530857.8814993</v>
      </c>
      <c r="BQ11" s="245">
        <v>2701675414.0914993</v>
      </c>
      <c r="BR11" s="245">
        <v>454013846.24000001</v>
      </c>
      <c r="BS11" s="245">
        <v>8304923500</v>
      </c>
      <c r="BT11" s="245">
        <v>8100976100</v>
      </c>
      <c r="BU11" s="245">
        <v>203947400</v>
      </c>
      <c r="BV11" s="245">
        <v>0</v>
      </c>
      <c r="BW11" s="245">
        <v>0</v>
      </c>
      <c r="BX11" s="245">
        <v>5013500</v>
      </c>
      <c r="BY11" s="245">
        <v>28567300</v>
      </c>
      <c r="BZ11" s="245">
        <v>0</v>
      </c>
      <c r="CA11" s="245">
        <v>21944600</v>
      </c>
      <c r="CB11" s="245">
        <v>259299300</v>
      </c>
      <c r="CC11" s="245">
        <v>60956900</v>
      </c>
      <c r="CD11" s="245">
        <v>782265600</v>
      </c>
      <c r="CE11" s="245">
        <v>361830100</v>
      </c>
      <c r="CF11" s="245">
        <v>420435500</v>
      </c>
      <c r="CG11" s="245">
        <v>167011400</v>
      </c>
      <c r="CH11" s="245">
        <v>0</v>
      </c>
      <c r="CI11" s="245">
        <v>2932200</v>
      </c>
      <c r="CJ11" s="245">
        <v>3798579800</v>
      </c>
      <c r="CK11" s="245">
        <v>3139736000</v>
      </c>
      <c r="CL11" s="245">
        <v>0</v>
      </c>
      <c r="CM11" s="245">
        <v>0</v>
      </c>
      <c r="CN11" s="245">
        <v>0</v>
      </c>
      <c r="CO11" s="245">
        <v>40642100</v>
      </c>
      <c r="CP11" s="245">
        <v>0</v>
      </c>
      <c r="CQ11" s="245">
        <v>5348000</v>
      </c>
      <c r="CR11" s="245">
        <v>595518000</v>
      </c>
      <c r="CS11" s="245">
        <v>0</v>
      </c>
      <c r="CT11" s="245">
        <v>8419308100</v>
      </c>
      <c r="CU11" s="245">
        <v>3567874699.9999995</v>
      </c>
      <c r="CV11" s="245">
        <v>1814644400.0000002</v>
      </c>
      <c r="CW11" s="245">
        <v>3036789000</v>
      </c>
      <c r="CX11" s="245">
        <v>747205100.00000012</v>
      </c>
      <c r="CY11" s="245">
        <v>2154724500.0000005</v>
      </c>
      <c r="CZ11" s="245">
        <v>795923200.00000012</v>
      </c>
      <c r="DA11" s="245">
        <v>80249100</v>
      </c>
      <c r="DB11" s="245">
        <v>-15936400.000000002</v>
      </c>
      <c r="DC11" s="245">
        <v>2854462200.0000005</v>
      </c>
      <c r="DD11" s="245">
        <v>12907312000</v>
      </c>
      <c r="DE11" s="245">
        <v>10460959100</v>
      </c>
      <c r="DF11" s="245">
        <v>2446352900.0000005</v>
      </c>
    </row>
    <row r="12" spans="1:110" ht="11.25" customHeight="1">
      <c r="A12" s="133">
        <v>2008</v>
      </c>
      <c r="B12" s="133">
        <v>1</v>
      </c>
      <c r="C12" s="137">
        <v>131</v>
      </c>
      <c r="D12" s="246">
        <v>110</v>
      </c>
      <c r="E12" s="133">
        <v>39</v>
      </c>
      <c r="F12" s="133"/>
      <c r="G12" s="137">
        <v>40223</v>
      </c>
      <c r="H12" s="137"/>
      <c r="I12" s="138"/>
      <c r="J12" s="135">
        <v>66225097765.990288</v>
      </c>
      <c r="K12" s="244">
        <v>19462358467.203194</v>
      </c>
      <c r="L12" s="244">
        <v>10809425169.119995</v>
      </c>
      <c r="M12" s="244">
        <v>7998823813.9332008</v>
      </c>
      <c r="N12" s="244">
        <v>7998823.8139332011</v>
      </c>
      <c r="O12" s="244">
        <v>654109.48414999992</v>
      </c>
      <c r="P12" s="244">
        <v>206696922.80000001</v>
      </c>
      <c r="Q12" s="244">
        <v>4080000000</v>
      </c>
      <c r="R12" s="244">
        <v>0</v>
      </c>
      <c r="S12" s="244">
        <v>34855902480.0812</v>
      </c>
      <c r="T12" s="244">
        <v>36138324430.999199</v>
      </c>
      <c r="U12" s="244">
        <v>33837894310.054302</v>
      </c>
      <c r="V12" s="245">
        <v>730475138.3578999</v>
      </c>
      <c r="W12" s="245">
        <v>1569954982.5869999</v>
      </c>
      <c r="X12" s="136">
        <v>4.344293785907527E-2</v>
      </c>
      <c r="Y12" s="245">
        <v>32546445665.122101</v>
      </c>
      <c r="Z12" s="245">
        <v>30669048922.717197</v>
      </c>
      <c r="AA12" s="245">
        <v>633005325.49789989</v>
      </c>
      <c r="AB12" s="245">
        <v>1244391416.9069998</v>
      </c>
      <c r="AC12" s="245">
        <v>3591878765.8771</v>
      </c>
      <c r="AD12" s="245">
        <v>3168845387.3371</v>
      </c>
      <c r="AE12" s="245">
        <v>97469812.859999999</v>
      </c>
      <c r="AF12" s="245">
        <v>325563565.68000001</v>
      </c>
      <c r="AG12" s="245">
        <v>0</v>
      </c>
      <c r="AH12" s="245">
        <v>0</v>
      </c>
      <c r="AI12" s="245">
        <v>0</v>
      </c>
      <c r="AJ12" s="245">
        <v>0</v>
      </c>
      <c r="AK12" s="245">
        <v>0</v>
      </c>
      <c r="AL12" s="245">
        <v>0</v>
      </c>
      <c r="AM12" s="245">
        <v>0</v>
      </c>
      <c r="AN12" s="245">
        <v>0</v>
      </c>
      <c r="AO12" s="245">
        <v>0</v>
      </c>
      <c r="AP12" s="245">
        <v>0</v>
      </c>
      <c r="AQ12" s="245">
        <v>0</v>
      </c>
      <c r="AR12" s="245">
        <v>0</v>
      </c>
      <c r="AS12" s="245">
        <v>0</v>
      </c>
      <c r="AT12" s="245">
        <v>0</v>
      </c>
      <c r="AU12" s="245">
        <v>0</v>
      </c>
      <c r="AV12" s="245">
        <v>0</v>
      </c>
      <c r="AW12" s="245">
        <v>0</v>
      </c>
      <c r="AX12" s="245">
        <v>70588345630.944275</v>
      </c>
      <c r="AY12" s="245">
        <v>22170615011.95879</v>
      </c>
      <c r="AZ12" s="245">
        <v>2369641365.7399998</v>
      </c>
      <c r="BA12" s="245">
        <v>7844190510.25</v>
      </c>
      <c r="BB12" s="245">
        <v>2088026181.3</v>
      </c>
      <c r="BC12" s="245">
        <v>16199365</v>
      </c>
      <c r="BD12" s="245">
        <v>1963151215.3</v>
      </c>
      <c r="BE12" s="245">
        <v>54455511</v>
      </c>
      <c r="BF12" s="245">
        <v>0</v>
      </c>
      <c r="BG12" s="245">
        <v>54220090</v>
      </c>
      <c r="BH12" s="245">
        <v>0</v>
      </c>
      <c r="BI12" s="245">
        <v>6935296545.092392</v>
      </c>
      <c r="BJ12" s="245">
        <v>221112421.98139897</v>
      </c>
      <c r="BK12" s="245">
        <v>0</v>
      </c>
      <c r="BL12" s="245">
        <v>0</v>
      </c>
      <c r="BM12" s="245">
        <v>48417730619.215996</v>
      </c>
      <c r="BN12" s="245">
        <v>43082678795.860001</v>
      </c>
      <c r="BO12" s="245">
        <v>1142835768.1139998</v>
      </c>
      <c r="BP12" s="245">
        <v>2864393934.3319979</v>
      </c>
      <c r="BQ12" s="245">
        <v>703776810.31699944</v>
      </c>
      <c r="BR12" s="245">
        <v>737460115.63999999</v>
      </c>
      <c r="BS12" s="245">
        <v>2632596700</v>
      </c>
      <c r="BT12" s="245">
        <v>2553603822.3300004</v>
      </c>
      <c r="BU12" s="245">
        <v>55859028.620000012</v>
      </c>
      <c r="BV12" s="245">
        <v>218666</v>
      </c>
      <c r="BW12" s="245">
        <v>22915198.299999997</v>
      </c>
      <c r="BX12" s="245">
        <v>456027.58</v>
      </c>
      <c r="BY12" s="245">
        <v>0</v>
      </c>
      <c r="BZ12" s="245">
        <v>0</v>
      </c>
      <c r="CA12" s="245">
        <v>21239762.530000001</v>
      </c>
      <c r="CB12" s="245">
        <v>10745722.470000001</v>
      </c>
      <c r="CC12" s="245">
        <v>9542821.870000001</v>
      </c>
      <c r="CD12" s="245">
        <v>333982972.61000001</v>
      </c>
      <c r="CE12" s="245">
        <v>136959856.56</v>
      </c>
      <c r="CF12" s="245">
        <v>140320098.55000001</v>
      </c>
      <c r="CG12" s="245">
        <v>56694717.5</v>
      </c>
      <c r="CH12" s="245">
        <v>0</v>
      </c>
      <c r="CI12" s="245">
        <v>-8300</v>
      </c>
      <c r="CJ12" s="245">
        <v>1381206425.1099997</v>
      </c>
      <c r="CK12" s="245">
        <v>943769833.8499999</v>
      </c>
      <c r="CL12" s="245">
        <v>276890629.01999998</v>
      </c>
      <c r="CM12" s="245">
        <v>30991.13</v>
      </c>
      <c r="CN12" s="245">
        <v>0</v>
      </c>
      <c r="CO12" s="245">
        <v>92203760.25</v>
      </c>
      <c r="CP12" s="245">
        <v>0</v>
      </c>
      <c r="CQ12" s="245">
        <v>9670754.1500000004</v>
      </c>
      <c r="CR12" s="245">
        <v>95285171.319999993</v>
      </c>
      <c r="CS12" s="245">
        <v>79699952.170000002</v>
      </c>
      <c r="CT12" s="245">
        <v>2735393237.1430001</v>
      </c>
      <c r="CU12" s="245">
        <v>977506020.42000008</v>
      </c>
      <c r="CV12" s="245">
        <v>657231240.84000003</v>
      </c>
      <c r="CW12" s="245">
        <v>1100655975.8830001</v>
      </c>
      <c r="CX12" s="245">
        <v>253170342.81999996</v>
      </c>
      <c r="CY12" s="245">
        <v>691256572.53699982</v>
      </c>
      <c r="CZ12" s="245">
        <v>134078660.75000001</v>
      </c>
      <c r="DA12" s="245">
        <v>24384004.129999999</v>
      </c>
      <c r="DB12" s="245">
        <v>800951229.15699983</v>
      </c>
      <c r="DC12" s="245">
        <v>804220345.00699985</v>
      </c>
      <c r="DD12" s="245">
        <v>4151783835.8599997</v>
      </c>
      <c r="DE12" s="245">
        <v>3448007040.7929997</v>
      </c>
      <c r="DF12" s="245">
        <v>703776795.06699979</v>
      </c>
    </row>
    <row r="13" spans="1:110" ht="11.25" customHeight="1">
      <c r="A13" s="133">
        <v>2008</v>
      </c>
      <c r="B13" s="133">
        <v>2</v>
      </c>
      <c r="C13" s="137">
        <v>130</v>
      </c>
      <c r="D13" s="243">
        <v>108</v>
      </c>
      <c r="E13" s="133">
        <v>45</v>
      </c>
      <c r="F13" s="133"/>
      <c r="G13" s="137">
        <v>48957</v>
      </c>
      <c r="H13" s="137"/>
      <c r="I13" s="138"/>
      <c r="K13" s="244">
        <v>19281042125.220001</v>
      </c>
      <c r="L13" s="244">
        <v>10270460675.769999</v>
      </c>
      <c r="M13" s="244">
        <v>7193604936.3999996</v>
      </c>
      <c r="N13" s="244">
        <v>7193604.9364</v>
      </c>
      <c r="O13" s="244">
        <v>1816976.51305</v>
      </c>
      <c r="P13" s="244">
        <v>489923065.31</v>
      </c>
      <c r="Q13" s="244">
        <v>0</v>
      </c>
      <c r="R13" s="244">
        <v>0</v>
      </c>
      <c r="S13" s="244">
        <v>39026593065.080002</v>
      </c>
      <c r="T13" s="244">
        <v>40410133412.010002</v>
      </c>
      <c r="U13" s="244">
        <v>37489049479.910004</v>
      </c>
      <c r="V13" s="245">
        <v>1228410920.9500003</v>
      </c>
      <c r="W13" s="245">
        <v>1692673011.1500001</v>
      </c>
      <c r="X13" s="136">
        <v>4.1887340333475201E-2</v>
      </c>
      <c r="Y13" s="245">
        <v>36183304129.510002</v>
      </c>
      <c r="Z13" s="245">
        <v>33829912541.400002</v>
      </c>
      <c r="AA13" s="245">
        <v>1114331076.49</v>
      </c>
      <c r="AB13" s="245">
        <v>1239060511.6199999</v>
      </c>
      <c r="AC13" s="245">
        <v>4226829282.4999995</v>
      </c>
      <c r="AD13" s="245">
        <v>3659136938.5100002</v>
      </c>
      <c r="AE13" s="245">
        <v>114079844.46000001</v>
      </c>
      <c r="AF13" s="245">
        <v>453612499.53000003</v>
      </c>
      <c r="AG13" s="245">
        <v>0</v>
      </c>
      <c r="AH13" s="245">
        <v>0</v>
      </c>
      <c r="AI13" s="245">
        <v>0</v>
      </c>
      <c r="AJ13" s="245">
        <v>0</v>
      </c>
      <c r="AK13" s="245">
        <v>0</v>
      </c>
      <c r="AL13" s="245">
        <v>0</v>
      </c>
      <c r="AM13" s="245">
        <v>0</v>
      </c>
      <c r="AN13" s="245">
        <v>0</v>
      </c>
      <c r="AO13" s="245">
        <v>0</v>
      </c>
      <c r="AP13" s="245">
        <v>0</v>
      </c>
      <c r="AQ13" s="245">
        <v>0</v>
      </c>
      <c r="AR13" s="245">
        <v>0</v>
      </c>
      <c r="AS13" s="245">
        <v>0</v>
      </c>
      <c r="AT13" s="245">
        <v>0</v>
      </c>
      <c r="AU13" s="245">
        <v>0</v>
      </c>
      <c r="AV13" s="245">
        <v>0</v>
      </c>
      <c r="AW13" s="245">
        <v>0</v>
      </c>
      <c r="AX13" s="245">
        <v>71966505672.320007</v>
      </c>
      <c r="AY13" s="245">
        <v>23015474113.16</v>
      </c>
      <c r="AZ13" s="245">
        <v>2752254716.0600004</v>
      </c>
      <c r="BA13" s="245">
        <v>8035162049.3600006</v>
      </c>
      <c r="BB13" s="245">
        <v>1706260007.1199999</v>
      </c>
      <c r="BC13" s="245">
        <v>58115228.149999999</v>
      </c>
      <c r="BD13" s="245">
        <v>1632175078.97</v>
      </c>
      <c r="BE13" s="245">
        <v>0</v>
      </c>
      <c r="BF13" s="245">
        <v>0</v>
      </c>
      <c r="BG13" s="245">
        <v>0</v>
      </c>
      <c r="BH13" s="245">
        <v>0</v>
      </c>
      <c r="BI13" s="245">
        <v>3843789948.73</v>
      </c>
      <c r="BJ13" s="245">
        <v>200577725.46999997</v>
      </c>
      <c r="BK13" s="245">
        <v>0</v>
      </c>
      <c r="BL13" s="245">
        <v>0</v>
      </c>
      <c r="BM13" s="245">
        <v>48951031558.973999</v>
      </c>
      <c r="BN13" s="245">
        <v>42734557961.419998</v>
      </c>
      <c r="BO13" s="245">
        <v>1123257666.8399999</v>
      </c>
      <c r="BP13" s="245">
        <v>3936638283.684001</v>
      </c>
      <c r="BQ13" s="245">
        <v>1717316937.7140007</v>
      </c>
      <c r="BR13" s="245">
        <v>445849631.04000002</v>
      </c>
      <c r="BS13" s="245">
        <v>5255349336.6499996</v>
      </c>
      <c r="BT13" s="245">
        <v>5059753989.4099998</v>
      </c>
      <c r="BU13" s="245">
        <v>68035381.370000005</v>
      </c>
      <c r="BV13" s="245">
        <v>218666</v>
      </c>
      <c r="BW13" s="245">
        <v>127341299.86999999</v>
      </c>
      <c r="BX13" s="245">
        <v>496992.14</v>
      </c>
      <c r="BY13" s="245">
        <v>29346179.100000001</v>
      </c>
      <c r="BZ13" s="245">
        <v>0</v>
      </c>
      <c r="CA13" s="245">
        <v>65819157.369999997</v>
      </c>
      <c r="CB13" s="245">
        <v>55292585.679999992</v>
      </c>
      <c r="CC13" s="245">
        <v>23662534.619999997</v>
      </c>
      <c r="CD13" s="245">
        <v>653342201.16000009</v>
      </c>
      <c r="CE13" s="245">
        <v>324068074.48000002</v>
      </c>
      <c r="CF13" s="245">
        <v>223980124.52000001</v>
      </c>
      <c r="CG13" s="245">
        <v>105294002.16000001</v>
      </c>
      <c r="CH13" s="245">
        <v>0</v>
      </c>
      <c r="CI13" s="245">
        <v>0</v>
      </c>
      <c r="CJ13" s="245">
        <v>3224847046.8000007</v>
      </c>
      <c r="CK13" s="245">
        <v>2241131764.3400002</v>
      </c>
      <c r="CL13" s="245">
        <v>637670520.81999993</v>
      </c>
      <c r="CM13" s="245">
        <v>1821877</v>
      </c>
      <c r="CN13" s="245">
        <v>0</v>
      </c>
      <c r="CO13" s="245">
        <v>251413646.03</v>
      </c>
      <c r="CP13" s="245">
        <v>0</v>
      </c>
      <c r="CQ13" s="245">
        <v>21108258.800000001</v>
      </c>
      <c r="CR13" s="245">
        <v>233549112.92000002</v>
      </c>
      <c r="CS13" s="245">
        <v>129777626.07000001</v>
      </c>
      <c r="CT13" s="245">
        <v>5569579413.8899994</v>
      </c>
      <c r="CU13" s="245">
        <v>2087154828.7999997</v>
      </c>
      <c r="CV13" s="245">
        <v>1412439595.6000004</v>
      </c>
      <c r="CW13" s="245">
        <v>2069984989.4899998</v>
      </c>
      <c r="CX13" s="245">
        <v>455591864.44</v>
      </c>
      <c r="CY13" s="245">
        <v>1801682903.9600015</v>
      </c>
      <c r="CZ13" s="245">
        <v>192932118.53999999</v>
      </c>
      <c r="DA13" s="245">
        <v>40063135.979999997</v>
      </c>
      <c r="DB13" s="245">
        <v>1954551886.5200014</v>
      </c>
      <c r="DC13" s="245">
        <v>1946259662.3200014</v>
      </c>
      <c r="DD13" s="245">
        <v>8673261954.3400021</v>
      </c>
      <c r="DE13" s="245">
        <v>6955945016.6259985</v>
      </c>
      <c r="DF13" s="245">
        <v>1717316937.7140031</v>
      </c>
    </row>
    <row r="14" spans="1:110" ht="11.25" customHeight="1">
      <c r="A14" s="133">
        <v>2008</v>
      </c>
      <c r="B14" s="133">
        <v>3</v>
      </c>
      <c r="C14" s="137">
        <v>131</v>
      </c>
      <c r="D14" s="246">
        <v>109</v>
      </c>
      <c r="E14" s="133">
        <v>45</v>
      </c>
      <c r="F14" s="133"/>
      <c r="G14" s="137">
        <v>84484</v>
      </c>
      <c r="H14" s="137"/>
      <c r="I14" s="138"/>
      <c r="J14" s="135">
        <v>71655909708.600006</v>
      </c>
      <c r="K14" s="244">
        <v>17831052965.110001</v>
      </c>
      <c r="L14" s="244">
        <v>10305249240.969999</v>
      </c>
      <c r="M14" s="244">
        <v>6303322127.54</v>
      </c>
      <c r="N14" s="244">
        <v>6303322.1275399998</v>
      </c>
      <c r="O14" s="244">
        <v>1222481.5966</v>
      </c>
      <c r="P14" s="244">
        <v>29944052</v>
      </c>
      <c r="Q14" s="244">
        <v>5751840</v>
      </c>
      <c r="R14" s="244">
        <v>62041448.310000002</v>
      </c>
      <c r="S14" s="244">
        <v>43484867602.619995</v>
      </c>
      <c r="T14" s="244">
        <v>45033494712.069992</v>
      </c>
      <c r="U14" s="244">
        <v>41430629797.880005</v>
      </c>
      <c r="V14" s="245">
        <v>1606144017.4300001</v>
      </c>
      <c r="W14" s="245">
        <v>1996720896.76</v>
      </c>
      <c r="X14" s="136">
        <v>4.4338573089350616E-2</v>
      </c>
      <c r="Y14" s="245">
        <v>36141300787.639999</v>
      </c>
      <c r="Z14" s="245">
        <v>33125990636.740002</v>
      </c>
      <c r="AA14" s="245">
        <v>1457758566.5</v>
      </c>
      <c r="AB14" s="245">
        <v>1557551584.4000001</v>
      </c>
      <c r="AC14" s="245">
        <v>8892193924.4300003</v>
      </c>
      <c r="AD14" s="245">
        <v>8304639161.1399994</v>
      </c>
      <c r="AE14" s="245">
        <v>148385450.93000001</v>
      </c>
      <c r="AF14" s="245">
        <v>439169312.35999995</v>
      </c>
      <c r="AG14" s="245">
        <v>0</v>
      </c>
      <c r="AH14" s="245">
        <v>0</v>
      </c>
      <c r="AI14" s="245">
        <v>0</v>
      </c>
      <c r="AJ14" s="245">
        <v>0</v>
      </c>
      <c r="AK14" s="245">
        <v>0</v>
      </c>
      <c r="AL14" s="245">
        <v>0</v>
      </c>
      <c r="AM14" s="245">
        <v>0</v>
      </c>
      <c r="AN14" s="245">
        <v>0</v>
      </c>
      <c r="AO14" s="245">
        <v>0</v>
      </c>
      <c r="AP14" s="245">
        <v>0</v>
      </c>
      <c r="AQ14" s="245">
        <v>0</v>
      </c>
      <c r="AR14" s="245">
        <v>0</v>
      </c>
      <c r="AS14" s="245">
        <v>0</v>
      </c>
      <c r="AT14" s="245">
        <v>0</v>
      </c>
      <c r="AU14" s="245">
        <v>0</v>
      </c>
      <c r="AV14" s="245">
        <v>0</v>
      </c>
      <c r="AW14" s="245">
        <v>0</v>
      </c>
      <c r="AX14" s="245">
        <v>76402128056.070007</v>
      </c>
      <c r="AY14" s="245">
        <v>25693410267.299999</v>
      </c>
      <c r="AZ14" s="245">
        <v>2690240216.79</v>
      </c>
      <c r="BA14" s="245">
        <v>9697868288.2700005</v>
      </c>
      <c r="BB14" s="245">
        <v>2642458504.4499998</v>
      </c>
      <c r="BC14" s="245">
        <v>9074540.0999999996</v>
      </c>
      <c r="BD14" s="245">
        <v>2203840019.5599999</v>
      </c>
      <c r="BE14" s="245">
        <v>0</v>
      </c>
      <c r="BF14" s="245">
        <v>19756299.420000002</v>
      </c>
      <c r="BG14" s="245">
        <v>409787645.37</v>
      </c>
      <c r="BH14" s="245">
        <v>0</v>
      </c>
      <c r="BI14" s="245">
        <v>4084619649.7599998</v>
      </c>
      <c r="BJ14" s="245">
        <v>219101064.43000004</v>
      </c>
      <c r="BK14" s="245">
        <v>0</v>
      </c>
      <c r="BL14" s="245">
        <v>0</v>
      </c>
      <c r="BM14" s="245">
        <v>50708717789.379997</v>
      </c>
      <c r="BN14" s="245">
        <v>43605767898.259995</v>
      </c>
      <c r="BO14" s="245">
        <v>1089223563.5599999</v>
      </c>
      <c r="BP14" s="245">
        <v>4865678506.4300013</v>
      </c>
      <c r="BQ14" s="245">
        <v>2774997133.4400005</v>
      </c>
      <c r="BR14" s="245">
        <v>413232588.27999997</v>
      </c>
      <c r="BS14" s="245">
        <v>8238540557.9499998</v>
      </c>
      <c r="BT14" s="245">
        <v>7922282905.2199993</v>
      </c>
      <c r="BU14" s="245">
        <v>120035439.92999999</v>
      </c>
      <c r="BV14" s="245">
        <v>218666</v>
      </c>
      <c r="BW14" s="245">
        <v>196003546.80000001</v>
      </c>
      <c r="BX14" s="245">
        <v>4378221.99</v>
      </c>
      <c r="BY14" s="245">
        <v>48705426.280000001</v>
      </c>
      <c r="BZ14" s="245">
        <v>0</v>
      </c>
      <c r="CA14" s="245">
        <v>91745182.700000018</v>
      </c>
      <c r="CB14" s="245">
        <v>96962910.859999999</v>
      </c>
      <c r="CC14" s="245">
        <v>45848025.230000004</v>
      </c>
      <c r="CD14" s="245">
        <v>1031338906.6000001</v>
      </c>
      <c r="CE14" s="245">
        <v>487445967.03000003</v>
      </c>
      <c r="CF14" s="245">
        <v>393606179.46000004</v>
      </c>
      <c r="CG14" s="245">
        <v>148306760.10999998</v>
      </c>
      <c r="CH14" s="245">
        <v>1980000</v>
      </c>
      <c r="CI14" s="245">
        <v>0</v>
      </c>
      <c r="CJ14" s="245">
        <v>4313491501.6900005</v>
      </c>
      <c r="CK14" s="245">
        <v>2713427202.1600003</v>
      </c>
      <c r="CL14" s="245">
        <v>1051299613.5799999</v>
      </c>
      <c r="CM14" s="245">
        <v>653989.4</v>
      </c>
      <c r="CN14" s="245">
        <v>20</v>
      </c>
      <c r="CO14" s="245">
        <v>414792707.63999999</v>
      </c>
      <c r="CP14" s="245">
        <v>0</v>
      </c>
      <c r="CQ14" s="245">
        <v>49373659.369999997</v>
      </c>
      <c r="CR14" s="245">
        <v>342478432.97000003</v>
      </c>
      <c r="CS14" s="245">
        <v>244000804.19999999</v>
      </c>
      <c r="CT14" s="245">
        <v>7935356891.5299997</v>
      </c>
      <c r="CU14" s="245">
        <v>2746570783.5400004</v>
      </c>
      <c r="CV14" s="245">
        <v>2175174985.2199998</v>
      </c>
      <c r="CW14" s="245">
        <v>3013611122.77</v>
      </c>
      <c r="CX14" s="245">
        <v>731483835.50999999</v>
      </c>
      <c r="CY14" s="245">
        <v>2853852425.9999995</v>
      </c>
      <c r="CZ14" s="245">
        <v>392161290.47000003</v>
      </c>
      <c r="DA14" s="245">
        <v>85290861.469999999</v>
      </c>
      <c r="DB14" s="245">
        <v>3160722854.9999995</v>
      </c>
      <c r="DC14" s="245">
        <v>3146342024.7099996</v>
      </c>
      <c r="DD14" s="245">
        <v>12944438782.460001</v>
      </c>
      <c r="DE14" s="245">
        <v>10169441649.02</v>
      </c>
      <c r="DF14" s="245">
        <v>2774997133.4399991</v>
      </c>
    </row>
    <row r="15" spans="1:110" ht="11.25" customHeight="1">
      <c r="A15" s="133">
        <v>2008</v>
      </c>
      <c r="B15" s="133">
        <v>4</v>
      </c>
      <c r="C15" s="137">
        <v>132</v>
      </c>
      <c r="D15" s="243">
        <v>109</v>
      </c>
      <c r="E15" s="133">
        <v>46</v>
      </c>
      <c r="F15" s="133"/>
      <c r="G15" s="137">
        <v>108293</v>
      </c>
      <c r="H15" s="137"/>
      <c r="I15" s="138"/>
      <c r="J15" s="135">
        <v>74419446890.180908</v>
      </c>
      <c r="K15" s="244">
        <v>20050521116.7309</v>
      </c>
      <c r="L15" s="244">
        <v>13005952630.470898</v>
      </c>
      <c r="M15" s="244">
        <v>5819457481.8000002</v>
      </c>
      <c r="N15" s="244">
        <v>5819457.4818000002</v>
      </c>
      <c r="O15" s="244">
        <v>1225111.00446</v>
      </c>
      <c r="P15" s="244">
        <v>29829052</v>
      </c>
      <c r="Q15" s="244">
        <v>2089718490.99</v>
      </c>
      <c r="R15" s="244">
        <v>0</v>
      </c>
      <c r="S15" s="244">
        <v>44474232314.580002</v>
      </c>
      <c r="T15" s="244">
        <v>46446273976.230003</v>
      </c>
      <c r="U15" s="244">
        <v>41533022630.400002</v>
      </c>
      <c r="V15" s="245">
        <v>2270967187.0299997</v>
      </c>
      <c r="W15" s="245">
        <v>2642284158.7999997</v>
      </c>
      <c r="X15" s="136">
        <v>5.6889044752055938E-2</v>
      </c>
      <c r="Y15" s="245">
        <v>39661897214.140007</v>
      </c>
      <c r="Z15" s="245">
        <v>35536350473.000008</v>
      </c>
      <c r="AA15" s="245">
        <v>1959819302.3</v>
      </c>
      <c r="AB15" s="245">
        <v>2165727438.8400002</v>
      </c>
      <c r="AC15" s="245">
        <v>6784376762.0900002</v>
      </c>
      <c r="AD15" s="245">
        <v>5996672157.3999996</v>
      </c>
      <c r="AE15" s="245">
        <v>311147884.73000002</v>
      </c>
      <c r="AF15" s="245">
        <v>476556719.96000004</v>
      </c>
      <c r="AG15" s="245">
        <v>0</v>
      </c>
      <c r="AH15" s="245">
        <v>0</v>
      </c>
      <c r="AI15" s="245">
        <v>0</v>
      </c>
      <c r="AJ15" s="245">
        <v>0</v>
      </c>
      <c r="AK15" s="245">
        <v>0</v>
      </c>
      <c r="AL15" s="245">
        <v>0</v>
      </c>
      <c r="AM15" s="245">
        <v>0</v>
      </c>
      <c r="AN15" s="245">
        <v>0</v>
      </c>
      <c r="AO15" s="245">
        <v>0</v>
      </c>
      <c r="AP15" s="245">
        <v>0</v>
      </c>
      <c r="AQ15" s="245">
        <v>0</v>
      </c>
      <c r="AR15" s="245">
        <v>0</v>
      </c>
      <c r="AS15" s="245">
        <v>0</v>
      </c>
      <c r="AT15" s="245">
        <v>0</v>
      </c>
      <c r="AU15" s="245">
        <v>0</v>
      </c>
      <c r="AV15" s="245">
        <v>0</v>
      </c>
      <c r="AW15" s="245">
        <v>0</v>
      </c>
      <c r="AX15" s="245">
        <v>78530740164.550903</v>
      </c>
      <c r="AY15" s="245">
        <v>23513084855.34</v>
      </c>
      <c r="AZ15" s="245">
        <v>2846290303.0000005</v>
      </c>
      <c r="BA15" s="245">
        <v>9646306621.3800011</v>
      </c>
      <c r="BB15" s="245">
        <v>1215690576.73</v>
      </c>
      <c r="BC15" s="245">
        <v>4584940.0999999996</v>
      </c>
      <c r="BD15" s="245">
        <v>1211105636.6300001</v>
      </c>
      <c r="BE15" s="245">
        <v>0</v>
      </c>
      <c r="BF15" s="245">
        <v>0</v>
      </c>
      <c r="BG15" s="245">
        <v>0</v>
      </c>
      <c r="BH15" s="245">
        <v>0</v>
      </c>
      <c r="BI15" s="245">
        <v>6787182614.6399994</v>
      </c>
      <c r="BJ15" s="245">
        <v>263575426.48999998</v>
      </c>
      <c r="BK15" s="245">
        <v>0</v>
      </c>
      <c r="BL15" s="245">
        <v>0</v>
      </c>
      <c r="BM15" s="245">
        <v>55017655309.093994</v>
      </c>
      <c r="BN15" s="245">
        <v>46737684476.489998</v>
      </c>
      <c r="BO15" s="245">
        <v>1108233660.1100001</v>
      </c>
      <c r="BP15" s="245">
        <v>6176033817.2740011</v>
      </c>
      <c r="BQ15" s="245">
        <v>3937471878.2540016</v>
      </c>
      <c r="BR15" s="245">
        <v>412763409.54000002</v>
      </c>
      <c r="BS15" s="245">
        <v>11596669082.610001</v>
      </c>
      <c r="BT15" s="245">
        <v>11204475043.350002</v>
      </c>
      <c r="BU15" s="245">
        <v>152512753.86999997</v>
      </c>
      <c r="BV15" s="245">
        <v>218666</v>
      </c>
      <c r="BW15" s="245">
        <v>239462619.39000005</v>
      </c>
      <c r="BX15" s="245">
        <v>8682659.7200000007</v>
      </c>
      <c r="BY15" s="245">
        <v>53525856.619999997</v>
      </c>
      <c r="BZ15" s="245">
        <v>0</v>
      </c>
      <c r="CA15" s="245">
        <v>116907326.01000001</v>
      </c>
      <c r="CB15" s="245">
        <v>138409409.80000001</v>
      </c>
      <c r="CC15" s="245">
        <v>78122462.960000008</v>
      </c>
      <c r="CD15" s="245">
        <v>1440294450.503</v>
      </c>
      <c r="CE15" s="245">
        <v>692946408.75</v>
      </c>
      <c r="CF15" s="245">
        <v>531710598.49300003</v>
      </c>
      <c r="CG15" s="245">
        <v>215637443.25999999</v>
      </c>
      <c r="CH15" s="245">
        <v>0</v>
      </c>
      <c r="CI15" s="245">
        <v>0</v>
      </c>
      <c r="CJ15" s="245">
        <v>6845487243.6600008</v>
      </c>
      <c r="CK15" s="245">
        <v>3986689726.21</v>
      </c>
      <c r="CL15" s="245">
        <v>1340386464.46</v>
      </c>
      <c r="CM15" s="245">
        <v>4820702.1999999993</v>
      </c>
      <c r="CN15" s="245">
        <v>20</v>
      </c>
      <c r="CO15" s="245">
        <v>530279940.76000005</v>
      </c>
      <c r="CP15" s="245">
        <v>0</v>
      </c>
      <c r="CQ15" s="245">
        <v>49278518.799999997</v>
      </c>
      <c r="CR15" s="245">
        <v>482971956.48000002</v>
      </c>
      <c r="CS15" s="245">
        <v>273035326.22000003</v>
      </c>
      <c r="CT15" s="245">
        <v>11461048914.823002</v>
      </c>
      <c r="CU15" s="245">
        <v>4367641213.9500008</v>
      </c>
      <c r="CV15" s="245">
        <v>3074635436.9900002</v>
      </c>
      <c r="CW15" s="245">
        <v>4018772263.8830009</v>
      </c>
      <c r="CX15" s="245">
        <v>1289014923.7</v>
      </c>
      <c r="CY15" s="245">
        <v>4251798037.2440004</v>
      </c>
      <c r="CZ15" s="245">
        <v>430768030.90000004</v>
      </c>
      <c r="DA15" s="245">
        <v>251208798.23999998</v>
      </c>
      <c r="DB15" s="245">
        <v>4431357269.9039993</v>
      </c>
      <c r="DC15" s="245">
        <v>4451152860.5739994</v>
      </c>
      <c r="DD15" s="245">
        <v>18896996849.52</v>
      </c>
      <c r="DE15" s="245">
        <v>14959524971.266003</v>
      </c>
      <c r="DF15" s="245">
        <v>3937471878.2539983</v>
      </c>
    </row>
    <row r="16" spans="1:110" ht="11.25" customHeight="1">
      <c r="A16" s="133">
        <v>2009</v>
      </c>
      <c r="B16" s="133">
        <v>1</v>
      </c>
      <c r="C16" s="137">
        <v>132</v>
      </c>
      <c r="D16" s="246">
        <v>109</v>
      </c>
      <c r="E16" s="133">
        <v>47</v>
      </c>
      <c r="F16" s="133"/>
      <c r="G16" s="137">
        <v>46456</v>
      </c>
      <c r="H16" s="137"/>
      <c r="I16" s="138"/>
      <c r="J16" s="135">
        <v>75249362196.350006</v>
      </c>
      <c r="K16" s="244">
        <v>25066777911.860001</v>
      </c>
      <c r="L16" s="244">
        <v>14782319593.889999</v>
      </c>
      <c r="M16" s="244">
        <v>3992511215.6399994</v>
      </c>
      <c r="N16" s="247">
        <v>6291947102.3299999</v>
      </c>
      <c r="O16" s="247">
        <v>6291947.1023300001</v>
      </c>
      <c r="P16" s="244">
        <v>29829052</v>
      </c>
      <c r="Q16" s="244">
        <v>115000</v>
      </c>
      <c r="R16" s="244">
        <v>0</v>
      </c>
      <c r="S16" s="244">
        <v>43142810723.839996</v>
      </c>
      <c r="T16" s="244">
        <v>46029757366.659996</v>
      </c>
      <c r="U16" s="244">
        <v>39171680951.190002</v>
      </c>
      <c r="V16" s="245">
        <v>2120125465.55</v>
      </c>
      <c r="W16" s="245">
        <v>4737950949.9199991</v>
      </c>
      <c r="X16" s="136">
        <v>0.10293234683335012</v>
      </c>
      <c r="Y16" s="245">
        <v>37846515635.660004</v>
      </c>
      <c r="Z16" s="245">
        <v>32616264928.700001</v>
      </c>
      <c r="AA16" s="245">
        <v>1739289778.9899998</v>
      </c>
      <c r="AB16" s="245">
        <v>3490960927.9699998</v>
      </c>
      <c r="AC16" s="245">
        <v>8183241731</v>
      </c>
      <c r="AD16" s="245">
        <v>6555416022.4899998</v>
      </c>
      <c r="AE16" s="245">
        <v>380835686.56</v>
      </c>
      <c r="AF16" s="245">
        <v>1246990021.95</v>
      </c>
      <c r="AG16" s="245">
        <v>0</v>
      </c>
      <c r="AH16" s="245">
        <v>0</v>
      </c>
      <c r="AI16" s="245">
        <v>0</v>
      </c>
      <c r="AJ16" s="245">
        <v>0</v>
      </c>
      <c r="AK16" s="245">
        <v>0</v>
      </c>
      <c r="AL16" s="245">
        <v>0</v>
      </c>
      <c r="AM16" s="245">
        <v>0</v>
      </c>
      <c r="AN16" s="245">
        <v>0</v>
      </c>
      <c r="AO16" s="245">
        <v>0</v>
      </c>
      <c r="AP16" s="245">
        <v>0</v>
      </c>
      <c r="AQ16" s="245">
        <v>0</v>
      </c>
      <c r="AR16" s="245">
        <v>0</v>
      </c>
      <c r="AS16" s="245">
        <v>0</v>
      </c>
      <c r="AT16" s="245">
        <v>0</v>
      </c>
      <c r="AU16" s="245">
        <v>0</v>
      </c>
      <c r="AV16" s="245">
        <v>0</v>
      </c>
      <c r="AW16" s="245">
        <v>0</v>
      </c>
      <c r="AX16" s="245">
        <v>79142638621.479996</v>
      </c>
      <c r="AY16" s="245">
        <v>19847892047.038998</v>
      </c>
      <c r="AZ16" s="245">
        <v>3404143059.9800005</v>
      </c>
      <c r="BA16" s="245">
        <v>8763501954.4899998</v>
      </c>
      <c r="BB16" s="245">
        <v>2563686109.77</v>
      </c>
      <c r="BC16" s="245">
        <v>42.1</v>
      </c>
      <c r="BD16" s="245">
        <v>2264104417.6700001</v>
      </c>
      <c r="BE16" s="245">
        <v>2388000</v>
      </c>
      <c r="BF16" s="245">
        <v>0</v>
      </c>
      <c r="BG16" s="245">
        <v>297193650</v>
      </c>
      <c r="BH16" s="245">
        <v>0</v>
      </c>
      <c r="BI16" s="245">
        <v>2531617514.1989999</v>
      </c>
      <c r="BJ16" s="245">
        <v>258507116.21999997</v>
      </c>
      <c r="BK16" s="245">
        <v>0</v>
      </c>
      <c r="BL16" s="245">
        <v>0</v>
      </c>
      <c r="BM16" s="245">
        <v>59294746574.444</v>
      </c>
      <c r="BN16" s="245">
        <v>50953034957.87001</v>
      </c>
      <c r="BO16" s="245">
        <v>1167396956.1099999</v>
      </c>
      <c r="BP16" s="245">
        <v>6230103306.7639999</v>
      </c>
      <c r="BQ16" s="245">
        <v>1530049176.0129995</v>
      </c>
      <c r="BR16" s="245">
        <v>398133893.39999998</v>
      </c>
      <c r="BS16" s="245">
        <v>3507697517.7730002</v>
      </c>
      <c r="BT16" s="245">
        <v>3422051207.1329999</v>
      </c>
      <c r="BU16" s="245">
        <v>73919154.48999998</v>
      </c>
      <c r="BV16" s="245">
        <v>0</v>
      </c>
      <c r="BW16" s="245">
        <v>11727156.150000002</v>
      </c>
      <c r="BX16" s="245">
        <v>535865.59000000008</v>
      </c>
      <c r="BY16" s="245">
        <v>0</v>
      </c>
      <c r="BZ16" s="245">
        <v>0</v>
      </c>
      <c r="CA16" s="245">
        <v>13597924.560000001</v>
      </c>
      <c r="CB16" s="245">
        <v>59504657.640000001</v>
      </c>
      <c r="CC16" s="245">
        <v>61911291.640000001</v>
      </c>
      <c r="CD16" s="245">
        <v>377525418.5</v>
      </c>
      <c r="CE16" s="245">
        <v>161784135.78999999</v>
      </c>
      <c r="CF16" s="245">
        <v>133381376.14999999</v>
      </c>
      <c r="CG16" s="245">
        <v>82359906.560000002</v>
      </c>
      <c r="CH16" s="245">
        <v>0</v>
      </c>
      <c r="CI16" s="245">
        <v>0</v>
      </c>
      <c r="CJ16" s="245">
        <v>4738684292.4800005</v>
      </c>
      <c r="CK16" s="245">
        <v>1691271295.6699998</v>
      </c>
      <c r="CL16" s="245">
        <v>240664230.15000001</v>
      </c>
      <c r="CM16" s="245">
        <v>377205.3</v>
      </c>
      <c r="CN16" s="245">
        <v>147338</v>
      </c>
      <c r="CO16" s="245">
        <v>50431500</v>
      </c>
      <c r="CP16" s="245">
        <v>0</v>
      </c>
      <c r="CQ16" s="245">
        <v>20874671.649999999</v>
      </c>
      <c r="CR16" s="245">
        <v>93744098.150000006</v>
      </c>
      <c r="CS16" s="245">
        <v>75089417.049999997</v>
      </c>
      <c r="CT16" s="245">
        <v>5030833146.9700003</v>
      </c>
      <c r="CU16" s="245">
        <v>2992153982.0999999</v>
      </c>
      <c r="CV16" s="245">
        <v>915765810.45000005</v>
      </c>
      <c r="CW16" s="245">
        <v>1122913354.4200001</v>
      </c>
      <c r="CX16" s="245">
        <v>1200782989.1800001</v>
      </c>
      <c r="CY16" s="245">
        <v>1637240255.6030002</v>
      </c>
      <c r="CZ16" s="245">
        <v>109794556.72000001</v>
      </c>
      <c r="DA16" s="245">
        <v>35577719.639999993</v>
      </c>
      <c r="DB16" s="245">
        <v>1711457092.6830001</v>
      </c>
      <c r="DC16" s="245">
        <v>1706057925.8830001</v>
      </c>
      <c r="DD16" s="245">
        <v>8356435200.1730003</v>
      </c>
      <c r="DE16" s="245">
        <v>6826386024.1599998</v>
      </c>
      <c r="DF16" s="245">
        <v>1530049176.0130002</v>
      </c>
    </row>
    <row r="17" spans="1:110" ht="11.25" customHeight="1">
      <c r="A17" s="133">
        <v>2009</v>
      </c>
      <c r="B17" s="133">
        <v>2</v>
      </c>
      <c r="C17" s="137">
        <v>173</v>
      </c>
      <c r="D17" s="243">
        <v>147</v>
      </c>
      <c r="E17" s="133">
        <v>48</v>
      </c>
      <c r="F17" s="133"/>
      <c r="G17" s="137">
        <v>76300</v>
      </c>
      <c r="H17" s="137"/>
      <c r="I17" s="138"/>
      <c r="J17" s="135">
        <v>81177671111.126678</v>
      </c>
      <c r="K17" s="244">
        <v>27179657088.780003</v>
      </c>
      <c r="L17" s="244">
        <v>18160960231.439999</v>
      </c>
      <c r="M17" s="244">
        <v>4343921230.1099997</v>
      </c>
      <c r="N17" s="247">
        <v>4674775627.2299995</v>
      </c>
      <c r="O17" s="244">
        <v>4674775.6272299998</v>
      </c>
      <c r="P17" s="244">
        <v>2396000</v>
      </c>
      <c r="Q17" s="244">
        <v>2960262971</v>
      </c>
      <c r="R17" s="244">
        <v>0</v>
      </c>
      <c r="S17" s="244">
        <v>45179470969.820007</v>
      </c>
      <c r="T17" s="244">
        <v>48085208843.51001</v>
      </c>
      <c r="U17" s="244">
        <v>41173168368.390007</v>
      </c>
      <c r="V17" s="245">
        <v>2475692510.5499997</v>
      </c>
      <c r="W17" s="245">
        <v>4436347964.5699997</v>
      </c>
      <c r="X17" s="136">
        <v>9.226013718704619E-2</v>
      </c>
      <c r="Y17" s="245">
        <v>38716924729.51001</v>
      </c>
      <c r="Z17" s="245">
        <v>33430074317.220005</v>
      </c>
      <c r="AA17" s="245">
        <v>2021180301.0799999</v>
      </c>
      <c r="AB17" s="245">
        <v>3265670111.2099996</v>
      </c>
      <c r="AC17" s="245">
        <v>9368284114</v>
      </c>
      <c r="AD17" s="245">
        <v>7743094051.170001</v>
      </c>
      <c r="AE17" s="245">
        <v>454512209.47000003</v>
      </c>
      <c r="AF17" s="245">
        <v>1170677853.3599999</v>
      </c>
      <c r="AG17" s="245">
        <v>0</v>
      </c>
      <c r="AH17" s="245">
        <v>0</v>
      </c>
      <c r="AI17" s="245">
        <v>0</v>
      </c>
      <c r="AJ17" s="245">
        <v>0</v>
      </c>
      <c r="AK17" s="245">
        <v>0</v>
      </c>
      <c r="AL17" s="245">
        <v>0</v>
      </c>
      <c r="AM17" s="245">
        <v>0</v>
      </c>
      <c r="AN17" s="245">
        <v>0</v>
      </c>
      <c r="AO17" s="245">
        <v>0</v>
      </c>
      <c r="AP17" s="245">
        <v>0</v>
      </c>
      <c r="AQ17" s="245">
        <v>0</v>
      </c>
      <c r="AR17" s="245">
        <v>0</v>
      </c>
      <c r="AS17" s="245">
        <v>0</v>
      </c>
      <c r="AT17" s="245">
        <v>0</v>
      </c>
      <c r="AU17" s="245">
        <v>0</v>
      </c>
      <c r="AV17" s="245">
        <v>0</v>
      </c>
      <c r="AW17" s="245">
        <v>0</v>
      </c>
      <c r="AX17" s="245">
        <v>85291455314.386688</v>
      </c>
      <c r="AY17" s="245">
        <v>19557269293.562004</v>
      </c>
      <c r="AZ17" s="245">
        <v>3528570459.8800001</v>
      </c>
      <c r="BA17" s="245">
        <v>7984429213.6700001</v>
      </c>
      <c r="BB17" s="245">
        <v>1710229836.7400002</v>
      </c>
      <c r="BC17" s="245">
        <v>1241801.3</v>
      </c>
      <c r="BD17" s="245">
        <v>1429400935.4400001</v>
      </c>
      <c r="BE17" s="245">
        <v>0</v>
      </c>
      <c r="BF17" s="245">
        <v>0</v>
      </c>
      <c r="BG17" s="245">
        <v>279587100</v>
      </c>
      <c r="BH17" s="245">
        <v>0</v>
      </c>
      <c r="BI17" s="245">
        <v>3227204056.3719997</v>
      </c>
      <c r="BJ17" s="245">
        <v>265064262.02999997</v>
      </c>
      <c r="BK17" s="245">
        <v>0</v>
      </c>
      <c r="BL17" s="245">
        <v>0</v>
      </c>
      <c r="BM17" s="245">
        <v>65734186020.824654</v>
      </c>
      <c r="BN17" s="245">
        <v>58857930594.30999</v>
      </c>
      <c r="BO17" s="245">
        <v>1137562386.7499998</v>
      </c>
      <c r="BP17" s="245">
        <v>4783571688.8446674</v>
      </c>
      <c r="BQ17" s="245">
        <v>2500410778.5436668</v>
      </c>
      <c r="BR17" s="245">
        <v>398133893.39999998</v>
      </c>
      <c r="BS17" s="245">
        <v>6855222772.7766657</v>
      </c>
      <c r="BT17" s="245">
        <v>6569576221.6266661</v>
      </c>
      <c r="BU17" s="245">
        <v>210605204.74000001</v>
      </c>
      <c r="BV17" s="245">
        <v>2070947.9999999998</v>
      </c>
      <c r="BW17" s="245">
        <v>72970398.409999996</v>
      </c>
      <c r="BX17" s="245">
        <v>769128.58</v>
      </c>
      <c r="BY17" s="245">
        <v>0</v>
      </c>
      <c r="BZ17" s="245">
        <v>0</v>
      </c>
      <c r="CA17" s="245">
        <v>30806980.68</v>
      </c>
      <c r="CB17" s="245">
        <v>138329741.95999998</v>
      </c>
      <c r="CC17" s="245">
        <v>96967217.810000002</v>
      </c>
      <c r="CD17" s="245">
        <v>830510439.77999985</v>
      </c>
      <c r="CE17" s="245">
        <v>281714179.00999999</v>
      </c>
      <c r="CF17" s="245">
        <v>396932079.69</v>
      </c>
      <c r="CG17" s="245">
        <v>151864181.07999998</v>
      </c>
      <c r="CH17" s="245">
        <v>0</v>
      </c>
      <c r="CI17" s="245">
        <v>0</v>
      </c>
      <c r="CJ17" s="245">
        <v>6292710468.2099991</v>
      </c>
      <c r="CK17" s="245">
        <v>2378334613.1099992</v>
      </c>
      <c r="CL17" s="245">
        <v>563202017.63</v>
      </c>
      <c r="CM17" s="245">
        <v>2215180</v>
      </c>
      <c r="CN17" s="245">
        <v>62838</v>
      </c>
      <c r="CO17" s="245">
        <v>166374000</v>
      </c>
      <c r="CP17" s="245">
        <v>0</v>
      </c>
      <c r="CQ17" s="245">
        <v>35780290.100000001</v>
      </c>
      <c r="CR17" s="245">
        <v>206199710.30000001</v>
      </c>
      <c r="CS17" s="245">
        <v>152569999.22999999</v>
      </c>
      <c r="CT17" s="245">
        <v>8301072228.6699991</v>
      </c>
      <c r="CU17" s="245">
        <v>4717381218.6099997</v>
      </c>
      <c r="CV17" s="245">
        <v>1545071814.8799999</v>
      </c>
      <c r="CW17" s="245">
        <v>2038619195.1799994</v>
      </c>
      <c r="CX17" s="245">
        <v>1302072995.9300001</v>
      </c>
      <c r="CY17" s="245">
        <v>2714277576.6066656</v>
      </c>
      <c r="CZ17" s="245">
        <v>224292776.47999999</v>
      </c>
      <c r="DA17" s="245">
        <v>119617440.99000002</v>
      </c>
      <c r="DB17" s="245">
        <v>2818952912.0966659</v>
      </c>
      <c r="DC17" s="245">
        <v>2820107091.8266659</v>
      </c>
      <c r="DD17" s="245">
        <v>13379966263.056664</v>
      </c>
      <c r="DE17" s="245">
        <v>10879555484.512999</v>
      </c>
      <c r="DF17" s="245">
        <v>2500410778.5436659</v>
      </c>
    </row>
    <row r="18" spans="1:110" ht="11.25" customHeight="1">
      <c r="A18" s="133">
        <v>2009</v>
      </c>
      <c r="B18" s="133">
        <v>3</v>
      </c>
      <c r="C18" s="137">
        <v>172</v>
      </c>
      <c r="D18" s="243">
        <v>146</v>
      </c>
      <c r="E18" s="133">
        <v>52</v>
      </c>
      <c r="F18" s="133"/>
      <c r="G18" s="137">
        <v>110399</v>
      </c>
      <c r="H18" s="137"/>
      <c r="I18" s="138"/>
      <c r="J18" s="135">
        <v>85125841490.342987</v>
      </c>
      <c r="K18" s="244">
        <v>29653256425.719997</v>
      </c>
      <c r="L18" s="244">
        <v>20236738803.09</v>
      </c>
      <c r="M18" s="244">
        <v>4945083700.7800007</v>
      </c>
      <c r="N18" s="247">
        <v>4471433921.8500004</v>
      </c>
      <c r="O18" s="244">
        <v>4471433.9218500005</v>
      </c>
      <c r="P18" s="244">
        <v>2396000</v>
      </c>
      <c r="Q18" s="244">
        <v>3174568176.3200002</v>
      </c>
      <c r="R18" s="244">
        <v>0</v>
      </c>
      <c r="S18" s="244">
        <v>46697900611.645996</v>
      </c>
      <c r="T18" s="244">
        <v>49954945934.945999</v>
      </c>
      <c r="U18" s="244">
        <v>42116130273.245995</v>
      </c>
      <c r="V18" s="245">
        <v>2896667904.2699995</v>
      </c>
      <c r="W18" s="245">
        <v>4942147757.4300003</v>
      </c>
      <c r="X18" s="136">
        <v>9.8932101014901089E-2</v>
      </c>
      <c r="Y18" s="245">
        <v>40504589374.779999</v>
      </c>
      <c r="Z18" s="245">
        <v>34398837215.379997</v>
      </c>
      <c r="AA18" s="245">
        <v>2499541440.3599997</v>
      </c>
      <c r="AB18" s="245">
        <v>3606210719.04</v>
      </c>
      <c r="AC18" s="245">
        <v>9450356560.1660004</v>
      </c>
      <c r="AD18" s="245">
        <v>7717293057.8660011</v>
      </c>
      <c r="AE18" s="245">
        <v>397126463.91000003</v>
      </c>
      <c r="AF18" s="245">
        <v>1335937038.3899999</v>
      </c>
      <c r="AG18" s="245">
        <v>0</v>
      </c>
      <c r="AH18" s="245">
        <v>0</v>
      </c>
      <c r="AI18" s="245">
        <v>0</v>
      </c>
      <c r="AJ18" s="245">
        <v>0</v>
      </c>
      <c r="AK18" s="245">
        <v>0</v>
      </c>
      <c r="AL18" s="245">
        <v>0</v>
      </c>
      <c r="AM18" s="245">
        <v>0</v>
      </c>
      <c r="AN18" s="245">
        <v>0</v>
      </c>
      <c r="AO18" s="245">
        <v>0</v>
      </c>
      <c r="AP18" s="245">
        <v>0</v>
      </c>
      <c r="AQ18" s="245">
        <v>0</v>
      </c>
      <c r="AR18" s="245">
        <v>0</v>
      </c>
      <c r="AS18" s="245">
        <v>0</v>
      </c>
      <c r="AT18" s="245">
        <v>0</v>
      </c>
      <c r="AU18" s="245">
        <v>0</v>
      </c>
      <c r="AV18" s="245">
        <v>0</v>
      </c>
      <c r="AW18" s="245">
        <v>0</v>
      </c>
      <c r="AX18" s="245">
        <v>89320627409.12999</v>
      </c>
      <c r="AY18" s="245">
        <v>20432533266.810001</v>
      </c>
      <c r="AZ18" s="245">
        <v>3225052260.0799999</v>
      </c>
      <c r="BA18" s="245">
        <v>8890588343.4500008</v>
      </c>
      <c r="BB18" s="245">
        <v>1072896206.1999999</v>
      </c>
      <c r="BC18" s="245">
        <v>1059269.3</v>
      </c>
      <c r="BD18" s="245">
        <v>602393261.30999994</v>
      </c>
      <c r="BE18" s="245">
        <v>4480566.1999999993</v>
      </c>
      <c r="BF18" s="245">
        <v>0</v>
      </c>
      <c r="BG18" s="245">
        <v>464963109.38999999</v>
      </c>
      <c r="BH18" s="245">
        <v>0</v>
      </c>
      <c r="BI18" s="245">
        <v>4163315963.9300008</v>
      </c>
      <c r="BJ18" s="245">
        <v>206568859.97</v>
      </c>
      <c r="BK18" s="245">
        <v>0</v>
      </c>
      <c r="BL18" s="245">
        <v>0</v>
      </c>
      <c r="BM18" s="245">
        <v>68888094142.320007</v>
      </c>
      <c r="BN18" s="245">
        <v>61421490827.309998</v>
      </c>
      <c r="BO18" s="245">
        <v>1136877432.75</v>
      </c>
      <c r="BP18" s="245">
        <v>5021265891.3399992</v>
      </c>
      <c r="BQ18" s="245">
        <v>3752103055.5499992</v>
      </c>
      <c r="BR18" s="245">
        <v>798137853.39999998</v>
      </c>
      <c r="BS18" s="245">
        <v>10336174176.439999</v>
      </c>
      <c r="BT18" s="245">
        <v>9880894710.7799988</v>
      </c>
      <c r="BU18" s="245">
        <v>275168577.94000006</v>
      </c>
      <c r="BV18" s="245">
        <v>2236035.73</v>
      </c>
      <c r="BW18" s="245">
        <v>177874851.99000001</v>
      </c>
      <c r="BX18" s="245">
        <v>186396</v>
      </c>
      <c r="BY18" s="245">
        <v>0</v>
      </c>
      <c r="BZ18" s="245">
        <v>0</v>
      </c>
      <c r="CA18" s="245">
        <v>47543127.810000002</v>
      </c>
      <c r="CB18" s="245">
        <v>264612449.5</v>
      </c>
      <c r="CC18" s="245">
        <v>134498886.31999999</v>
      </c>
      <c r="CD18" s="245">
        <v>1014516746.1999999</v>
      </c>
      <c r="CE18" s="245">
        <v>404319347.79000008</v>
      </c>
      <c r="CF18" s="245">
        <v>385673917.5</v>
      </c>
      <c r="CG18" s="245">
        <v>224523480.91</v>
      </c>
      <c r="CH18" s="245">
        <v>0</v>
      </c>
      <c r="CI18" s="245">
        <v>0</v>
      </c>
      <c r="CJ18" s="245">
        <v>8973480372.8699989</v>
      </c>
      <c r="CK18" s="245">
        <v>4451805395.5699997</v>
      </c>
      <c r="CL18" s="245">
        <v>825207919.34000003</v>
      </c>
      <c r="CM18" s="245">
        <v>3115180</v>
      </c>
      <c r="CN18" s="245">
        <v>132138</v>
      </c>
      <c r="CO18" s="245">
        <v>293538500</v>
      </c>
      <c r="CP18" s="245">
        <v>0</v>
      </c>
      <c r="CQ18" s="245">
        <v>51136749.850000001</v>
      </c>
      <c r="CR18" s="245">
        <v>313573076.21999997</v>
      </c>
      <c r="CS18" s="245">
        <v>163712275.27000001</v>
      </c>
      <c r="CT18" s="245">
        <v>12374578483.120001</v>
      </c>
      <c r="CU18" s="245">
        <v>7013091983.0900002</v>
      </c>
      <c r="CV18" s="245">
        <v>2320985942.3800006</v>
      </c>
      <c r="CW18" s="245">
        <v>3040500557.6499996</v>
      </c>
      <c r="CX18" s="245">
        <v>1782565052.3</v>
      </c>
      <c r="CY18" s="245">
        <v>4137994267.6899962</v>
      </c>
      <c r="CZ18" s="245">
        <v>282157227.40000004</v>
      </c>
      <c r="DA18" s="245">
        <v>180224107.37</v>
      </c>
      <c r="DB18" s="245">
        <v>4239927387.7199965</v>
      </c>
      <c r="DC18" s="245">
        <v>4235283856.3499961</v>
      </c>
      <c r="DD18" s="245">
        <v>19596686451.889999</v>
      </c>
      <c r="DE18" s="245">
        <v>15844583396.340002</v>
      </c>
      <c r="DF18" s="245">
        <v>3752103055.5499978</v>
      </c>
    </row>
    <row r="19" spans="1:110" ht="11.25" customHeight="1">
      <c r="A19" s="133">
        <v>2009</v>
      </c>
      <c r="B19" s="133">
        <v>4</v>
      </c>
      <c r="C19" s="137">
        <v>177</v>
      </c>
      <c r="D19" s="243">
        <v>150</v>
      </c>
      <c r="E19" s="133">
        <v>54</v>
      </c>
      <c r="F19" s="133"/>
      <c r="G19" s="137">
        <v>158510</v>
      </c>
      <c r="H19" s="137"/>
      <c r="I19" s="138"/>
      <c r="J19" s="135">
        <v>92326922195.288666</v>
      </c>
      <c r="K19" s="244">
        <v>31019401977.380005</v>
      </c>
      <c r="L19" s="244">
        <v>22689641041.780003</v>
      </c>
      <c r="M19" s="244">
        <v>4250460435.8500009</v>
      </c>
      <c r="N19" s="247">
        <v>4079300499.7500005</v>
      </c>
      <c r="O19" s="244">
        <v>4079300.4997500004</v>
      </c>
      <c r="P19" s="244">
        <v>200350170</v>
      </c>
      <c r="Q19" s="244">
        <v>1747767477.0799999</v>
      </c>
      <c r="R19" s="244">
        <v>0</v>
      </c>
      <c r="S19" s="244">
        <v>52247182571.529999</v>
      </c>
      <c r="T19" s="244">
        <v>55504753883.690002</v>
      </c>
      <c r="U19" s="244">
        <v>47399071580.400002</v>
      </c>
      <c r="V19" s="245">
        <v>3192871591.2800002</v>
      </c>
      <c r="W19" s="245">
        <v>4912810712.0100002</v>
      </c>
      <c r="X19" s="136">
        <v>8.8511530423227819E-2</v>
      </c>
      <c r="Y19" s="245">
        <v>45011382503.07</v>
      </c>
      <c r="Z19" s="245">
        <v>38933225455.150002</v>
      </c>
      <c r="AA19" s="245">
        <v>2497360963.0500002</v>
      </c>
      <c r="AB19" s="245">
        <v>3580796084.8699994</v>
      </c>
      <c r="AC19" s="245">
        <v>10493371380.620001</v>
      </c>
      <c r="AD19" s="245">
        <v>8465846125.250001</v>
      </c>
      <c r="AE19" s="245">
        <v>695510628.23000002</v>
      </c>
      <c r="AF19" s="245">
        <v>1332014627.1400001</v>
      </c>
      <c r="AG19" s="245">
        <v>0</v>
      </c>
      <c r="AH19" s="245">
        <v>0</v>
      </c>
      <c r="AI19" s="245">
        <v>0</v>
      </c>
      <c r="AJ19" s="245">
        <v>0</v>
      </c>
      <c r="AK19" s="245">
        <v>0</v>
      </c>
      <c r="AL19" s="245">
        <v>0</v>
      </c>
      <c r="AM19" s="245">
        <v>0</v>
      </c>
      <c r="AN19" s="245">
        <v>0</v>
      </c>
      <c r="AO19" s="245">
        <v>0</v>
      </c>
      <c r="AP19" s="245">
        <v>0</v>
      </c>
      <c r="AQ19" s="245">
        <v>0</v>
      </c>
      <c r="AR19" s="245">
        <v>0</v>
      </c>
      <c r="AS19" s="245">
        <v>0</v>
      </c>
      <c r="AT19" s="245">
        <v>0</v>
      </c>
      <c r="AU19" s="245">
        <v>0</v>
      </c>
      <c r="AV19" s="245">
        <v>0</v>
      </c>
      <c r="AW19" s="245">
        <v>0</v>
      </c>
      <c r="AX19" s="245">
        <v>96480115679.975662</v>
      </c>
      <c r="AY19" s="245">
        <v>21639613633.64687</v>
      </c>
      <c r="AZ19" s="245">
        <v>3653513121.7199998</v>
      </c>
      <c r="BA19" s="245">
        <v>10689685084.710003</v>
      </c>
      <c r="BB19" s="245">
        <v>757561474.3599999</v>
      </c>
      <c r="BC19" s="245">
        <v>1059269.3</v>
      </c>
      <c r="BD19" s="245">
        <v>665873537.05999994</v>
      </c>
      <c r="BE19" s="245">
        <v>0</v>
      </c>
      <c r="BF19" s="245">
        <v>0</v>
      </c>
      <c r="BG19" s="245">
        <v>90628668</v>
      </c>
      <c r="BH19" s="245">
        <v>0</v>
      </c>
      <c r="BI19" s="245">
        <v>3792151713.886867</v>
      </c>
      <c r="BJ19" s="245">
        <v>284060527.93000001</v>
      </c>
      <c r="BK19" s="245">
        <v>0</v>
      </c>
      <c r="BL19" s="245">
        <v>0</v>
      </c>
      <c r="BM19" s="245">
        <v>74840502046.331787</v>
      </c>
      <c r="BN19" s="245">
        <v>66367214454.869995</v>
      </c>
      <c r="BO19" s="245">
        <v>1100072952.75</v>
      </c>
      <c r="BP19" s="245">
        <v>6088662789.1917973</v>
      </c>
      <c r="BQ19" s="245">
        <v>4986027744.7507973</v>
      </c>
      <c r="BR19" s="245">
        <v>787710030</v>
      </c>
      <c r="BS19" s="245">
        <v>15239694558.538666</v>
      </c>
      <c r="BT19" s="245">
        <v>14570271122.258665</v>
      </c>
      <c r="BU19" s="245">
        <v>315156707.46999997</v>
      </c>
      <c r="BV19" s="245">
        <v>24551538</v>
      </c>
      <c r="BW19" s="245">
        <v>329715190.81</v>
      </c>
      <c r="BX19" s="245">
        <v>9686396</v>
      </c>
      <c r="BY19" s="245">
        <v>0</v>
      </c>
      <c r="BZ19" s="245">
        <v>0</v>
      </c>
      <c r="CA19" s="245">
        <v>61230644.939999998</v>
      </c>
      <c r="CB19" s="245">
        <v>379919569.48000002</v>
      </c>
      <c r="CC19" s="245">
        <v>121153184.61</v>
      </c>
      <c r="CD19" s="245">
        <v>2458124092.71</v>
      </c>
      <c r="CE19" s="245">
        <v>1512016640.9100001</v>
      </c>
      <c r="CF19" s="245">
        <v>596728939.98000002</v>
      </c>
      <c r="CG19" s="245">
        <v>349378511.81999999</v>
      </c>
      <c r="CH19" s="245">
        <v>0</v>
      </c>
      <c r="CI19" s="245">
        <v>0</v>
      </c>
      <c r="CJ19" s="245">
        <v>11132600814.149996</v>
      </c>
      <c r="CK19" s="245">
        <v>5694847778.6599989</v>
      </c>
      <c r="CL19" s="245">
        <v>1086088243.0799999</v>
      </c>
      <c r="CM19" s="245">
        <v>3715180</v>
      </c>
      <c r="CN19" s="245">
        <v>217338</v>
      </c>
      <c r="CO19" s="245">
        <v>427626500</v>
      </c>
      <c r="CP19" s="245">
        <v>0</v>
      </c>
      <c r="CQ19" s="245">
        <v>64969617.399999999</v>
      </c>
      <c r="CR19" s="245">
        <v>433633518.89999992</v>
      </c>
      <c r="CS19" s="245">
        <v>155926088.78</v>
      </c>
      <c r="CT19" s="245">
        <v>16510765150.9</v>
      </c>
      <c r="CU19" s="245">
        <v>8578823358.3100014</v>
      </c>
      <c r="CV19" s="245">
        <v>3292509947.7299991</v>
      </c>
      <c r="CW19" s="245">
        <v>4639431844.8599987</v>
      </c>
      <c r="CX19" s="245">
        <v>1799739642.6400001</v>
      </c>
      <c r="CY19" s="245">
        <v>5603666486.4386635</v>
      </c>
      <c r="CZ19" s="245">
        <v>292516444.18000001</v>
      </c>
      <c r="DA19" s="245">
        <v>288038215.17000002</v>
      </c>
      <c r="DB19" s="245">
        <v>5608144715.4486637</v>
      </c>
      <c r="DC19" s="245">
        <v>5611604731.2986641</v>
      </c>
      <c r="DD19" s="245">
        <v>26680675144.718662</v>
      </c>
      <c r="DE19" s="245">
        <v>21694647399.967861</v>
      </c>
      <c r="DF19" s="245">
        <v>4986027744.7508011</v>
      </c>
    </row>
    <row r="20" spans="1:110" ht="11.25" customHeight="1">
      <c r="A20" s="133">
        <v>2010</v>
      </c>
      <c r="B20" s="133">
        <v>1</v>
      </c>
      <c r="C20" s="137">
        <v>184</v>
      </c>
      <c r="D20" s="246">
        <v>156</v>
      </c>
      <c r="E20" s="133">
        <v>56</v>
      </c>
      <c r="F20" s="133"/>
      <c r="G20" s="137">
        <v>73314</v>
      </c>
      <c r="H20" s="137"/>
      <c r="I20" s="138">
        <v>106943599600</v>
      </c>
      <c r="J20" s="135">
        <v>102538526201.80299</v>
      </c>
      <c r="K20" s="244">
        <v>34395691468.019997</v>
      </c>
      <c r="L20" s="244">
        <v>24245613267.880001</v>
      </c>
      <c r="M20" s="244">
        <v>5563032688.7099991</v>
      </c>
      <c r="N20" s="247">
        <v>4587045511.4299994</v>
      </c>
      <c r="O20" s="244">
        <v>4587045.511429999</v>
      </c>
      <c r="P20" s="244">
        <v>179636092.24000001</v>
      </c>
      <c r="Q20" s="244">
        <v>1824856292.8399999</v>
      </c>
      <c r="R20" s="244">
        <v>0</v>
      </c>
      <c r="S20" s="244">
        <v>58884487384.233002</v>
      </c>
      <c r="T20" s="244">
        <v>62421241134.463005</v>
      </c>
      <c r="U20" s="244">
        <v>54764824680.330009</v>
      </c>
      <c r="V20" s="245">
        <v>2484781027.8099999</v>
      </c>
      <c r="W20" s="245">
        <v>5171635426.323</v>
      </c>
      <c r="X20" s="136">
        <v>8.2850570291972625E-2</v>
      </c>
      <c r="Y20" s="245">
        <v>50881252757.110008</v>
      </c>
      <c r="Z20" s="245">
        <v>45162946960.990005</v>
      </c>
      <c r="AA20" s="245">
        <v>2037485111.1799998</v>
      </c>
      <c r="AB20" s="245">
        <v>3680820684.9400001</v>
      </c>
      <c r="AC20" s="245">
        <v>11539988377.352999</v>
      </c>
      <c r="AD20" s="245">
        <v>9601877719.3400002</v>
      </c>
      <c r="AE20" s="245">
        <v>447295916.63</v>
      </c>
      <c r="AF20" s="245">
        <v>1490814741.3830001</v>
      </c>
      <c r="AG20" s="245">
        <v>416751600</v>
      </c>
      <c r="AH20" s="245">
        <v>0</v>
      </c>
      <c r="AI20" s="245">
        <v>0</v>
      </c>
      <c r="AJ20" s="245">
        <v>0</v>
      </c>
      <c r="AK20" s="245">
        <v>0</v>
      </c>
      <c r="AL20" s="245">
        <v>0</v>
      </c>
      <c r="AM20" s="245">
        <v>0</v>
      </c>
      <c r="AN20" s="245">
        <v>0</v>
      </c>
      <c r="AO20" s="245">
        <v>0</v>
      </c>
      <c r="AP20" s="245">
        <v>0</v>
      </c>
      <c r="AQ20" s="245">
        <v>0</v>
      </c>
      <c r="AR20" s="245">
        <v>0</v>
      </c>
      <c r="AS20" s="245">
        <v>0</v>
      </c>
      <c r="AT20" s="245">
        <v>0</v>
      </c>
      <c r="AU20" s="245">
        <v>0</v>
      </c>
      <c r="AV20" s="245">
        <v>0</v>
      </c>
      <c r="AW20" s="245">
        <v>0</v>
      </c>
      <c r="AX20" s="245">
        <v>106943599603.69299</v>
      </c>
      <c r="AY20" s="245">
        <v>27725901600.167</v>
      </c>
      <c r="AZ20" s="245">
        <v>5395174647.8000002</v>
      </c>
      <c r="BA20" s="245">
        <v>14449819564.970001</v>
      </c>
      <c r="BB20" s="245">
        <v>1213845311.8</v>
      </c>
      <c r="BC20" s="245">
        <v>1059269.3</v>
      </c>
      <c r="BD20" s="245">
        <v>1208885445.7</v>
      </c>
      <c r="BE20" s="245">
        <v>0</v>
      </c>
      <c r="BF20" s="245">
        <v>0</v>
      </c>
      <c r="BG20" s="245">
        <v>3900596.8</v>
      </c>
      <c r="BH20" s="245">
        <v>0</v>
      </c>
      <c r="BI20" s="245">
        <v>2822321648.9469995</v>
      </c>
      <c r="BJ20" s="245">
        <v>369682885.75</v>
      </c>
      <c r="BK20" s="245">
        <v>0</v>
      </c>
      <c r="BL20" s="245">
        <v>0</v>
      </c>
      <c r="BM20" s="245">
        <v>79217698003.522995</v>
      </c>
      <c r="BN20" s="245">
        <v>72011587662.039978</v>
      </c>
      <c r="BO20" s="245">
        <v>1123616846.8600001</v>
      </c>
      <c r="BP20" s="245">
        <v>4723557794.8529978</v>
      </c>
      <c r="BQ20" s="245">
        <v>968937409.3399992</v>
      </c>
      <c r="BR20" s="245">
        <v>861713880.25</v>
      </c>
      <c r="BS20" s="245">
        <v>4470837903.7600002</v>
      </c>
      <c r="BT20" s="245">
        <v>4240198801.9099998</v>
      </c>
      <c r="BU20" s="245">
        <v>151342254.66999999</v>
      </c>
      <c r="BV20" s="245">
        <v>12121425.42</v>
      </c>
      <c r="BW20" s="245">
        <v>67175421.759999976</v>
      </c>
      <c r="BX20" s="245">
        <v>3044431.82</v>
      </c>
      <c r="BY20" s="245">
        <v>0</v>
      </c>
      <c r="BZ20" s="245">
        <v>0</v>
      </c>
      <c r="CA20" s="245">
        <v>25235557.409999989</v>
      </c>
      <c r="CB20" s="245">
        <v>88553887.829999998</v>
      </c>
      <c r="CC20" s="245">
        <v>49658455.300000004</v>
      </c>
      <c r="CD20" s="245">
        <v>541591078.32999992</v>
      </c>
      <c r="CE20" s="245">
        <v>193109875.31</v>
      </c>
      <c r="CF20" s="245">
        <v>177758404.26999998</v>
      </c>
      <c r="CG20" s="245">
        <v>170722798.75</v>
      </c>
      <c r="CH20" s="245">
        <v>0</v>
      </c>
      <c r="CI20" s="245">
        <v>0</v>
      </c>
      <c r="CJ20" s="245">
        <v>1725481642.8599999</v>
      </c>
      <c r="CK20" s="245">
        <v>580560440.11999989</v>
      </c>
      <c r="CL20" s="245">
        <v>375277171.27000004</v>
      </c>
      <c r="CM20" s="245">
        <v>168597.43</v>
      </c>
      <c r="CN20" s="245">
        <v>19696</v>
      </c>
      <c r="CO20" s="245">
        <v>102490000</v>
      </c>
      <c r="CP20" s="245">
        <v>0</v>
      </c>
      <c r="CQ20" s="245">
        <v>18740014.5</v>
      </c>
      <c r="CR20" s="245">
        <v>128521953.68000004</v>
      </c>
      <c r="CS20" s="245">
        <v>125336909.65999998</v>
      </c>
      <c r="CT20" s="245">
        <v>3893429830.0100002</v>
      </c>
      <c r="CU20" s="245">
        <v>1472566986.8600001</v>
      </c>
      <c r="CV20" s="245">
        <v>971445707.55000007</v>
      </c>
      <c r="CW20" s="245">
        <v>1449417135.6000001</v>
      </c>
      <c r="CX20" s="245">
        <v>689198161.30000019</v>
      </c>
      <c r="CY20" s="245">
        <v>1072100476.9799993</v>
      </c>
      <c r="CZ20" s="245">
        <v>122656853.52999999</v>
      </c>
      <c r="DA20" s="245">
        <v>38633239.060000002</v>
      </c>
      <c r="DB20" s="245">
        <v>1156124091.4499993</v>
      </c>
      <c r="DC20" s="245">
        <v>1139310408.4499993</v>
      </c>
      <c r="DD20" s="245">
        <v>6326944414.1500006</v>
      </c>
      <c r="DE20" s="245">
        <v>5358007004.8099985</v>
      </c>
      <c r="DF20" s="245">
        <v>968937409.34000158</v>
      </c>
    </row>
    <row r="21" spans="1:110" ht="11.25" customHeight="1">
      <c r="A21" s="133">
        <v>2010</v>
      </c>
      <c r="B21" s="133">
        <v>2</v>
      </c>
      <c r="C21" s="137">
        <v>188</v>
      </c>
      <c r="D21" s="246">
        <v>161</v>
      </c>
      <c r="E21" s="133">
        <v>59</v>
      </c>
      <c r="F21" s="133"/>
      <c r="G21" s="137">
        <v>97033</v>
      </c>
      <c r="H21" s="137"/>
      <c r="I21" s="138">
        <v>115539684700.00002</v>
      </c>
      <c r="J21" s="135">
        <v>110793997530.36702</v>
      </c>
      <c r="K21" s="244">
        <v>35949875901.329994</v>
      </c>
      <c r="L21" s="244">
        <v>23074395812.179996</v>
      </c>
      <c r="M21" s="244">
        <v>8453175931.4799995</v>
      </c>
      <c r="N21" s="247">
        <v>4422304157.670001</v>
      </c>
      <c r="O21" s="244">
        <v>4422304.1576700006</v>
      </c>
      <c r="P21" s="244">
        <v>75999996.049999997</v>
      </c>
      <c r="Q21" s="244">
        <v>1849390174.55</v>
      </c>
      <c r="R21" s="244">
        <v>0</v>
      </c>
      <c r="S21" s="244">
        <v>63899703653.397026</v>
      </c>
      <c r="T21" s="244">
        <v>67754807034.550026</v>
      </c>
      <c r="U21" s="244">
        <v>59799535108.050018</v>
      </c>
      <c r="V21" s="245">
        <v>2866070094.7700005</v>
      </c>
      <c r="W21" s="245">
        <v>5089201831.7300005</v>
      </c>
      <c r="X21" s="136">
        <v>7.5112040819994924E-2</v>
      </c>
      <c r="Y21" s="245">
        <v>57746751173.930023</v>
      </c>
      <c r="Z21" s="245">
        <v>51527174090.140022</v>
      </c>
      <c r="AA21" s="245">
        <v>2260846621.71</v>
      </c>
      <c r="AB21" s="245">
        <v>3958730462.0800004</v>
      </c>
      <c r="AC21" s="245">
        <v>10008055860.620001</v>
      </c>
      <c r="AD21" s="245">
        <v>8272361017.9099998</v>
      </c>
      <c r="AE21" s="245">
        <v>605223473.06000006</v>
      </c>
      <c r="AF21" s="245">
        <v>1130471369.6500001</v>
      </c>
      <c r="AG21" s="245">
        <v>134469862.5</v>
      </c>
      <c r="AH21" s="245">
        <v>0</v>
      </c>
      <c r="AI21" s="245">
        <v>0</v>
      </c>
      <c r="AJ21" s="245">
        <v>0</v>
      </c>
      <c r="AK21" s="245">
        <v>0</v>
      </c>
      <c r="AL21" s="245">
        <v>0</v>
      </c>
      <c r="AM21" s="245">
        <v>0</v>
      </c>
      <c r="AN21" s="245">
        <v>0</v>
      </c>
      <c r="AO21" s="245">
        <v>0</v>
      </c>
      <c r="AP21" s="245">
        <v>0</v>
      </c>
      <c r="AQ21" s="245">
        <v>0</v>
      </c>
      <c r="AR21" s="245">
        <v>0</v>
      </c>
      <c r="AS21" s="245">
        <v>0</v>
      </c>
      <c r="AT21" s="245">
        <v>0</v>
      </c>
      <c r="AU21" s="245">
        <v>0</v>
      </c>
      <c r="AV21" s="245">
        <v>0</v>
      </c>
      <c r="AW21" s="245">
        <v>0</v>
      </c>
      <c r="AX21" s="245">
        <v>115539684675.15701</v>
      </c>
      <c r="AY21" s="245">
        <v>29790390691.904999</v>
      </c>
      <c r="AZ21" s="245">
        <v>5406108150.25</v>
      </c>
      <c r="BA21" s="245">
        <v>15431118641.070002</v>
      </c>
      <c r="BB21" s="245">
        <v>599714460.67000008</v>
      </c>
      <c r="BC21" s="245">
        <v>1059269.3</v>
      </c>
      <c r="BD21" s="245">
        <v>591299243.96000004</v>
      </c>
      <c r="BE21" s="245">
        <v>3656564.01</v>
      </c>
      <c r="BF21" s="245">
        <v>0</v>
      </c>
      <c r="BG21" s="245">
        <v>3699383.4</v>
      </c>
      <c r="BH21" s="245">
        <v>0</v>
      </c>
      <c r="BI21" s="245">
        <v>4332130455.7049999</v>
      </c>
      <c r="BJ21" s="245">
        <v>685000277.66999996</v>
      </c>
      <c r="BK21" s="245">
        <v>0</v>
      </c>
      <c r="BL21" s="245">
        <v>0</v>
      </c>
      <c r="BM21" s="245">
        <v>85749293983.25499</v>
      </c>
      <c r="BN21" s="245">
        <v>77179517362.88298</v>
      </c>
      <c r="BO21" s="245">
        <v>1136670790.8600001</v>
      </c>
      <c r="BP21" s="245">
        <v>5954328782.4219971</v>
      </c>
      <c r="BQ21" s="245">
        <v>3062240188.8919983</v>
      </c>
      <c r="BR21" s="245">
        <v>878362486</v>
      </c>
      <c r="BS21" s="245">
        <v>9613120864.7199974</v>
      </c>
      <c r="BT21" s="245">
        <v>9045146437.8299999</v>
      </c>
      <c r="BU21" s="245">
        <v>390822395.75000006</v>
      </c>
      <c r="BV21" s="245">
        <v>28574217.849999998</v>
      </c>
      <c r="BW21" s="245">
        <v>148577813.28999996</v>
      </c>
      <c r="BX21" s="245">
        <v>17440821.550000001</v>
      </c>
      <c r="BY21" s="245">
        <v>0</v>
      </c>
      <c r="BZ21" s="245">
        <v>0</v>
      </c>
      <c r="CA21" s="245">
        <v>61839693.459999986</v>
      </c>
      <c r="CB21" s="245">
        <v>222641454.84999996</v>
      </c>
      <c r="CC21" s="245">
        <v>153344156.56999999</v>
      </c>
      <c r="CD21" s="245">
        <v>1064322802.9399998</v>
      </c>
      <c r="CE21" s="245">
        <v>455184514.33999997</v>
      </c>
      <c r="CF21" s="245">
        <v>258714471.25</v>
      </c>
      <c r="CG21" s="245">
        <v>350423817.35000002</v>
      </c>
      <c r="CH21" s="245">
        <v>0</v>
      </c>
      <c r="CI21" s="245">
        <v>0</v>
      </c>
      <c r="CJ21" s="245">
        <v>3693814754.5099998</v>
      </c>
      <c r="CK21" s="245">
        <v>932997103.53999984</v>
      </c>
      <c r="CL21" s="245">
        <v>779924652.29000008</v>
      </c>
      <c r="CM21" s="245">
        <v>423040</v>
      </c>
      <c r="CN21" s="245">
        <v>106896</v>
      </c>
      <c r="CO21" s="245">
        <v>281370715</v>
      </c>
      <c r="CP21" s="245">
        <v>0</v>
      </c>
      <c r="CQ21" s="245">
        <v>32726091.75</v>
      </c>
      <c r="CR21" s="245">
        <v>278522229.96000004</v>
      </c>
      <c r="CS21" s="245">
        <v>186775679.58000001</v>
      </c>
      <c r="CT21" s="245">
        <v>7685591944.9999971</v>
      </c>
      <c r="CU21" s="245">
        <v>2722079518.9599986</v>
      </c>
      <c r="CV21" s="245">
        <v>2069537199.3099999</v>
      </c>
      <c r="CW21" s="245">
        <v>2893975226.7299991</v>
      </c>
      <c r="CX21" s="245">
        <v>1101740315.1300001</v>
      </c>
      <c r="CY21" s="245">
        <v>3455280556.1600003</v>
      </c>
      <c r="CZ21" s="245">
        <v>201537598.06</v>
      </c>
      <c r="DA21" s="245">
        <v>165560873.41999999</v>
      </c>
      <c r="DB21" s="245">
        <v>3491257280.7999997</v>
      </c>
      <c r="DC21" s="245">
        <v>3471710585.3899999</v>
      </c>
      <c r="DD21" s="245">
        <v>13516457441.219999</v>
      </c>
      <c r="DE21" s="245">
        <v>10454217252.327995</v>
      </c>
      <c r="DF21" s="245">
        <v>3062240188.8920031</v>
      </c>
    </row>
    <row r="22" spans="1:110" ht="11.25" customHeight="1">
      <c r="A22" s="133">
        <v>2010</v>
      </c>
      <c r="B22" s="133">
        <v>3</v>
      </c>
      <c r="C22" s="137">
        <v>187</v>
      </c>
      <c r="D22" s="246">
        <v>160</v>
      </c>
      <c r="E22" s="133">
        <v>60</v>
      </c>
      <c r="F22" s="133"/>
      <c r="G22" s="137">
        <v>137376</v>
      </c>
      <c r="H22" s="137"/>
      <c r="I22" s="138">
        <v>0</v>
      </c>
      <c r="J22" s="135">
        <v>116896770629.53801</v>
      </c>
      <c r="K22" s="244">
        <v>34772760312.223</v>
      </c>
      <c r="L22" s="244">
        <v>22508727620.062996</v>
      </c>
      <c r="M22" s="244">
        <v>7016223265.420001</v>
      </c>
      <c r="N22" s="247">
        <v>5247809426.7399998</v>
      </c>
      <c r="O22" s="244">
        <v>1824089995.8499999</v>
      </c>
      <c r="P22" s="244">
        <v>76999996.049999997</v>
      </c>
      <c r="Q22" s="244">
        <v>1747089999.8</v>
      </c>
      <c r="R22" s="244">
        <v>0</v>
      </c>
      <c r="S22" s="244">
        <v>69842961081.160004</v>
      </c>
      <c r="T22" s="244">
        <v>73760183549.850006</v>
      </c>
      <c r="U22" s="244">
        <v>66293185219.510002</v>
      </c>
      <c r="V22" s="245">
        <v>1958797122.5499997</v>
      </c>
      <c r="W22" s="245">
        <v>5508201207.79</v>
      </c>
      <c r="X22" s="136">
        <v>7.4677162429610061E-2</v>
      </c>
      <c r="Y22" s="245">
        <v>64485112125.970009</v>
      </c>
      <c r="Z22" s="245">
        <v>58680388093.090004</v>
      </c>
      <c r="AA22" s="245">
        <v>1633612469.9099998</v>
      </c>
      <c r="AB22" s="245">
        <v>4171111562.9700003</v>
      </c>
      <c r="AC22" s="245">
        <v>9275071423.8799992</v>
      </c>
      <c r="AD22" s="245">
        <v>7612797126.4200001</v>
      </c>
      <c r="AE22" s="245">
        <v>325184652.63999999</v>
      </c>
      <c r="AF22" s="245">
        <v>1337089644.8199999</v>
      </c>
      <c r="AG22" s="245">
        <v>0</v>
      </c>
      <c r="AH22" s="245">
        <v>0</v>
      </c>
      <c r="AI22" s="245">
        <v>0</v>
      </c>
      <c r="AJ22" s="245">
        <v>0</v>
      </c>
      <c r="AK22" s="245">
        <v>0</v>
      </c>
      <c r="AL22" s="245">
        <v>0</v>
      </c>
      <c r="AM22" s="245">
        <v>0</v>
      </c>
      <c r="AN22" s="245">
        <v>0</v>
      </c>
      <c r="AO22" s="245">
        <v>0</v>
      </c>
      <c r="AP22" s="245">
        <v>0</v>
      </c>
      <c r="AQ22" s="245">
        <v>0</v>
      </c>
      <c r="AR22" s="245">
        <v>0</v>
      </c>
      <c r="AS22" s="245">
        <v>0</v>
      </c>
      <c r="AT22" s="245">
        <v>0</v>
      </c>
      <c r="AU22" s="245">
        <v>0</v>
      </c>
      <c r="AV22" s="245">
        <v>0</v>
      </c>
      <c r="AW22" s="245">
        <v>0</v>
      </c>
      <c r="AX22" s="245">
        <v>121755609273.53801</v>
      </c>
      <c r="AY22" s="245">
        <v>32318069385.990002</v>
      </c>
      <c r="AZ22" s="245">
        <v>5635054954.1700001</v>
      </c>
      <c r="BA22" s="245">
        <v>16021662455.800001</v>
      </c>
      <c r="BB22" s="245">
        <v>953247702.79000008</v>
      </c>
      <c r="BC22" s="245">
        <v>1059269.3</v>
      </c>
      <c r="BD22" s="245">
        <v>910235836.24000001</v>
      </c>
      <c r="BE22" s="245">
        <v>3006963.85</v>
      </c>
      <c r="BF22" s="245">
        <v>35246250</v>
      </c>
      <c r="BG22" s="245">
        <v>3699383.4</v>
      </c>
      <c r="BH22" s="245">
        <v>0</v>
      </c>
      <c r="BI22" s="245">
        <v>5267781862.0199995</v>
      </c>
      <c r="BJ22" s="245">
        <v>801874110.50999999</v>
      </c>
      <c r="BK22" s="245">
        <v>0</v>
      </c>
      <c r="BL22" s="245">
        <v>0</v>
      </c>
      <c r="BM22" s="245">
        <v>89437539887.544983</v>
      </c>
      <c r="BN22" s="245">
        <v>78212683298.342987</v>
      </c>
      <c r="BO22" s="245">
        <v>1134629850.8600001</v>
      </c>
      <c r="BP22" s="245">
        <v>8223408652.2620001</v>
      </c>
      <c r="BQ22" s="245">
        <v>5380740140.382</v>
      </c>
      <c r="BR22" s="245">
        <v>924136280</v>
      </c>
      <c r="BS22" s="245">
        <v>14828780414.5</v>
      </c>
      <c r="BT22" s="245">
        <v>13936455472</v>
      </c>
      <c r="BU22" s="245">
        <v>530469724.0200001</v>
      </c>
      <c r="BV22" s="245">
        <v>44250832.710000001</v>
      </c>
      <c r="BW22" s="245">
        <v>317604385.76999992</v>
      </c>
      <c r="BX22" s="245">
        <v>21475291.450000003</v>
      </c>
      <c r="BY22" s="245">
        <v>26431619.260000002</v>
      </c>
      <c r="BZ22" s="245">
        <v>0</v>
      </c>
      <c r="CA22" s="245">
        <v>100930100.73999999</v>
      </c>
      <c r="CB22" s="245">
        <v>359405324.31</v>
      </c>
      <c r="CC22" s="245">
        <v>190637949.99000001</v>
      </c>
      <c r="CD22" s="245">
        <v>1720105231.9000003</v>
      </c>
      <c r="CE22" s="245">
        <v>783422147.1400001</v>
      </c>
      <c r="CF22" s="245">
        <v>612535239.41000009</v>
      </c>
      <c r="CG22" s="245">
        <v>324147845.35000002</v>
      </c>
      <c r="CH22" s="245">
        <v>0</v>
      </c>
      <c r="CI22" s="245">
        <v>0</v>
      </c>
      <c r="CJ22" s="245">
        <v>5872744322.2700005</v>
      </c>
      <c r="CK22" s="245">
        <v>1512518150.5499995</v>
      </c>
      <c r="CL22" s="245">
        <v>1342455583.72</v>
      </c>
      <c r="CM22" s="245">
        <v>24127</v>
      </c>
      <c r="CN22" s="245">
        <v>1115950.22</v>
      </c>
      <c r="CO22" s="245">
        <v>469251000</v>
      </c>
      <c r="CP22" s="245">
        <v>0</v>
      </c>
      <c r="CQ22" s="245">
        <v>50805534.100000001</v>
      </c>
      <c r="CR22" s="245">
        <v>488706227.25</v>
      </c>
      <c r="CS22" s="245">
        <v>332552745.15000004</v>
      </c>
      <c r="CT22" s="245">
        <v>11646126233.809999</v>
      </c>
      <c r="CU22" s="245">
        <v>4082090361.0300002</v>
      </c>
      <c r="CV22" s="245">
        <v>3329235436.2300005</v>
      </c>
      <c r="CW22" s="245">
        <v>4234800436.5499997</v>
      </c>
      <c r="CX22" s="245">
        <v>1601622903.47</v>
      </c>
      <c r="CY22" s="245">
        <v>5733670367.5899992</v>
      </c>
      <c r="CZ22" s="245">
        <v>512656967.54999995</v>
      </c>
      <c r="DA22" s="245">
        <v>213976390.26000002</v>
      </c>
      <c r="DB22" s="245">
        <v>6032350944.8799992</v>
      </c>
      <c r="DC22" s="245">
        <v>6062896886.4699993</v>
      </c>
      <c r="DD22" s="245">
        <v>21275480979.25</v>
      </c>
      <c r="DE22" s="245">
        <v>15894740838.868002</v>
      </c>
      <c r="DF22" s="245">
        <v>5380740140.3819971</v>
      </c>
    </row>
    <row r="23" spans="1:110" ht="11.25" customHeight="1">
      <c r="A23" s="133">
        <v>2010</v>
      </c>
      <c r="B23" s="133">
        <v>4</v>
      </c>
      <c r="C23" s="137">
        <v>182</v>
      </c>
      <c r="D23" s="246">
        <v>156</v>
      </c>
      <c r="E23" s="133">
        <v>60</v>
      </c>
      <c r="F23" s="133"/>
      <c r="G23" s="137">
        <v>192577</v>
      </c>
      <c r="H23" s="137"/>
      <c r="I23" s="138">
        <v>0</v>
      </c>
      <c r="J23" s="135">
        <v>123376635186.76996</v>
      </c>
      <c r="K23" s="244">
        <v>38234867571.939995</v>
      </c>
      <c r="L23" s="244">
        <v>22801246498.799995</v>
      </c>
      <c r="M23" s="244">
        <v>8729926255.0100002</v>
      </c>
      <c r="N23" s="247">
        <v>6703694818.1299992</v>
      </c>
      <c r="O23" s="244">
        <v>1766523844.9400001</v>
      </c>
      <c r="P23" s="244">
        <v>72603996.049999997</v>
      </c>
      <c r="Q23" s="244">
        <v>1693919848.8900001</v>
      </c>
      <c r="R23" s="244">
        <v>0</v>
      </c>
      <c r="S23" s="244">
        <v>74398508072.689987</v>
      </c>
      <c r="T23" s="244">
        <v>78085816612.609985</v>
      </c>
      <c r="U23" s="244">
        <v>70700950608.349991</v>
      </c>
      <c r="V23" s="245">
        <v>2647890191.9900002</v>
      </c>
      <c r="W23" s="245">
        <v>4736975812.2700005</v>
      </c>
      <c r="X23" s="136">
        <v>6.0663716123640209E-2</v>
      </c>
      <c r="Y23" s="245">
        <v>69259017009.059982</v>
      </c>
      <c r="Z23" s="245">
        <v>63599040570.709991</v>
      </c>
      <c r="AA23" s="245">
        <v>2035279329</v>
      </c>
      <c r="AB23" s="245">
        <v>3624697109.3499999</v>
      </c>
      <c r="AC23" s="245">
        <v>8826799603.5500011</v>
      </c>
      <c r="AD23" s="245">
        <v>7101910037.6400003</v>
      </c>
      <c r="AE23" s="245">
        <v>612610862.99000001</v>
      </c>
      <c r="AF23" s="245">
        <v>1112278702.9200001</v>
      </c>
      <c r="AG23" s="245">
        <v>0</v>
      </c>
      <c r="AH23" s="245">
        <v>0</v>
      </c>
      <c r="AI23" s="245">
        <v>0</v>
      </c>
      <c r="AJ23" s="245">
        <v>0</v>
      </c>
      <c r="AK23" s="245">
        <v>0</v>
      </c>
      <c r="AL23" s="245">
        <v>0</v>
      </c>
      <c r="AM23" s="245">
        <v>0</v>
      </c>
      <c r="AN23" s="245">
        <v>0</v>
      </c>
      <c r="AO23" s="245">
        <v>0</v>
      </c>
      <c r="AP23" s="245">
        <v>0</v>
      </c>
      <c r="AQ23" s="245">
        <v>0</v>
      </c>
      <c r="AR23" s="245">
        <v>0</v>
      </c>
      <c r="AS23" s="245">
        <v>0</v>
      </c>
      <c r="AT23" s="245">
        <v>0</v>
      </c>
      <c r="AU23" s="245">
        <v>0</v>
      </c>
      <c r="AV23" s="245">
        <v>4405073401.8900013</v>
      </c>
      <c r="AW23" s="245">
        <v>0</v>
      </c>
      <c r="AX23" s="245">
        <v>128606250319.89996</v>
      </c>
      <c r="AY23" s="245">
        <v>36644704094.535004</v>
      </c>
      <c r="AZ23" s="245">
        <v>6211906053.46</v>
      </c>
      <c r="BA23" s="245">
        <v>19585495656.82</v>
      </c>
      <c r="BB23" s="245">
        <v>435232519.18000001</v>
      </c>
      <c r="BC23" s="245">
        <v>0</v>
      </c>
      <c r="BD23" s="245">
        <v>428526171.93000001</v>
      </c>
      <c r="BE23" s="245">
        <v>3006963.85</v>
      </c>
      <c r="BF23" s="245">
        <v>0</v>
      </c>
      <c r="BG23" s="245">
        <v>3699383.4</v>
      </c>
      <c r="BH23" s="245">
        <v>0</v>
      </c>
      <c r="BI23" s="245">
        <v>6217173759.1750011</v>
      </c>
      <c r="BJ23" s="245">
        <v>1058993528.5899998</v>
      </c>
      <c r="BK23" s="245">
        <v>5158180230.585001</v>
      </c>
      <c r="BL23" s="245">
        <v>0</v>
      </c>
      <c r="BM23" s="245">
        <v>91961546225.36499</v>
      </c>
      <c r="BN23" s="245">
        <v>80014795576.842987</v>
      </c>
      <c r="BO23" s="245">
        <v>1122224678.8500001</v>
      </c>
      <c r="BP23" s="245">
        <v>9381384159.5820026</v>
      </c>
      <c r="BQ23" s="245">
        <v>7132436209.302002</v>
      </c>
      <c r="BR23" s="245">
        <v>923233380</v>
      </c>
      <c r="BS23" s="245">
        <v>20676621221.490002</v>
      </c>
      <c r="BT23" s="245">
        <v>19018221860.380001</v>
      </c>
      <c r="BU23" s="245">
        <v>1065450464.9499999</v>
      </c>
      <c r="BV23" s="245">
        <v>61156023.119999997</v>
      </c>
      <c r="BW23" s="245">
        <v>531792873.03999996</v>
      </c>
      <c r="BX23" s="245">
        <v>2618663.2400000002</v>
      </c>
      <c r="BY23" s="245">
        <v>47310597.200000003</v>
      </c>
      <c r="BZ23" s="245">
        <v>0</v>
      </c>
      <c r="CA23" s="245">
        <v>167787475.94</v>
      </c>
      <c r="CB23" s="245">
        <v>530335119.02999997</v>
      </c>
      <c r="CC23" s="245">
        <v>216258982.37</v>
      </c>
      <c r="CD23" s="245">
        <v>2394449887.1999998</v>
      </c>
      <c r="CE23" s="245">
        <v>1125534302.71</v>
      </c>
      <c r="CF23" s="245">
        <v>935253088.00000012</v>
      </c>
      <c r="CG23" s="245">
        <v>333662496.49000001</v>
      </c>
      <c r="CH23" s="245">
        <v>0</v>
      </c>
      <c r="CI23" s="245">
        <v>0</v>
      </c>
      <c r="CJ23" s="245">
        <v>8416589600.1400013</v>
      </c>
      <c r="CK23" s="245">
        <v>2594686213.3500004</v>
      </c>
      <c r="CL23" s="245">
        <v>1760139272.6399999</v>
      </c>
      <c r="CM23" s="245">
        <v>351040</v>
      </c>
      <c r="CN23" s="245">
        <v>1115949.8</v>
      </c>
      <c r="CO23" s="245">
        <v>645627470</v>
      </c>
      <c r="CP23" s="245">
        <v>0</v>
      </c>
      <c r="CQ23" s="245">
        <v>68358736.549999997</v>
      </c>
      <c r="CR23" s="245">
        <v>739640699.16999972</v>
      </c>
      <c r="CS23" s="245">
        <v>305045377.12</v>
      </c>
      <c r="CT23" s="245">
        <v>16984728197.860003</v>
      </c>
      <c r="CU23" s="245">
        <v>6209109985.920001</v>
      </c>
      <c r="CV23" s="245">
        <v>4701376821.6600008</v>
      </c>
      <c r="CW23" s="245">
        <v>6074241390.2799997</v>
      </c>
      <c r="CX23" s="245">
        <v>2247029433.8299999</v>
      </c>
      <c r="CY23" s="245">
        <v>7467003302.7400036</v>
      </c>
      <c r="CZ23" s="245">
        <v>986638743.5400002</v>
      </c>
      <c r="DA23" s="245">
        <v>387168777.49999994</v>
      </c>
      <c r="DB23" s="245">
        <v>8066473268.7800045</v>
      </c>
      <c r="DC23" s="245">
        <v>8076536562.4100037</v>
      </c>
      <c r="DD23" s="245">
        <v>30102545638.150005</v>
      </c>
      <c r="DE23" s="245">
        <v>22970109428.848003</v>
      </c>
      <c r="DF23" s="245">
        <v>7132436209.3020048</v>
      </c>
    </row>
    <row r="24" spans="1:110" ht="11.25" customHeight="1">
      <c r="A24" s="133">
        <v>2011</v>
      </c>
      <c r="B24" s="133">
        <v>1</v>
      </c>
      <c r="C24" s="137">
        <v>183</v>
      </c>
      <c r="D24" s="246">
        <v>158</v>
      </c>
      <c r="E24" s="133">
        <v>64</v>
      </c>
      <c r="F24" s="133"/>
      <c r="G24" s="137">
        <v>94256</v>
      </c>
      <c r="H24" s="137"/>
      <c r="I24" s="138">
        <v>142175513100</v>
      </c>
      <c r="J24" s="135">
        <v>136952517392.72403</v>
      </c>
      <c r="K24" s="244">
        <v>42989295239.433014</v>
      </c>
      <c r="L24" s="244">
        <v>28089386052.883015</v>
      </c>
      <c r="M24" s="244">
        <v>9254419237.3799973</v>
      </c>
      <c r="N24" s="247">
        <v>5645489949.1700001</v>
      </c>
      <c r="O24" s="244">
        <v>1787459489.27</v>
      </c>
      <c r="P24" s="244">
        <v>74603996.049999997</v>
      </c>
      <c r="Q24" s="244">
        <v>1712855493.22</v>
      </c>
      <c r="R24" s="244">
        <v>0</v>
      </c>
      <c r="S24" s="244">
        <v>81093439818.231018</v>
      </c>
      <c r="T24" s="244">
        <v>85169831458.035019</v>
      </c>
      <c r="U24" s="244">
        <v>76513763244.030014</v>
      </c>
      <c r="V24" s="245">
        <v>2639116576.4899998</v>
      </c>
      <c r="W24" s="245">
        <v>6016951637.5149994</v>
      </c>
      <c r="X24" s="136">
        <v>7.0646513378151726E-2</v>
      </c>
      <c r="Y24" s="245">
        <v>76351265643.970016</v>
      </c>
      <c r="Z24" s="245">
        <v>69404839502.180008</v>
      </c>
      <c r="AA24" s="245">
        <v>2189286313.4900002</v>
      </c>
      <c r="AB24" s="245">
        <v>4757139828.2999992</v>
      </c>
      <c r="AC24" s="245">
        <v>8818565814.0650024</v>
      </c>
      <c r="AD24" s="245">
        <v>7108923741.8500004</v>
      </c>
      <c r="AE24" s="245">
        <v>449830263</v>
      </c>
      <c r="AF24" s="245">
        <v>1259811809.2149999</v>
      </c>
      <c r="AG24" s="245">
        <v>175840300</v>
      </c>
      <c r="AH24" s="245">
        <v>0</v>
      </c>
      <c r="AI24" s="245">
        <v>0</v>
      </c>
      <c r="AJ24" s="245">
        <v>0</v>
      </c>
      <c r="AK24" s="245">
        <v>0</v>
      </c>
      <c r="AL24" s="245">
        <v>0</v>
      </c>
      <c r="AM24" s="245">
        <v>0</v>
      </c>
      <c r="AN24" s="245">
        <v>0</v>
      </c>
      <c r="AO24" s="245">
        <v>0</v>
      </c>
      <c r="AP24" s="245">
        <v>0</v>
      </c>
      <c r="AQ24" s="245">
        <v>0</v>
      </c>
      <c r="AR24" s="245">
        <v>0</v>
      </c>
      <c r="AS24" s="245">
        <v>0</v>
      </c>
      <c r="AT24" s="245">
        <v>0</v>
      </c>
      <c r="AU24" s="245">
        <v>0</v>
      </c>
      <c r="AV24" s="245">
        <v>0</v>
      </c>
      <c r="AW24" s="245">
        <v>0</v>
      </c>
      <c r="AX24" s="245">
        <v>142175513137.29404</v>
      </c>
      <c r="AY24" s="245">
        <v>40470925111.635002</v>
      </c>
      <c r="AZ24" s="245">
        <v>6936372352.9300003</v>
      </c>
      <c r="BA24" s="245">
        <v>21088484526.310001</v>
      </c>
      <c r="BB24" s="245">
        <v>2320296832.6900001</v>
      </c>
      <c r="BC24" s="245">
        <v>0</v>
      </c>
      <c r="BD24" s="245">
        <v>2248226199.29</v>
      </c>
      <c r="BE24" s="245">
        <v>0</v>
      </c>
      <c r="BF24" s="245">
        <v>8607750</v>
      </c>
      <c r="BG24" s="245">
        <v>63462883.399999999</v>
      </c>
      <c r="BH24" s="245">
        <v>0</v>
      </c>
      <c r="BI24" s="245">
        <v>5964102692.8049994</v>
      </c>
      <c r="BJ24" s="245">
        <v>1386890626.46</v>
      </c>
      <c r="BK24" s="245">
        <v>4577212066.3449993</v>
      </c>
      <c r="BL24" s="245">
        <v>0</v>
      </c>
      <c r="BM24" s="245">
        <v>101704588025.65402</v>
      </c>
      <c r="BN24" s="245">
        <v>90179919144.712997</v>
      </c>
      <c r="BO24" s="245">
        <v>1146948691.6300004</v>
      </c>
      <c r="BP24" s="245">
        <v>6493973388.7310047</v>
      </c>
      <c r="BQ24" s="245">
        <v>1128423459.7909985</v>
      </c>
      <c r="BR24" s="245">
        <v>1660447430</v>
      </c>
      <c r="BS24" s="245">
        <v>6034898136.3899984</v>
      </c>
      <c r="BT24" s="245">
        <v>5580895563.2799997</v>
      </c>
      <c r="BU24" s="245">
        <v>254124846.15000001</v>
      </c>
      <c r="BV24" s="245">
        <v>0</v>
      </c>
      <c r="BW24" s="245">
        <v>199877726.95999998</v>
      </c>
      <c r="BX24" s="245">
        <v>23583019.309999999</v>
      </c>
      <c r="BY24" s="245">
        <v>9807978.0600000005</v>
      </c>
      <c r="BZ24" s="245">
        <v>0</v>
      </c>
      <c r="CA24" s="245">
        <v>34491452.410000004</v>
      </c>
      <c r="CB24" s="245">
        <v>181851661.75999999</v>
      </c>
      <c r="CC24" s="245">
        <v>49856384.580000006</v>
      </c>
      <c r="CD24" s="245">
        <v>813029479.30000007</v>
      </c>
      <c r="CE24" s="245">
        <v>413180296.75000012</v>
      </c>
      <c r="CF24" s="245">
        <v>292668740.25000006</v>
      </c>
      <c r="CG24" s="245">
        <v>107180442.3</v>
      </c>
      <c r="CH24" s="245">
        <v>0</v>
      </c>
      <c r="CI24" s="245">
        <v>0</v>
      </c>
      <c r="CJ24" s="245">
        <v>2354467569.5100007</v>
      </c>
      <c r="CK24" s="245">
        <v>764056754.98000026</v>
      </c>
      <c r="CL24" s="245">
        <v>526667526.95999992</v>
      </c>
      <c r="CM24" s="245">
        <v>0</v>
      </c>
      <c r="CN24" s="245">
        <v>0</v>
      </c>
      <c r="CO24" s="245">
        <v>131729970.99999999</v>
      </c>
      <c r="CP24" s="245">
        <v>0</v>
      </c>
      <c r="CQ24" s="245">
        <v>21237249.350000001</v>
      </c>
      <c r="CR24" s="245">
        <v>288180974.94</v>
      </c>
      <c r="CS24" s="245">
        <v>85519331.670000017</v>
      </c>
      <c r="CT24" s="245">
        <v>5108825613.6050014</v>
      </c>
      <c r="CU24" s="245">
        <v>1565638641.3600001</v>
      </c>
      <c r="CV24" s="245">
        <v>1655854959.0300004</v>
      </c>
      <c r="CW24" s="245">
        <v>1887332013.2150004</v>
      </c>
      <c r="CX24" s="245">
        <v>1246256018.2950001</v>
      </c>
      <c r="CY24" s="245">
        <v>1221254594.6999986</v>
      </c>
      <c r="CZ24" s="245">
        <v>277920205.18999994</v>
      </c>
      <c r="DA24" s="245">
        <v>148556125.92000002</v>
      </c>
      <c r="DB24" s="245">
        <v>1350618673.9699986</v>
      </c>
      <c r="DC24" s="245">
        <v>1349254500.0099986</v>
      </c>
      <c r="DD24" s="245">
        <v>8670626671.0899982</v>
      </c>
      <c r="DE24" s="245">
        <v>7542203211.2990007</v>
      </c>
      <c r="DF24" s="245">
        <v>1128423459.7909973</v>
      </c>
    </row>
    <row r="25" spans="1:110" ht="11.25" customHeight="1">
      <c r="A25" s="133">
        <v>2011</v>
      </c>
      <c r="B25" s="133">
        <v>2</v>
      </c>
      <c r="C25" s="137">
        <v>190</v>
      </c>
      <c r="D25" s="246">
        <v>166</v>
      </c>
      <c r="E25" s="133">
        <v>64</v>
      </c>
      <c r="F25" s="133"/>
      <c r="G25" s="137">
        <v>133981</v>
      </c>
      <c r="H25" s="137"/>
      <c r="I25" s="138">
        <v>167715818200</v>
      </c>
      <c r="J25" s="135">
        <v>161487262725.78702</v>
      </c>
      <c r="K25" s="244">
        <v>49039660157.727005</v>
      </c>
      <c r="L25" s="244">
        <v>26965271467.737</v>
      </c>
      <c r="M25" s="244">
        <v>16670807548.000004</v>
      </c>
      <c r="N25" s="247">
        <v>5403581141.9899988</v>
      </c>
      <c r="O25" s="244">
        <v>1867552367.7</v>
      </c>
      <c r="P25" s="244">
        <v>72718996.049999997</v>
      </c>
      <c r="Q25" s="244">
        <v>1794772041.6500001</v>
      </c>
      <c r="R25" s="244">
        <v>61330</v>
      </c>
      <c r="S25" s="244">
        <v>97407117039.280014</v>
      </c>
      <c r="T25" s="244">
        <v>100926240936.3</v>
      </c>
      <c r="U25" s="244">
        <v>93759363004.340012</v>
      </c>
      <c r="V25" s="245">
        <v>2219675899.6500001</v>
      </c>
      <c r="W25" s="245">
        <v>4947202032.3099995</v>
      </c>
      <c r="X25" s="136">
        <v>4.9017995581867015E-2</v>
      </c>
      <c r="Y25" s="245">
        <v>91346371979.530014</v>
      </c>
      <c r="Z25" s="245">
        <v>85630521294.850006</v>
      </c>
      <c r="AA25" s="245">
        <v>2139510869.0900002</v>
      </c>
      <c r="AB25" s="245">
        <v>3576339815.5899992</v>
      </c>
      <c r="AC25" s="245">
        <v>9579868956.7699986</v>
      </c>
      <c r="AD25" s="245">
        <v>8128841709.4899998</v>
      </c>
      <c r="AE25" s="245">
        <v>80165030.560000002</v>
      </c>
      <c r="AF25" s="245">
        <v>1370862216.7199998</v>
      </c>
      <c r="AG25" s="245">
        <v>1929780000</v>
      </c>
      <c r="AH25" s="245">
        <v>0</v>
      </c>
      <c r="AI25" s="245">
        <v>0</v>
      </c>
      <c r="AJ25" s="245">
        <v>0</v>
      </c>
      <c r="AK25" s="245">
        <v>0</v>
      </c>
      <c r="AL25" s="245">
        <v>0</v>
      </c>
      <c r="AM25" s="245">
        <v>0</v>
      </c>
      <c r="AN25" s="245">
        <v>0</v>
      </c>
      <c r="AO25" s="245">
        <v>0</v>
      </c>
      <c r="AP25" s="245">
        <v>0</v>
      </c>
      <c r="AQ25" s="245">
        <v>0</v>
      </c>
      <c r="AR25" s="245">
        <v>0</v>
      </c>
      <c r="AS25" s="245">
        <v>0</v>
      </c>
      <c r="AT25" s="245">
        <v>0</v>
      </c>
      <c r="AU25" s="245">
        <v>0</v>
      </c>
      <c r="AV25" s="245">
        <v>0</v>
      </c>
      <c r="AW25" s="245">
        <v>0</v>
      </c>
      <c r="AX25" s="245">
        <v>167715818238.74701</v>
      </c>
      <c r="AY25" s="245">
        <v>47782807249.489998</v>
      </c>
      <c r="AZ25" s="245">
        <v>8726211556.75</v>
      </c>
      <c r="BA25" s="245">
        <v>25567969922.82</v>
      </c>
      <c r="BB25" s="245">
        <v>2179671791.7399998</v>
      </c>
      <c r="BC25" s="245">
        <v>0</v>
      </c>
      <c r="BD25" s="245">
        <v>1998514408.3399999</v>
      </c>
      <c r="BE25" s="245">
        <v>26231500</v>
      </c>
      <c r="BF25" s="245">
        <v>0</v>
      </c>
      <c r="BG25" s="245">
        <v>154925883.40000001</v>
      </c>
      <c r="BH25" s="245">
        <v>0</v>
      </c>
      <c r="BI25" s="245">
        <v>5878242673.5200005</v>
      </c>
      <c r="BJ25" s="245">
        <v>2052223968.9499998</v>
      </c>
      <c r="BK25" s="245">
        <v>3826018704.5700011</v>
      </c>
      <c r="BL25" s="245">
        <v>0</v>
      </c>
      <c r="BM25" s="245">
        <v>119933010989.26001</v>
      </c>
      <c r="BN25" s="245">
        <v>105336294009.84</v>
      </c>
      <c r="BO25" s="245">
        <v>1140548012.79</v>
      </c>
      <c r="BP25" s="245">
        <v>8391022131.3800106</v>
      </c>
      <c r="BQ25" s="245">
        <v>4378304245.6100063</v>
      </c>
      <c r="BR25" s="245">
        <v>2663299080</v>
      </c>
      <c r="BS25" s="245">
        <v>13182842239.790003</v>
      </c>
      <c r="BT25" s="245">
        <v>12434023178.830004</v>
      </c>
      <c r="BU25" s="245">
        <v>272702815.40000004</v>
      </c>
      <c r="BV25" s="245">
        <v>0</v>
      </c>
      <c r="BW25" s="245">
        <v>476116245.56000006</v>
      </c>
      <c r="BX25" s="245">
        <v>130811792.93000001</v>
      </c>
      <c r="BY25" s="245">
        <v>12915909.060000001</v>
      </c>
      <c r="BZ25" s="245">
        <v>0</v>
      </c>
      <c r="CA25" s="245">
        <v>105501738.81999999</v>
      </c>
      <c r="CB25" s="245">
        <v>318190294.51999998</v>
      </c>
      <c r="CC25" s="245">
        <v>91303489.770000011</v>
      </c>
      <c r="CD25" s="245">
        <v>2205500806.7399998</v>
      </c>
      <c r="CE25" s="245">
        <v>1268481922.77</v>
      </c>
      <c r="CF25" s="245">
        <v>696397392.24000001</v>
      </c>
      <c r="CG25" s="245">
        <v>240621491.72999999</v>
      </c>
      <c r="CH25" s="245">
        <v>0</v>
      </c>
      <c r="CI25" s="245">
        <v>0</v>
      </c>
      <c r="CJ25" s="245">
        <v>5701177808.4699993</v>
      </c>
      <c r="CK25" s="245">
        <v>1939532785.72</v>
      </c>
      <c r="CL25" s="245">
        <v>1194750636.98</v>
      </c>
      <c r="CM25" s="245">
        <v>0</v>
      </c>
      <c r="CN25" s="245">
        <v>0</v>
      </c>
      <c r="CO25" s="245">
        <v>334529822</v>
      </c>
      <c r="CP25" s="245">
        <v>0</v>
      </c>
      <c r="CQ25" s="245">
        <v>41970589.350000001</v>
      </c>
      <c r="CR25" s="245">
        <v>631618257.6099999</v>
      </c>
      <c r="CS25" s="245">
        <v>186631968.02000001</v>
      </c>
      <c r="CT25" s="245">
        <v>11017466677.199999</v>
      </c>
      <c r="CU25" s="245">
        <v>3526894587.54</v>
      </c>
      <c r="CV25" s="245">
        <v>3348103104.0799994</v>
      </c>
      <c r="CW25" s="245">
        <v>4142468985.5799994</v>
      </c>
      <c r="CX25" s="245">
        <v>941431540.44999993</v>
      </c>
      <c r="CY25" s="245">
        <v>4719621023.8700037</v>
      </c>
      <c r="CZ25" s="245">
        <v>455858574.63000005</v>
      </c>
      <c r="DA25" s="245">
        <v>223654703.63</v>
      </c>
      <c r="DB25" s="245">
        <v>4951824894.8700027</v>
      </c>
      <c r="DC25" s="245">
        <v>4952172184.3600025</v>
      </c>
      <c r="DD25" s="245">
        <v>19347435040.890003</v>
      </c>
      <c r="DE25" s="245">
        <v>14969130795.279999</v>
      </c>
      <c r="DF25" s="245">
        <v>4378304245.6100063</v>
      </c>
    </row>
    <row r="26" spans="1:110" ht="11.25" customHeight="1">
      <c r="A26" s="133">
        <v>2011</v>
      </c>
      <c r="B26" s="133">
        <v>3</v>
      </c>
      <c r="C26" s="137">
        <v>192</v>
      </c>
      <c r="D26" s="246">
        <v>169</v>
      </c>
      <c r="E26" s="133">
        <v>67</v>
      </c>
      <c r="F26" s="133"/>
      <c r="G26" s="137">
        <v>209590</v>
      </c>
      <c r="H26" s="137"/>
      <c r="I26" s="138">
        <v>0</v>
      </c>
      <c r="J26" s="135">
        <v>182450640009.33997</v>
      </c>
      <c r="K26" s="244">
        <v>61257952906.909988</v>
      </c>
      <c r="L26" s="244">
        <v>29487531407.549995</v>
      </c>
      <c r="M26" s="244">
        <v>12587752474.909998</v>
      </c>
      <c r="N26" s="247">
        <v>19182669024.449997</v>
      </c>
      <c r="O26" s="244">
        <v>3264416900.5100007</v>
      </c>
      <c r="P26" s="244">
        <v>72718996.049999997</v>
      </c>
      <c r="Q26" s="244">
        <v>3191636574.46</v>
      </c>
      <c r="R26" s="244">
        <v>61330</v>
      </c>
      <c r="S26" s="244">
        <v>103724301205.89999</v>
      </c>
      <c r="T26" s="244">
        <v>107940478251.55</v>
      </c>
      <c r="U26" s="244">
        <v>98800459121.670013</v>
      </c>
      <c r="V26" s="245">
        <v>2889025400.2300005</v>
      </c>
      <c r="W26" s="245">
        <v>6250993729.6500006</v>
      </c>
      <c r="X26" s="136">
        <v>5.7911488172975895E-2</v>
      </c>
      <c r="Y26" s="245">
        <v>97708474075.180008</v>
      </c>
      <c r="Z26" s="245">
        <v>90095228921.030014</v>
      </c>
      <c r="AA26" s="245">
        <v>2841015327.5100002</v>
      </c>
      <c r="AB26" s="245">
        <v>4772229826.6399994</v>
      </c>
      <c r="AC26" s="245">
        <v>10232004176.369999</v>
      </c>
      <c r="AD26" s="245">
        <v>8705230200.6399994</v>
      </c>
      <c r="AE26" s="245">
        <v>48010072.719999999</v>
      </c>
      <c r="AF26" s="245">
        <v>1478763903.0100002</v>
      </c>
      <c r="AG26" s="245">
        <v>0</v>
      </c>
      <c r="AH26" s="245">
        <v>0</v>
      </c>
      <c r="AI26" s="245">
        <v>0</v>
      </c>
      <c r="AJ26" s="245">
        <v>0</v>
      </c>
      <c r="AK26" s="245">
        <v>0</v>
      </c>
      <c r="AL26" s="245">
        <v>0</v>
      </c>
      <c r="AM26" s="245">
        <v>0</v>
      </c>
      <c r="AN26" s="245">
        <v>0</v>
      </c>
      <c r="AO26" s="245">
        <v>0</v>
      </c>
      <c r="AP26" s="245">
        <v>0</v>
      </c>
      <c r="AQ26" s="245">
        <v>0</v>
      </c>
      <c r="AR26" s="245">
        <v>0</v>
      </c>
      <c r="AS26" s="245">
        <v>0</v>
      </c>
      <c r="AT26" s="245">
        <v>0</v>
      </c>
      <c r="AU26" s="245">
        <v>0</v>
      </c>
      <c r="AV26" s="245">
        <v>0</v>
      </c>
      <c r="AW26" s="245">
        <v>0</v>
      </c>
      <c r="AX26" s="245">
        <v>189103738152.56995</v>
      </c>
      <c r="AY26" s="245">
        <v>65619468952.440002</v>
      </c>
      <c r="AZ26" s="245">
        <v>9220540609.5000019</v>
      </c>
      <c r="BA26" s="245">
        <v>33910198527.419998</v>
      </c>
      <c r="BB26" s="245">
        <v>2814332586.750001</v>
      </c>
      <c r="BC26" s="245">
        <v>0</v>
      </c>
      <c r="BD26" s="245">
        <v>2730754183.3500004</v>
      </c>
      <c r="BE26" s="245">
        <v>79879020</v>
      </c>
      <c r="BF26" s="245">
        <v>0</v>
      </c>
      <c r="BG26" s="245">
        <v>3699383.4</v>
      </c>
      <c r="BH26" s="245">
        <v>0</v>
      </c>
      <c r="BI26" s="245">
        <v>14549352415.969997</v>
      </c>
      <c r="BJ26" s="245">
        <v>2533822596.1800003</v>
      </c>
      <c r="BK26" s="245">
        <v>11311073319.789999</v>
      </c>
      <c r="BL26" s="245">
        <v>704456500</v>
      </c>
      <c r="BM26" s="245">
        <v>123484269200.129</v>
      </c>
      <c r="BN26" s="245">
        <v>105730915009.84</v>
      </c>
      <c r="BO26" s="245">
        <v>1130538623.6300001</v>
      </c>
      <c r="BP26" s="245">
        <v>11216135142.469004</v>
      </c>
      <c r="BQ26" s="245">
        <v>7378539988.2890015</v>
      </c>
      <c r="BR26" s="245">
        <v>2664514080</v>
      </c>
      <c r="BS26" s="245">
        <v>21311060522.570007</v>
      </c>
      <c r="BT26" s="245">
        <v>19744428641.800007</v>
      </c>
      <c r="BU26" s="245">
        <v>428326748.66000003</v>
      </c>
      <c r="BV26" s="245">
        <v>0</v>
      </c>
      <c r="BW26" s="245">
        <v>1138305132.1100001</v>
      </c>
      <c r="BX26" s="245">
        <v>201292774.82999998</v>
      </c>
      <c r="BY26" s="245">
        <v>12915909.060000001</v>
      </c>
      <c r="BZ26" s="245">
        <v>0</v>
      </c>
      <c r="CA26" s="245">
        <v>149847798.65000001</v>
      </c>
      <c r="CB26" s="245">
        <v>926361240.18999994</v>
      </c>
      <c r="CC26" s="245">
        <v>152112590.62</v>
      </c>
      <c r="CD26" s="245">
        <v>3634308267.7199998</v>
      </c>
      <c r="CE26" s="245">
        <v>2040220681.0699999</v>
      </c>
      <c r="CF26" s="245">
        <v>1198691688.96</v>
      </c>
      <c r="CG26" s="245">
        <v>395395897.69</v>
      </c>
      <c r="CH26" s="245">
        <v>0</v>
      </c>
      <c r="CI26" s="245">
        <v>0</v>
      </c>
      <c r="CJ26" s="245">
        <v>9766565940.5099983</v>
      </c>
      <c r="CK26" s="245">
        <v>4108054992.8699999</v>
      </c>
      <c r="CL26" s="245">
        <v>2004252680.2099998</v>
      </c>
      <c r="CM26" s="245">
        <v>4364368.5999999996</v>
      </c>
      <c r="CN26" s="245">
        <v>2032089.25</v>
      </c>
      <c r="CO26" s="245">
        <v>546861277</v>
      </c>
      <c r="CP26" s="245">
        <v>0</v>
      </c>
      <c r="CQ26" s="245">
        <v>66100484.549999997</v>
      </c>
      <c r="CR26" s="245">
        <v>967486313.58999991</v>
      </c>
      <c r="CS26" s="245">
        <v>417408147.21999997</v>
      </c>
      <c r="CT26" s="245">
        <v>17350960046.231003</v>
      </c>
      <c r="CU26" s="245">
        <v>5951443206.4299994</v>
      </c>
      <c r="CV26" s="245">
        <v>5299897558.3299999</v>
      </c>
      <c r="CW26" s="245">
        <v>6099619281.4710007</v>
      </c>
      <c r="CX26" s="245">
        <v>1918631186.5300002</v>
      </c>
      <c r="CY26" s="245">
        <v>8173726962.5990047</v>
      </c>
      <c r="CZ26" s="245">
        <v>606765559.43999994</v>
      </c>
      <c r="DA26" s="245">
        <v>429200691.17000002</v>
      </c>
      <c r="DB26" s="245">
        <v>8351291830.8690042</v>
      </c>
      <c r="DC26" s="245">
        <v>8357696803.8190041</v>
      </c>
      <c r="DD26" s="245">
        <v>31690990187.470005</v>
      </c>
      <c r="DE26" s="245">
        <v>24312450199.181</v>
      </c>
      <c r="DF26" s="245">
        <v>7378539988.2890024</v>
      </c>
    </row>
    <row r="27" spans="1:110" ht="11.25" customHeight="1">
      <c r="A27" s="133">
        <v>2011</v>
      </c>
      <c r="B27" s="133">
        <v>4</v>
      </c>
      <c r="C27" s="137">
        <v>195</v>
      </c>
      <c r="D27" s="246">
        <v>172</v>
      </c>
      <c r="E27" s="133">
        <v>67</v>
      </c>
      <c r="F27" s="133"/>
      <c r="G27" s="137">
        <v>483015</v>
      </c>
      <c r="H27" s="137"/>
      <c r="I27" s="138">
        <v>0</v>
      </c>
      <c r="J27" s="135">
        <v>197694120327.87543</v>
      </c>
      <c r="K27" s="244">
        <v>64219136722.148453</v>
      </c>
      <c r="L27" s="244">
        <v>31748170968.675259</v>
      </c>
      <c r="M27" s="244">
        <v>25522034603.263199</v>
      </c>
      <c r="N27" s="247">
        <v>6948931150.210001</v>
      </c>
      <c r="O27" s="244">
        <v>3264637898.1500001</v>
      </c>
      <c r="P27" s="244">
        <v>72718996.049999997</v>
      </c>
      <c r="Q27" s="244">
        <v>3208272523.5</v>
      </c>
      <c r="R27" s="244">
        <v>-16353621.4</v>
      </c>
      <c r="S27" s="244">
        <v>115212484561.21999</v>
      </c>
      <c r="T27" s="244">
        <v>119004471897.48</v>
      </c>
      <c r="U27" s="244">
        <v>111368770440.66998</v>
      </c>
      <c r="V27" s="245">
        <v>1509662073.2200003</v>
      </c>
      <c r="W27" s="245">
        <v>6126039383.5900011</v>
      </c>
      <c r="X27" s="136">
        <v>5.1477388083932367E-2</v>
      </c>
      <c r="Y27" s="245">
        <v>108228407299.59999</v>
      </c>
      <c r="Z27" s="245">
        <v>102090296499.52998</v>
      </c>
      <c r="AA27" s="245">
        <v>1495711848.1400003</v>
      </c>
      <c r="AB27" s="245">
        <v>4642398951.9300003</v>
      </c>
      <c r="AC27" s="245">
        <v>10776064597.880001</v>
      </c>
      <c r="AD27" s="245">
        <v>9278473941.1399994</v>
      </c>
      <c r="AE27" s="245">
        <v>13950225.08</v>
      </c>
      <c r="AF27" s="245">
        <v>1483640431.6600003</v>
      </c>
      <c r="AG27" s="245">
        <v>0</v>
      </c>
      <c r="AH27" s="245">
        <v>0</v>
      </c>
      <c r="AI27" s="245">
        <v>0</v>
      </c>
      <c r="AJ27" s="245">
        <v>0</v>
      </c>
      <c r="AK27" s="245">
        <v>0</v>
      </c>
      <c r="AL27" s="245">
        <v>0</v>
      </c>
      <c r="AM27" s="245">
        <v>0</v>
      </c>
      <c r="AN27" s="245">
        <v>0</v>
      </c>
      <c r="AO27" s="245">
        <v>0</v>
      </c>
      <c r="AP27" s="245">
        <v>0</v>
      </c>
      <c r="AQ27" s="245">
        <v>0</v>
      </c>
      <c r="AR27" s="245">
        <v>0</v>
      </c>
      <c r="AS27" s="245">
        <v>0</v>
      </c>
      <c r="AT27" s="245">
        <v>0</v>
      </c>
      <c r="AU27" s="245">
        <v>0</v>
      </c>
      <c r="AV27" s="245">
        <v>5222995744.5699997</v>
      </c>
      <c r="AW27" s="245">
        <v>0</v>
      </c>
      <c r="AX27" s="245">
        <v>205409535124.67545</v>
      </c>
      <c r="AY27" s="245">
        <v>67227175522.491989</v>
      </c>
      <c r="AZ27" s="245">
        <v>14844608622.969999</v>
      </c>
      <c r="BA27" s="245">
        <v>33030104935.380001</v>
      </c>
      <c r="BB27" s="245">
        <v>1973783507.77</v>
      </c>
      <c r="BC27" s="245">
        <v>0</v>
      </c>
      <c r="BD27" s="245">
        <v>1973783507.77</v>
      </c>
      <c r="BE27" s="245">
        <v>0</v>
      </c>
      <c r="BF27" s="245">
        <v>0</v>
      </c>
      <c r="BG27" s="245">
        <v>0</v>
      </c>
      <c r="BH27" s="245">
        <v>0</v>
      </c>
      <c r="BI27" s="245">
        <v>13009492199.552</v>
      </c>
      <c r="BJ27" s="245">
        <v>2095721755.8899999</v>
      </c>
      <c r="BK27" s="245">
        <v>6868125443.6619987</v>
      </c>
      <c r="BL27" s="245">
        <v>4045645000</v>
      </c>
      <c r="BM27" s="245">
        <v>138182359602.1846</v>
      </c>
      <c r="BN27" s="245">
        <v>116519924009.84</v>
      </c>
      <c r="BO27" s="245">
        <v>1122754723.5</v>
      </c>
      <c r="BP27" s="245">
        <v>14681605581.654606</v>
      </c>
      <c r="BQ27" s="245">
        <v>11381210569.623505</v>
      </c>
      <c r="BR27" s="245">
        <v>2668675130</v>
      </c>
      <c r="BS27" s="245">
        <v>30331494071.848701</v>
      </c>
      <c r="BT27" s="245">
        <v>28066043229.0144</v>
      </c>
      <c r="BU27" s="245">
        <v>662009634.53000021</v>
      </c>
      <c r="BV27" s="245">
        <v>0</v>
      </c>
      <c r="BW27" s="245">
        <v>1603441208.3042998</v>
      </c>
      <c r="BX27" s="245">
        <v>236102554.71000001</v>
      </c>
      <c r="BY27" s="245">
        <v>23710066.059999999</v>
      </c>
      <c r="BZ27" s="245">
        <v>0</v>
      </c>
      <c r="CA27" s="245">
        <v>300544655.917</v>
      </c>
      <c r="CB27" s="245">
        <v>1231504691.4672999</v>
      </c>
      <c r="CC27" s="245">
        <v>188420759.84999999</v>
      </c>
      <c r="CD27" s="245">
        <v>5098832734.3000002</v>
      </c>
      <c r="CE27" s="245">
        <v>2342955529.4200001</v>
      </c>
      <c r="CF27" s="245">
        <v>2030232194.5599997</v>
      </c>
      <c r="CG27" s="245">
        <v>527705876.64000005</v>
      </c>
      <c r="CH27" s="245">
        <v>194827933.68000001</v>
      </c>
      <c r="CI27" s="245">
        <v>-3111200</v>
      </c>
      <c r="CJ27" s="245">
        <v>15233947393.241274</v>
      </c>
      <c r="CK27" s="245">
        <v>5848252036.0889635</v>
      </c>
      <c r="CL27" s="245">
        <v>2808469372.9379997</v>
      </c>
      <c r="CM27" s="245">
        <v>6890577.6979999989</v>
      </c>
      <c r="CN27" s="245">
        <v>2032089.25</v>
      </c>
      <c r="CO27" s="245">
        <v>738727212</v>
      </c>
      <c r="CP27" s="245">
        <v>0</v>
      </c>
      <c r="CQ27" s="245">
        <v>91555362.150000006</v>
      </c>
      <c r="CR27" s="245">
        <v>1425885449.5</v>
      </c>
      <c r="CS27" s="245">
        <v>543378682.34000003</v>
      </c>
      <c r="CT27" s="245">
        <v>25603893329.636471</v>
      </c>
      <c r="CU27" s="245">
        <v>9102159109.3224564</v>
      </c>
      <c r="CV27" s="245">
        <v>7581229640.2662249</v>
      </c>
      <c r="CW27" s="245">
        <v>8920504580.0477886</v>
      </c>
      <c r="CX27" s="245">
        <v>2114666705.1400001</v>
      </c>
      <c r="CY27" s="245">
        <v>12748048696.013506</v>
      </c>
      <c r="CZ27" s="245">
        <v>776368343.08999991</v>
      </c>
      <c r="DA27" s="245">
        <v>636884999.11000013</v>
      </c>
      <c r="DB27" s="245">
        <v>12887532039.993505</v>
      </c>
      <c r="DC27" s="245">
        <v>12876006962.673506</v>
      </c>
      <c r="DD27" s="245">
        <v>46348113106.079971</v>
      </c>
      <c r="DE27" s="245">
        <v>34966902536.456474</v>
      </c>
      <c r="DF27" s="245">
        <v>11381210569.623501</v>
      </c>
    </row>
    <row r="28" spans="1:110" ht="11.25" customHeight="1">
      <c r="A28" s="133">
        <v>2012</v>
      </c>
      <c r="B28" s="133">
        <v>1</v>
      </c>
      <c r="C28" s="137">
        <v>194</v>
      </c>
      <c r="D28" s="246">
        <v>172</v>
      </c>
      <c r="E28" s="133">
        <v>67</v>
      </c>
      <c r="F28" s="133"/>
      <c r="G28" s="137">
        <v>278686</v>
      </c>
      <c r="H28" s="137"/>
      <c r="I28" s="138">
        <v>0</v>
      </c>
      <c r="J28" s="135">
        <v>206056135541.396</v>
      </c>
      <c r="K28" s="244">
        <v>61763225773.250008</v>
      </c>
      <c r="L28" s="244">
        <v>26237415218.920006</v>
      </c>
      <c r="M28" s="244">
        <v>27595822436.050003</v>
      </c>
      <c r="N28" s="247">
        <v>7929988118.2799997</v>
      </c>
      <c r="O28" s="244">
        <v>3265667321.8499999</v>
      </c>
      <c r="P28" s="244">
        <v>56267996.049999997</v>
      </c>
      <c r="Q28" s="244">
        <v>3225752947.1999998</v>
      </c>
      <c r="R28" s="244">
        <v>-16353621.4</v>
      </c>
      <c r="S28" s="244">
        <v>125534443105.68599</v>
      </c>
      <c r="T28" s="244">
        <v>129297256108.41</v>
      </c>
      <c r="U28" s="244">
        <v>121504543453.37999</v>
      </c>
      <c r="V28" s="245">
        <v>2700813275.9500003</v>
      </c>
      <c r="W28" s="245">
        <v>5091899379.0799999</v>
      </c>
      <c r="X28" s="136">
        <v>3.9381341355076156E-2</v>
      </c>
      <c r="Y28" s="245">
        <v>115997441199.47</v>
      </c>
      <c r="Z28" s="245">
        <v>109763158400.42999</v>
      </c>
      <c r="AA28" s="245">
        <v>1990934331.52</v>
      </c>
      <c r="AB28" s="245">
        <v>4243348467.5200005</v>
      </c>
      <c r="AC28" s="245">
        <v>13299814908.939999</v>
      </c>
      <c r="AD28" s="245">
        <v>11741385052.950001</v>
      </c>
      <c r="AE28" s="245">
        <v>709878944.43000007</v>
      </c>
      <c r="AF28" s="245">
        <v>848550911.55999994</v>
      </c>
      <c r="AG28" s="245">
        <v>943535000</v>
      </c>
      <c r="AH28" s="245">
        <v>943535000</v>
      </c>
      <c r="AI28" s="245">
        <v>943535000</v>
      </c>
      <c r="AJ28" s="245">
        <v>0</v>
      </c>
      <c r="AK28" s="245">
        <v>853340897.99000001</v>
      </c>
      <c r="AL28" s="245">
        <v>898430439.99000001</v>
      </c>
      <c r="AM28" s="245">
        <v>127531604.70999999</v>
      </c>
      <c r="AN28" s="245">
        <v>12620376433.061001</v>
      </c>
      <c r="AO28" s="245">
        <v>3757200900.5306697</v>
      </c>
      <c r="AP28" s="245">
        <v>7415186063.0900002</v>
      </c>
      <c r="AQ28" s="245">
        <v>7394991526.71</v>
      </c>
      <c r="AR28" s="245">
        <v>5591668993.3500004</v>
      </c>
      <c r="AS28" s="245">
        <v>1823517069.74</v>
      </c>
      <c r="AT28" s="245">
        <v>1468184005.82038</v>
      </c>
      <c r="AU28" s="245">
        <v>282950000</v>
      </c>
      <c r="AV28" s="245">
        <v>7181554805.5384903</v>
      </c>
      <c r="AW28" s="245">
        <v>7181554805.5384903</v>
      </c>
      <c r="AX28" s="245">
        <v>213238426188.06299</v>
      </c>
      <c r="AY28" s="245">
        <v>70515552913.849991</v>
      </c>
      <c r="AZ28" s="245">
        <v>13228332195.640001</v>
      </c>
      <c r="BA28" s="245">
        <v>41996269399.949997</v>
      </c>
      <c r="BB28" s="245">
        <v>2594604270.3800001</v>
      </c>
      <c r="BC28" s="245">
        <v>0</v>
      </c>
      <c r="BD28" s="245">
        <v>2588476270.3800001</v>
      </c>
      <c r="BE28" s="245">
        <v>6128000</v>
      </c>
      <c r="BF28" s="245">
        <v>0</v>
      </c>
      <c r="BG28" s="245">
        <v>0</v>
      </c>
      <c r="BH28" s="245">
        <v>0</v>
      </c>
      <c r="BI28" s="245">
        <v>8744624038.0499992</v>
      </c>
      <c r="BJ28" s="245">
        <v>2285330020.54</v>
      </c>
      <c r="BK28" s="245">
        <v>6195534017.5100002</v>
      </c>
      <c r="BL28" s="245">
        <v>263760000</v>
      </c>
      <c r="BM28" s="245">
        <v>142722873274.21399</v>
      </c>
      <c r="BN28" s="245">
        <v>121072993118.84</v>
      </c>
      <c r="BO28" s="245">
        <v>1249891317.53</v>
      </c>
      <c r="BP28" s="245">
        <v>14474726943.804003</v>
      </c>
      <c r="BQ28" s="245">
        <v>4129502155.2740002</v>
      </c>
      <c r="BR28" s="245">
        <v>2658997280</v>
      </c>
      <c r="BS28" s="245">
        <v>9519801659.6199989</v>
      </c>
      <c r="BT28" s="245">
        <v>8858782993.8099976</v>
      </c>
      <c r="BU28" s="245">
        <v>237059002.01000002</v>
      </c>
      <c r="BV28" s="245">
        <v>0</v>
      </c>
      <c r="BW28" s="245">
        <v>423959663.80000001</v>
      </c>
      <c r="BX28" s="245">
        <v>125301090.25</v>
      </c>
      <c r="BY28" s="245">
        <v>65181254.18</v>
      </c>
      <c r="BZ28" s="245">
        <v>0</v>
      </c>
      <c r="CA28" s="245">
        <v>107615942.77000001</v>
      </c>
      <c r="CB28" s="245">
        <v>179556275.93000001</v>
      </c>
      <c r="CC28" s="245">
        <v>53694899.329999998</v>
      </c>
      <c r="CD28" s="245">
        <v>1387764251.9899998</v>
      </c>
      <c r="CE28" s="245">
        <v>719302062.42999995</v>
      </c>
      <c r="CF28" s="245">
        <v>522938536.73999995</v>
      </c>
      <c r="CG28" s="245">
        <v>88123652.820000008</v>
      </c>
      <c r="CH28" s="245">
        <v>57400000</v>
      </c>
      <c r="CI28" s="245">
        <v>0</v>
      </c>
      <c r="CJ28" s="245">
        <v>4952819745.6350002</v>
      </c>
      <c r="CK28" s="245">
        <v>1149991299.3200002</v>
      </c>
      <c r="CL28" s="245">
        <v>1087603906.9350002</v>
      </c>
      <c r="CM28" s="245">
        <v>0</v>
      </c>
      <c r="CN28" s="245">
        <v>0</v>
      </c>
      <c r="CO28" s="245">
        <v>124554900</v>
      </c>
      <c r="CP28" s="245">
        <v>0</v>
      </c>
      <c r="CQ28" s="245">
        <v>23509500</v>
      </c>
      <c r="CR28" s="245">
        <v>432253015.23500001</v>
      </c>
      <c r="CS28" s="245">
        <v>507286491.70000005</v>
      </c>
      <c r="CT28" s="245">
        <v>7980878232.0769978</v>
      </c>
      <c r="CU28" s="245">
        <v>3152688959.079999</v>
      </c>
      <c r="CV28" s="245">
        <v>2226415973.2400002</v>
      </c>
      <c r="CW28" s="245">
        <v>2601773299.756999</v>
      </c>
      <c r="CX28" s="245">
        <v>611682382.96700001</v>
      </c>
      <c r="CY28" s="245">
        <v>4492296538.2210007</v>
      </c>
      <c r="CZ28" s="245">
        <v>520318448.54999995</v>
      </c>
      <c r="DA28" s="245">
        <v>401477142.40000004</v>
      </c>
      <c r="DB28" s="245">
        <v>4611137844.3710003</v>
      </c>
      <c r="DC28" s="245">
        <v>4619123143.8810005</v>
      </c>
      <c r="DD28" s="245">
        <v>15000955366.804998</v>
      </c>
      <c r="DE28" s="245">
        <v>10871453211.530998</v>
      </c>
      <c r="DF28" s="245">
        <v>4129502155.2740002</v>
      </c>
    </row>
    <row r="29" spans="1:110" ht="11.25" customHeight="1">
      <c r="A29" s="133">
        <v>2012</v>
      </c>
      <c r="B29" s="133">
        <v>2</v>
      </c>
      <c r="C29" s="137">
        <v>198</v>
      </c>
      <c r="D29" s="246"/>
      <c r="E29" s="133">
        <v>68</v>
      </c>
      <c r="F29" s="133"/>
      <c r="G29" s="137">
        <v>394666</v>
      </c>
      <c r="H29" s="137"/>
      <c r="I29" s="138">
        <v>0</v>
      </c>
      <c r="J29" s="135">
        <v>221252605246.62299</v>
      </c>
      <c r="K29" s="244">
        <v>69456006119.750015</v>
      </c>
      <c r="L29" s="244">
        <v>33657988670.829998</v>
      </c>
      <c r="M29" s="244">
        <v>28177491851.240002</v>
      </c>
      <c r="N29" s="247">
        <v>7620525597.6799994</v>
      </c>
      <c r="O29" s="244">
        <v>2160430866.9700003</v>
      </c>
      <c r="P29" s="244">
        <v>56267996.049999997</v>
      </c>
      <c r="Q29" s="244">
        <v>2120516492.3200002</v>
      </c>
      <c r="R29" s="244">
        <v>-16353621.4</v>
      </c>
      <c r="S29" s="244">
        <v>135013756259.84999</v>
      </c>
      <c r="T29" s="244">
        <v>139158864544.35001</v>
      </c>
      <c r="U29" s="244">
        <v>129907793371.81</v>
      </c>
      <c r="V29" s="245">
        <v>3754086322.5499997</v>
      </c>
      <c r="W29" s="245">
        <v>5496984849.9900007</v>
      </c>
      <c r="X29" s="136">
        <v>3.9501506914337528E-2</v>
      </c>
      <c r="Y29" s="245">
        <v>127104783376.20001</v>
      </c>
      <c r="Z29" s="245">
        <v>119637209161.94</v>
      </c>
      <c r="AA29" s="245">
        <v>2787087958.3699999</v>
      </c>
      <c r="AB29" s="245">
        <v>4680486255.8900003</v>
      </c>
      <c r="AC29" s="245">
        <v>12054081168.15</v>
      </c>
      <c r="AD29" s="245">
        <v>10270584209.869999</v>
      </c>
      <c r="AE29" s="245">
        <v>966998364.18000007</v>
      </c>
      <c r="AF29" s="245">
        <v>816498594.0999999</v>
      </c>
      <c r="AG29" s="245">
        <v>940035000</v>
      </c>
      <c r="AH29" s="245">
        <v>940035000</v>
      </c>
      <c r="AI29" s="245">
        <v>940035000</v>
      </c>
      <c r="AJ29" s="245">
        <v>0</v>
      </c>
      <c r="AK29" s="245">
        <v>896331194.99000013</v>
      </c>
      <c r="AL29" s="245">
        <v>928270558.99000001</v>
      </c>
      <c r="AM29" s="245">
        <v>86486604.709999993</v>
      </c>
      <c r="AN29" s="245">
        <v>12166472569.553001</v>
      </c>
      <c r="AO29" s="245">
        <v>3950866644.1730018</v>
      </c>
      <c r="AP29" s="245">
        <v>5791625222.6900005</v>
      </c>
      <c r="AQ29" s="245">
        <v>5855886935.1599998</v>
      </c>
      <c r="AR29" s="245">
        <v>4775179933.3299999</v>
      </c>
      <c r="AS29" s="245">
        <v>1080707001.8299999</v>
      </c>
      <c r="AT29" s="245">
        <v>2423980702.6899996</v>
      </c>
      <c r="AU29" s="245">
        <v>0</v>
      </c>
      <c r="AV29" s="245">
        <v>7569657566.3300009</v>
      </c>
      <c r="AW29" s="245">
        <v>7569657566.3300009</v>
      </c>
      <c r="AX29" s="245">
        <v>228822262812.953</v>
      </c>
      <c r="AY29" s="245">
        <v>76246299994.559998</v>
      </c>
      <c r="AZ29" s="245">
        <v>13626666699.4</v>
      </c>
      <c r="BA29" s="245">
        <v>45278429393.479996</v>
      </c>
      <c r="BB29" s="245">
        <v>3347979582.8000002</v>
      </c>
      <c r="BC29" s="245">
        <v>0</v>
      </c>
      <c r="BD29" s="245">
        <v>3347979582.8000002</v>
      </c>
      <c r="BE29" s="245">
        <v>0</v>
      </c>
      <c r="BF29" s="245">
        <v>0</v>
      </c>
      <c r="BG29" s="245">
        <v>0</v>
      </c>
      <c r="BH29" s="245">
        <v>0</v>
      </c>
      <c r="BI29" s="245">
        <v>8489934146.0599995</v>
      </c>
      <c r="BJ29" s="245">
        <v>2253697283.4799995</v>
      </c>
      <c r="BK29" s="245">
        <v>6236236862.5799999</v>
      </c>
      <c r="BL29" s="245">
        <v>0</v>
      </c>
      <c r="BM29" s="245">
        <v>152575962818.39001</v>
      </c>
      <c r="BN29" s="245">
        <v>129215227070.41</v>
      </c>
      <c r="BO29" s="245">
        <v>1245771511.2</v>
      </c>
      <c r="BP29" s="245">
        <v>16352011293.410004</v>
      </c>
      <c r="BQ29" s="245">
        <v>8316646143.3100052</v>
      </c>
      <c r="BR29" s="245">
        <v>2560051630</v>
      </c>
      <c r="BS29" s="245">
        <v>20205815153.079998</v>
      </c>
      <c r="BT29" s="245">
        <v>18769351816.059998</v>
      </c>
      <c r="BU29" s="245">
        <v>479228035.88</v>
      </c>
      <c r="BV29" s="245">
        <v>0</v>
      </c>
      <c r="BW29" s="245">
        <v>957235301.13999987</v>
      </c>
      <c r="BX29" s="245">
        <v>346196736.10000002</v>
      </c>
      <c r="BY29" s="245">
        <v>125011451.51000001</v>
      </c>
      <c r="BZ29" s="245">
        <v>40711600</v>
      </c>
      <c r="CA29" s="245">
        <v>240618458.84999996</v>
      </c>
      <c r="CB29" s="245">
        <v>367093907.81999993</v>
      </c>
      <c r="CC29" s="245">
        <v>162396853.14000002</v>
      </c>
      <c r="CD29" s="245">
        <v>2961672091.3900003</v>
      </c>
      <c r="CE29" s="245">
        <v>1559313837.5</v>
      </c>
      <c r="CF29" s="245">
        <v>1123328165.51</v>
      </c>
      <c r="CG29" s="245">
        <v>190527199.37000003</v>
      </c>
      <c r="CH29" s="245">
        <v>87640000</v>
      </c>
      <c r="CI29" s="245">
        <v>-862889.01</v>
      </c>
      <c r="CJ29" s="245">
        <v>8790415141.8799973</v>
      </c>
      <c r="CK29" s="245">
        <v>2600222431.48</v>
      </c>
      <c r="CL29" s="245">
        <v>2034936202.9399998</v>
      </c>
      <c r="CM29" s="245">
        <v>0</v>
      </c>
      <c r="CN29" s="245">
        <v>0</v>
      </c>
      <c r="CO29" s="245">
        <v>438866270</v>
      </c>
      <c r="CP29" s="245">
        <v>0</v>
      </c>
      <c r="CQ29" s="245">
        <v>48430182</v>
      </c>
      <c r="CR29" s="245">
        <v>945880244.97999966</v>
      </c>
      <c r="CS29" s="245">
        <v>601759505.96000028</v>
      </c>
      <c r="CT29" s="245">
        <v>15711409074.809996</v>
      </c>
      <c r="CU29" s="245">
        <v>5558954753.6699982</v>
      </c>
      <c r="CV29" s="245">
        <v>4718594577.7700005</v>
      </c>
      <c r="CW29" s="245">
        <v>5433859743.369998</v>
      </c>
      <c r="CX29" s="245">
        <v>1245727904.2699995</v>
      </c>
      <c r="CY29" s="245">
        <v>9077421224.4900017</v>
      </c>
      <c r="CZ29" s="245">
        <v>843026734.53999996</v>
      </c>
      <c r="DA29" s="245">
        <v>556047523.13999999</v>
      </c>
      <c r="DB29" s="245">
        <v>9364400435.8900013</v>
      </c>
      <c r="DC29" s="245">
        <v>9363763832.4800014</v>
      </c>
      <c r="DD29" s="245">
        <v>29842728113.179996</v>
      </c>
      <c r="DE29" s="245">
        <v>21526081969.869995</v>
      </c>
      <c r="DF29" s="245">
        <v>8316646143.3100033</v>
      </c>
    </row>
    <row r="30" spans="1:110" ht="11.25" customHeight="1">
      <c r="A30" s="133">
        <v>2012</v>
      </c>
      <c r="B30" s="133">
        <v>3</v>
      </c>
      <c r="C30" s="137">
        <v>205</v>
      </c>
      <c r="D30" s="243">
        <v>183</v>
      </c>
      <c r="E30" s="133">
        <v>70</v>
      </c>
      <c r="F30" s="133"/>
      <c r="G30" s="137">
        <v>533016</v>
      </c>
      <c r="H30" s="137"/>
      <c r="I30" s="138">
        <v>0</v>
      </c>
      <c r="J30" s="135">
        <v>236516334466.18329</v>
      </c>
      <c r="K30" s="244">
        <v>70909105115.000504</v>
      </c>
      <c r="L30" s="244">
        <v>34538096966.453094</v>
      </c>
      <c r="M30" s="244">
        <v>27879136181.437397</v>
      </c>
      <c r="N30" s="247">
        <v>8491871967.1099987</v>
      </c>
      <c r="O30" s="244">
        <v>2196615721.6599998</v>
      </c>
      <c r="P30" s="244">
        <v>169224412.29999998</v>
      </c>
      <c r="Q30" s="244">
        <v>2036653229.5599999</v>
      </c>
      <c r="R30" s="244">
        <v>-9261920.1999999993</v>
      </c>
      <c r="S30" s="244">
        <v>149990489027.39999</v>
      </c>
      <c r="T30" s="244">
        <v>154406025669.91998</v>
      </c>
      <c r="U30" s="244">
        <v>144250247225.31</v>
      </c>
      <c r="V30" s="245">
        <v>4163519733.73</v>
      </c>
      <c r="W30" s="245">
        <v>5992258710.8799992</v>
      </c>
      <c r="X30" s="136">
        <v>3.8808451191470292E-2</v>
      </c>
      <c r="Y30" s="245">
        <v>140458353781.82001</v>
      </c>
      <c r="Z30" s="245">
        <v>131951163203.00002</v>
      </c>
      <c r="AA30" s="245">
        <v>3399156585.8099999</v>
      </c>
      <c r="AB30" s="245">
        <v>5108033993.0099993</v>
      </c>
      <c r="AC30" s="245">
        <v>13947671888.100002</v>
      </c>
      <c r="AD30" s="245">
        <v>12299084022.310001</v>
      </c>
      <c r="AE30" s="245">
        <v>764363147.91999996</v>
      </c>
      <c r="AF30" s="245">
        <v>884224717.86999989</v>
      </c>
      <c r="AG30" s="245">
        <v>939120000</v>
      </c>
      <c r="AH30" s="245">
        <v>939120000</v>
      </c>
      <c r="AI30" s="245">
        <v>939120000</v>
      </c>
      <c r="AJ30" s="245">
        <v>0</v>
      </c>
      <c r="AK30" s="245">
        <v>870316191.99000001</v>
      </c>
      <c r="AL30" s="245">
        <v>982372694.02999997</v>
      </c>
      <c r="AM30" s="245">
        <v>525000</v>
      </c>
      <c r="AN30" s="245">
        <v>10997598462.112789</v>
      </c>
      <c r="AO30" s="245">
        <v>4159990046.8081908</v>
      </c>
      <c r="AP30" s="245">
        <v>3865690634.5500002</v>
      </c>
      <c r="AQ30" s="245">
        <v>3933811591.29</v>
      </c>
      <c r="AR30" s="245">
        <v>3122469924.8199997</v>
      </c>
      <c r="AS30" s="245">
        <v>811341666.47000003</v>
      </c>
      <c r="AT30" s="245">
        <v>2971917780.7545996</v>
      </c>
      <c r="AU30" s="245">
        <v>0</v>
      </c>
      <c r="AV30" s="245">
        <v>8869964367.0261021</v>
      </c>
      <c r="AW30" s="245">
        <v>8869964367.0261021</v>
      </c>
      <c r="AX30" s="245">
        <v>245386298833.20935</v>
      </c>
      <c r="AY30" s="245">
        <v>83146177516.213943</v>
      </c>
      <c r="AZ30" s="245">
        <v>15726070912.310001</v>
      </c>
      <c r="BA30" s="245">
        <v>48891638095.850006</v>
      </c>
      <c r="BB30" s="245">
        <v>3002943289.1900001</v>
      </c>
      <c r="BC30" s="245">
        <v>600000</v>
      </c>
      <c r="BD30" s="245">
        <v>2968531489.1900001</v>
      </c>
      <c r="BE30" s="245">
        <v>33811800</v>
      </c>
      <c r="BF30" s="245">
        <v>0</v>
      </c>
      <c r="BG30" s="245">
        <v>0</v>
      </c>
      <c r="BH30" s="245">
        <v>0</v>
      </c>
      <c r="BI30" s="245">
        <v>10105323285.773937</v>
      </c>
      <c r="BJ30" s="245">
        <v>2460434012.3577704</v>
      </c>
      <c r="BK30" s="245">
        <v>7644889273.4161663</v>
      </c>
      <c r="BL30" s="245">
        <v>0</v>
      </c>
      <c r="BM30" s="245">
        <v>162240121316.99243</v>
      </c>
      <c r="BN30" s="245">
        <v>133289227070.41</v>
      </c>
      <c r="BO30" s="245">
        <v>1180841604.6300001</v>
      </c>
      <c r="BP30" s="245">
        <v>21199030229.662457</v>
      </c>
      <c r="BQ30" s="245">
        <v>13453266368.968452</v>
      </c>
      <c r="BR30" s="245">
        <v>2568306430</v>
      </c>
      <c r="BS30" s="245">
        <v>31634081388.426395</v>
      </c>
      <c r="BT30" s="245">
        <v>29953746547.474102</v>
      </c>
      <c r="BU30" s="245">
        <v>747658972.31000006</v>
      </c>
      <c r="BV30" s="245">
        <v>0</v>
      </c>
      <c r="BW30" s="245">
        <v>932675868.64229822</v>
      </c>
      <c r="BX30" s="245">
        <v>367032966.96000004</v>
      </c>
      <c r="BY30" s="245">
        <v>175079952.63</v>
      </c>
      <c r="BZ30" s="245">
        <v>40711600</v>
      </c>
      <c r="CA30" s="245">
        <v>356499430.75229806</v>
      </c>
      <c r="CB30" s="245">
        <v>541911481.99000013</v>
      </c>
      <c r="CC30" s="245">
        <v>548559563.68999994</v>
      </c>
      <c r="CD30" s="245">
        <v>4772361797.4507246</v>
      </c>
      <c r="CE30" s="245">
        <v>2472118701.4999995</v>
      </c>
      <c r="CF30" s="245">
        <v>1754400698.0400002</v>
      </c>
      <c r="CG30" s="245">
        <v>301485929.52687502</v>
      </c>
      <c r="CH30" s="245">
        <v>243462914.49384999</v>
      </c>
      <c r="CI30" s="245">
        <v>-893553.89</v>
      </c>
      <c r="CJ30" s="245">
        <v>13298345976.234299</v>
      </c>
      <c r="CK30" s="245">
        <v>4499768386.2999992</v>
      </c>
      <c r="CL30" s="245">
        <v>3051059271.9074998</v>
      </c>
      <c r="CM30" s="245">
        <v>0</v>
      </c>
      <c r="CN30" s="245">
        <v>0</v>
      </c>
      <c r="CO30" s="245">
        <v>648734377</v>
      </c>
      <c r="CP30" s="245">
        <v>0</v>
      </c>
      <c r="CQ30" s="245">
        <v>76303682</v>
      </c>
      <c r="CR30" s="245">
        <v>1559166085.3540003</v>
      </c>
      <c r="CS30" s="245">
        <v>766855127.55350006</v>
      </c>
      <c r="CT30" s="245">
        <v>23610022629.267067</v>
      </c>
      <c r="CU30" s="245">
        <v>7877361869.6785641</v>
      </c>
      <c r="CV30" s="245">
        <v>7192978291.9946003</v>
      </c>
      <c r="CW30" s="245">
        <v>8539682467.5938988</v>
      </c>
      <c r="CX30" s="245">
        <v>1833439067.7999997</v>
      </c>
      <c r="CY30" s="245">
        <v>14716603870.142902</v>
      </c>
      <c r="CZ30" s="245">
        <v>1010573010.72</v>
      </c>
      <c r="DA30" s="245">
        <v>671952115.19000006</v>
      </c>
      <c r="DB30" s="245">
        <v>15055224765.672903</v>
      </c>
      <c r="DC30" s="245">
        <v>15145213080.582903</v>
      </c>
      <c r="DD30" s="245">
        <v>46049831654.390694</v>
      </c>
      <c r="DE30" s="245">
        <v>32596565285.422256</v>
      </c>
      <c r="DF30" s="245">
        <v>13453266368.968435</v>
      </c>
    </row>
    <row r="31" spans="1:110" ht="11.25" customHeight="1">
      <c r="A31" s="133">
        <v>2012</v>
      </c>
      <c r="B31" s="133">
        <v>4</v>
      </c>
      <c r="C31" s="137">
        <v>212</v>
      </c>
      <c r="D31" s="243">
        <v>188</v>
      </c>
      <c r="E31" s="133">
        <v>70</v>
      </c>
      <c r="F31" s="133"/>
      <c r="G31" s="137">
        <v>594151</v>
      </c>
      <c r="H31" s="137"/>
      <c r="I31" s="138">
        <v>0</v>
      </c>
      <c r="J31" s="135">
        <v>242772323160</v>
      </c>
      <c r="K31" s="244">
        <v>66678881600</v>
      </c>
      <c r="L31" s="244">
        <v>34044394320</v>
      </c>
      <c r="M31" s="244">
        <v>23063089350</v>
      </c>
      <c r="N31" s="247">
        <v>9571397940</v>
      </c>
      <c r="O31" s="244">
        <v>2202258170</v>
      </c>
      <c r="P31" s="244">
        <v>219389780</v>
      </c>
      <c r="Q31" s="244">
        <v>2009526770</v>
      </c>
      <c r="R31" s="244">
        <v>-9261920</v>
      </c>
      <c r="S31" s="244">
        <v>153309917210</v>
      </c>
      <c r="T31" s="244">
        <v>157769345760</v>
      </c>
      <c r="U31" s="244">
        <v>147077072010</v>
      </c>
      <c r="V31" s="245">
        <v>4224854490</v>
      </c>
      <c r="W31" s="245">
        <v>6467419250</v>
      </c>
      <c r="X31" s="136">
        <v>4.0992876143622292E-2</v>
      </c>
      <c r="Y31" s="245">
        <v>143990762790</v>
      </c>
      <c r="Z31" s="245">
        <v>134557685639.99998</v>
      </c>
      <c r="AA31" s="245">
        <v>3555434530</v>
      </c>
      <c r="AB31" s="245">
        <v>5877642610</v>
      </c>
      <c r="AC31" s="245">
        <v>13778582970</v>
      </c>
      <c r="AD31" s="245">
        <v>12519386370</v>
      </c>
      <c r="AE31" s="245">
        <v>669419960</v>
      </c>
      <c r="AF31" s="245">
        <v>589776640</v>
      </c>
      <c r="AG31" s="245">
        <v>843620000</v>
      </c>
      <c r="AH31" s="245">
        <v>843620000</v>
      </c>
      <c r="AI31" s="245">
        <v>843620000</v>
      </c>
      <c r="AJ31" s="245">
        <v>0</v>
      </c>
      <c r="AK31" s="245">
        <v>919838100</v>
      </c>
      <c r="AL31" s="245">
        <v>910889890</v>
      </c>
      <c r="AM31" s="245">
        <v>118168630</v>
      </c>
      <c r="AN31" s="245">
        <v>8948210</v>
      </c>
      <c r="AO31" s="245">
        <v>18817260230</v>
      </c>
      <c r="AP31" s="245">
        <v>236299770</v>
      </c>
      <c r="AQ31" s="245">
        <v>9730620070</v>
      </c>
      <c r="AR31" s="245">
        <v>9671622800</v>
      </c>
      <c r="AS31" s="245">
        <v>23587170</v>
      </c>
      <c r="AT31" s="245">
        <v>58997270</v>
      </c>
      <c r="AU31" s="245">
        <v>4568408390</v>
      </c>
      <c r="AV31" s="245">
        <v>9281218200</v>
      </c>
      <c r="AW31" s="245">
        <v>9281218200</v>
      </c>
      <c r="AX31" s="245">
        <v>252053541360</v>
      </c>
      <c r="AY31" s="245">
        <v>80756881750</v>
      </c>
      <c r="AZ31" s="245">
        <v>14111454940</v>
      </c>
      <c r="BA31" s="245">
        <v>46142177590</v>
      </c>
      <c r="BB31" s="245">
        <v>2547535800</v>
      </c>
      <c r="BC31" s="245">
        <v>300000</v>
      </c>
      <c r="BD31" s="245">
        <v>2547235800</v>
      </c>
      <c r="BE31" s="245">
        <v>0</v>
      </c>
      <c r="BF31" s="245">
        <v>0</v>
      </c>
      <c r="BG31" s="245">
        <v>0</v>
      </c>
      <c r="BH31" s="245">
        <v>84605000</v>
      </c>
      <c r="BI31" s="245">
        <v>9893730050</v>
      </c>
      <c r="BJ31" s="245">
        <v>2300211410</v>
      </c>
      <c r="BK31" s="245">
        <v>7593518640</v>
      </c>
      <c r="BL31" s="245">
        <v>0</v>
      </c>
      <c r="BM31" s="245">
        <v>171296659610</v>
      </c>
      <c r="BN31" s="245">
        <v>139194226170</v>
      </c>
      <c r="BO31" s="245">
        <v>108830830</v>
      </c>
      <c r="BP31" s="245">
        <v>24165469860</v>
      </c>
      <c r="BQ31" s="245">
        <v>18579379100</v>
      </c>
      <c r="BR31" s="245">
        <v>1568199780</v>
      </c>
      <c r="BS31" s="245">
        <v>45674078710</v>
      </c>
      <c r="BT31" s="245">
        <v>43343624860</v>
      </c>
      <c r="BU31" s="245">
        <v>1252387400</v>
      </c>
      <c r="BV31" s="245">
        <v>0</v>
      </c>
      <c r="BW31" s="245">
        <v>1078066450</v>
      </c>
      <c r="BX31" s="245">
        <v>385442240</v>
      </c>
      <c r="BY31" s="245">
        <v>233082920</v>
      </c>
      <c r="BZ31" s="245">
        <v>0</v>
      </c>
      <c r="CA31" s="245">
        <v>533946160.00000006</v>
      </c>
      <c r="CB31" s="245">
        <v>724543440</v>
      </c>
      <c r="CC31" s="245">
        <v>798948310</v>
      </c>
      <c r="CD31" s="245">
        <v>6544599280</v>
      </c>
      <c r="CE31" s="245">
        <v>3358074800</v>
      </c>
      <c r="CF31" s="245">
        <v>2547048780</v>
      </c>
      <c r="CG31" s="245">
        <v>248994160</v>
      </c>
      <c r="CH31" s="245">
        <v>389589370</v>
      </c>
      <c r="CI31" s="245">
        <v>-892160</v>
      </c>
      <c r="CJ31" s="245">
        <v>23344791250</v>
      </c>
      <c r="CK31" s="245">
        <v>12339548090</v>
      </c>
      <c r="CL31" s="245">
        <v>3988350290</v>
      </c>
      <c r="CM31" s="245">
        <v>2235000</v>
      </c>
      <c r="CN31" s="245">
        <v>2440130</v>
      </c>
      <c r="CO31" s="245">
        <v>815196900</v>
      </c>
      <c r="CP31" s="245">
        <v>0</v>
      </c>
      <c r="CQ31" s="245">
        <v>110691430</v>
      </c>
      <c r="CR31" s="245">
        <v>2166701710</v>
      </c>
      <c r="CS31" s="245">
        <v>891085130</v>
      </c>
      <c r="CT31" s="245">
        <v>39542613080</v>
      </c>
      <c r="CU31" s="245">
        <v>16770252740</v>
      </c>
      <c r="CV31" s="245">
        <v>10186749480</v>
      </c>
      <c r="CW31" s="245">
        <v>12585610860</v>
      </c>
      <c r="CX31" s="245">
        <v>2322915990</v>
      </c>
      <c r="CY31" s="245">
        <v>20608741610</v>
      </c>
      <c r="CZ31" s="245">
        <v>1149374930</v>
      </c>
      <c r="DA31" s="245">
        <v>1016701370</v>
      </c>
      <c r="DB31" s="245">
        <v>20741415180</v>
      </c>
      <c r="DC31" s="245">
        <v>21042542840</v>
      </c>
      <c r="DD31" s="245">
        <v>70483110800.000015</v>
      </c>
      <c r="DE31" s="245">
        <v>51903731699.999992</v>
      </c>
      <c r="DF31" s="245">
        <v>18579379100.000015</v>
      </c>
    </row>
    <row r="32" spans="1:110" ht="11.25" customHeight="1">
      <c r="A32" s="133">
        <v>2013</v>
      </c>
      <c r="B32" s="133">
        <v>1</v>
      </c>
      <c r="C32" s="137">
        <v>229</v>
      </c>
      <c r="D32" s="243">
        <v>204</v>
      </c>
      <c r="E32" s="133">
        <v>74</v>
      </c>
      <c r="F32" s="133"/>
      <c r="G32" s="137">
        <v>288017</v>
      </c>
      <c r="H32" s="137"/>
      <c r="I32" s="138">
        <v>282448429090</v>
      </c>
      <c r="J32" s="135">
        <v>271786325638.12201</v>
      </c>
      <c r="K32" s="244">
        <v>70304239196.895096</v>
      </c>
      <c r="L32" s="244">
        <v>35423754619.0159</v>
      </c>
      <c r="M32" s="244">
        <v>28160411703.509201</v>
      </c>
      <c r="N32" s="247">
        <v>6720072874.3699999</v>
      </c>
      <c r="O32" s="244">
        <v>9289012235.1200008</v>
      </c>
      <c r="P32" s="244">
        <v>185577980.79999998</v>
      </c>
      <c r="Q32" s="244">
        <v>9112696174.5200005</v>
      </c>
      <c r="R32" s="244">
        <v>0</v>
      </c>
      <c r="S32" s="244">
        <v>170503044495.30099</v>
      </c>
      <c r="T32" s="244">
        <v>175289267891.845</v>
      </c>
      <c r="U32" s="244">
        <v>163996016521.80502</v>
      </c>
      <c r="V32" s="245">
        <v>4378799607.7199993</v>
      </c>
      <c r="W32" s="245">
        <v>6914451762.3199997</v>
      </c>
      <c r="X32" s="136">
        <v>3.944595037379172E-2</v>
      </c>
      <c r="Y32" s="245">
        <v>161519934668.86499</v>
      </c>
      <c r="Z32" s="245">
        <v>151735719503.14502</v>
      </c>
      <c r="AA32" s="245">
        <v>3611360720.25</v>
      </c>
      <c r="AB32" s="245">
        <v>6172854445.4699993</v>
      </c>
      <c r="AC32" s="245">
        <v>13769333222.98</v>
      </c>
      <c r="AD32" s="245">
        <v>12260297018.66</v>
      </c>
      <c r="AE32" s="245">
        <v>767438887.46999991</v>
      </c>
      <c r="AF32" s="245">
        <v>741597316.8499999</v>
      </c>
      <c r="AG32" s="245">
        <v>842431930</v>
      </c>
      <c r="AH32" s="245">
        <v>842431930</v>
      </c>
      <c r="AI32" s="245">
        <v>842431930</v>
      </c>
      <c r="AJ32" s="245">
        <v>0</v>
      </c>
      <c r="AK32" s="245">
        <v>940330128.99000001</v>
      </c>
      <c r="AL32" s="245">
        <v>1076637547.7</v>
      </c>
      <c r="AM32" s="245">
        <v>1938000</v>
      </c>
      <c r="AN32" s="245">
        <v>19875379147.396</v>
      </c>
      <c r="AO32" s="245">
        <v>4821608601.2414007</v>
      </c>
      <c r="AP32" s="245">
        <v>12069928568.970001</v>
      </c>
      <c r="AQ32" s="245">
        <v>12012204186.43</v>
      </c>
      <c r="AR32" s="245">
        <v>9428737375.0799999</v>
      </c>
      <c r="AS32" s="245">
        <v>2641191193.8900003</v>
      </c>
      <c r="AT32" s="245">
        <v>3041566359.7245998</v>
      </c>
      <c r="AU32" s="245">
        <v>0</v>
      </c>
      <c r="AV32" s="245">
        <v>10662187126.0781</v>
      </c>
      <c r="AW32" s="245">
        <v>10662187126.0781</v>
      </c>
      <c r="AX32" s="245">
        <v>282448512679.20001</v>
      </c>
      <c r="AY32" s="245">
        <v>101262839323.492</v>
      </c>
      <c r="AZ32" s="245">
        <v>17705688081.77</v>
      </c>
      <c r="BA32" s="245">
        <v>61573072352.269997</v>
      </c>
      <c r="BB32" s="245">
        <v>3742215621.98</v>
      </c>
      <c r="BC32" s="245">
        <v>0</v>
      </c>
      <c r="BD32" s="245">
        <v>3742215621.98</v>
      </c>
      <c r="BE32" s="245">
        <v>0</v>
      </c>
      <c r="BF32" s="245">
        <v>0</v>
      </c>
      <c r="BG32" s="245">
        <v>0</v>
      </c>
      <c r="BH32" s="245">
        <v>0</v>
      </c>
      <c r="BI32" s="245">
        <v>10498753829.631699</v>
      </c>
      <c r="BJ32" s="245">
        <v>2451637013.88059</v>
      </c>
      <c r="BK32" s="245">
        <v>8046689017.83109</v>
      </c>
      <c r="BL32" s="245">
        <v>427797.92</v>
      </c>
      <c r="BM32" s="245">
        <v>181185673440.71002</v>
      </c>
      <c r="BN32" s="245">
        <v>148378002040.17999</v>
      </c>
      <c r="BO32" s="245">
        <v>166465911.10999998</v>
      </c>
      <c r="BP32" s="245">
        <v>23617154061.700298</v>
      </c>
      <c r="BQ32" s="245">
        <v>5697221070.9129305</v>
      </c>
      <c r="BR32" s="245">
        <v>1569019680</v>
      </c>
      <c r="BS32" s="245">
        <v>14253653480</v>
      </c>
      <c r="BT32" s="245">
        <v>13473139560</v>
      </c>
      <c r="BU32" s="245">
        <v>357725360</v>
      </c>
      <c r="BV32" s="245">
        <v>3524620</v>
      </c>
      <c r="BW32" s="245">
        <v>419263940</v>
      </c>
      <c r="BX32" s="245">
        <v>18432610</v>
      </c>
      <c r="BY32" s="245">
        <v>48228690</v>
      </c>
      <c r="BZ32" s="245">
        <v>0</v>
      </c>
      <c r="CA32" s="245">
        <v>294601920</v>
      </c>
      <c r="CB32" s="245">
        <v>175956440</v>
      </c>
      <c r="CC32" s="245">
        <v>117955720</v>
      </c>
      <c r="CD32" s="245">
        <v>1833631110</v>
      </c>
      <c r="CE32" s="245">
        <v>953485380</v>
      </c>
      <c r="CF32" s="245">
        <v>705091130</v>
      </c>
      <c r="CG32" s="245">
        <v>168467280</v>
      </c>
      <c r="CH32" s="245">
        <v>5996370</v>
      </c>
      <c r="CI32" s="245">
        <v>-590950</v>
      </c>
      <c r="CJ32" s="245">
        <v>3312790510</v>
      </c>
      <c r="CK32" s="245">
        <v>640793180</v>
      </c>
      <c r="CL32" s="245">
        <v>1174204590</v>
      </c>
      <c r="CM32" s="245">
        <v>4410</v>
      </c>
      <c r="CN32" s="245">
        <v>0</v>
      </c>
      <c r="CO32" s="245">
        <v>133454700.00000001</v>
      </c>
      <c r="CP32" s="245">
        <v>0</v>
      </c>
      <c r="CQ32" s="245">
        <v>30096210</v>
      </c>
      <c r="CR32" s="245">
        <v>841734690</v>
      </c>
      <c r="CS32" s="245">
        <v>168914580</v>
      </c>
      <c r="CT32" s="245">
        <v>8202065860</v>
      </c>
      <c r="CU32" s="245">
        <v>1754315920</v>
      </c>
      <c r="CV32" s="245">
        <v>3168097550</v>
      </c>
      <c r="CW32" s="245">
        <v>3279652400</v>
      </c>
      <c r="CX32" s="245">
        <v>1216948690</v>
      </c>
      <c r="CY32" s="245">
        <v>6313798330</v>
      </c>
      <c r="CZ32" s="245">
        <v>291098640</v>
      </c>
      <c r="DA32" s="245">
        <v>188175600</v>
      </c>
      <c r="DB32" s="245">
        <v>6416721360</v>
      </c>
      <c r="DC32" s="245">
        <v>6417543070</v>
      </c>
      <c r="DD32" s="245">
        <v>17858364330.000004</v>
      </c>
      <c r="DE32" s="245">
        <v>12161226590</v>
      </c>
      <c r="DF32" s="245">
        <v>5697137740.0000019</v>
      </c>
    </row>
    <row r="33" spans="1:110" ht="11.25" customHeight="1">
      <c r="A33" s="133">
        <v>2013</v>
      </c>
      <c r="B33" s="133">
        <v>2</v>
      </c>
      <c r="C33" s="137">
        <v>233</v>
      </c>
      <c r="D33" s="246">
        <v>208</v>
      </c>
      <c r="E33" s="133">
        <v>75</v>
      </c>
      <c r="F33" s="133"/>
      <c r="G33" s="137">
        <v>471090</v>
      </c>
      <c r="H33" s="137"/>
      <c r="I33" s="138">
        <v>307736217000</v>
      </c>
      <c r="J33" s="135">
        <v>297169765800</v>
      </c>
      <c r="K33" s="244">
        <v>83203677830</v>
      </c>
      <c r="L33" s="244">
        <v>39164226550</v>
      </c>
      <c r="M33" s="244">
        <v>35334493740</v>
      </c>
      <c r="N33" s="247">
        <v>8704957530.0000019</v>
      </c>
      <c r="O33" s="244">
        <v>9359030140</v>
      </c>
      <c r="P33" s="244">
        <v>98361140</v>
      </c>
      <c r="Q33" s="244">
        <v>9269930920</v>
      </c>
      <c r="R33" s="244">
        <v>0</v>
      </c>
      <c r="S33" s="244">
        <v>182993305260</v>
      </c>
      <c r="T33" s="244">
        <v>188120936310</v>
      </c>
      <c r="U33" s="244">
        <v>174134797760</v>
      </c>
      <c r="V33" s="245">
        <v>6827944890</v>
      </c>
      <c r="W33" s="245">
        <v>7158193649.999999</v>
      </c>
      <c r="X33" s="136">
        <v>3.8051020744465057E-2</v>
      </c>
      <c r="Y33" s="245">
        <v>172098022200</v>
      </c>
      <c r="Z33" s="245">
        <v>159681360140</v>
      </c>
      <c r="AA33" s="245">
        <v>5912871790</v>
      </c>
      <c r="AB33" s="245">
        <v>6503790260</v>
      </c>
      <c r="AC33" s="245">
        <v>16022914110</v>
      </c>
      <c r="AD33" s="245">
        <v>14453437620</v>
      </c>
      <c r="AE33" s="245">
        <v>915073100</v>
      </c>
      <c r="AF33" s="245">
        <v>654403390</v>
      </c>
      <c r="AG33" s="245">
        <v>842431930</v>
      </c>
      <c r="AH33" s="245">
        <v>842431930</v>
      </c>
      <c r="AI33" s="245">
        <v>842431930</v>
      </c>
      <c r="AJ33" s="245">
        <v>0</v>
      </c>
      <c r="AK33" s="245">
        <v>835501960</v>
      </c>
      <c r="AL33" s="245">
        <v>782323410</v>
      </c>
      <c r="AM33" s="245">
        <v>191423970</v>
      </c>
      <c r="AN33" s="245">
        <v>19934501400</v>
      </c>
      <c r="AO33" s="245">
        <v>5460086810</v>
      </c>
      <c r="AP33" s="245">
        <v>10956275980</v>
      </c>
      <c r="AQ33" s="245">
        <v>10915298320</v>
      </c>
      <c r="AR33" s="245">
        <v>8916012250</v>
      </c>
      <c r="AS33" s="245">
        <v>2040263740</v>
      </c>
      <c r="AT33" s="245">
        <v>3559116280</v>
      </c>
      <c r="AU33" s="245">
        <v>0</v>
      </c>
      <c r="AV33" s="245">
        <v>10566449550</v>
      </c>
      <c r="AW33" s="245">
        <v>10566449550</v>
      </c>
      <c r="AX33" s="245">
        <v>307736217000</v>
      </c>
      <c r="AY33" s="245">
        <v>109021491410</v>
      </c>
      <c r="AZ33" s="245">
        <v>17852496970</v>
      </c>
      <c r="BA33" s="245">
        <v>63522781930</v>
      </c>
      <c r="BB33" s="245">
        <v>1656119620</v>
      </c>
      <c r="BC33" s="245">
        <v>0</v>
      </c>
      <c r="BD33" s="245">
        <v>1656119620</v>
      </c>
      <c r="BE33" s="245">
        <v>0</v>
      </c>
      <c r="BF33" s="245">
        <v>0</v>
      </c>
      <c r="BG33" s="245">
        <v>0</v>
      </c>
      <c r="BH33" s="245">
        <v>376832500</v>
      </c>
      <c r="BI33" s="245">
        <v>16054208240</v>
      </c>
      <c r="BJ33" s="245">
        <v>2545833180</v>
      </c>
      <c r="BK33" s="245">
        <v>13506723800</v>
      </c>
      <c r="BL33" s="245">
        <v>1651260</v>
      </c>
      <c r="BM33" s="245">
        <v>198714723950</v>
      </c>
      <c r="BN33" s="245">
        <v>160984853630</v>
      </c>
      <c r="BO33" s="245">
        <v>187258380</v>
      </c>
      <c r="BP33" s="245">
        <v>29146594180</v>
      </c>
      <c r="BQ33" s="245">
        <v>12963238720</v>
      </c>
      <c r="BR33" s="245">
        <v>1822633230</v>
      </c>
      <c r="BS33" s="245">
        <v>29332018030</v>
      </c>
      <c r="BT33" s="245">
        <v>28543429710</v>
      </c>
      <c r="BU33" s="245">
        <v>549323100</v>
      </c>
      <c r="BV33" s="245">
        <v>0</v>
      </c>
      <c r="BW33" s="245">
        <v>239265220</v>
      </c>
      <c r="BX33" s="245">
        <v>9737680</v>
      </c>
      <c r="BY33" s="245">
        <v>94281440</v>
      </c>
      <c r="BZ33" s="245">
        <v>0</v>
      </c>
      <c r="CA33" s="245">
        <v>199437250</v>
      </c>
      <c r="CB33" s="245">
        <v>284702910</v>
      </c>
      <c r="CC33" s="245">
        <v>348894060</v>
      </c>
      <c r="CD33" s="245">
        <v>3975634860</v>
      </c>
      <c r="CE33" s="245">
        <v>1968307660</v>
      </c>
      <c r="CF33" s="245">
        <v>1791224560</v>
      </c>
      <c r="CG33" s="245">
        <v>192558360</v>
      </c>
      <c r="CH33" s="245">
        <v>28867190</v>
      </c>
      <c r="CI33" s="245">
        <v>5322910</v>
      </c>
      <c r="CJ33" s="245">
        <v>8039990300</v>
      </c>
      <c r="CK33" s="245">
        <v>1632588260</v>
      </c>
      <c r="CL33" s="245">
        <v>2759807230</v>
      </c>
      <c r="CM33" s="245">
        <v>197000</v>
      </c>
      <c r="CN33" s="245">
        <v>0</v>
      </c>
      <c r="CO33" s="245">
        <v>331663000</v>
      </c>
      <c r="CP33" s="245">
        <v>0</v>
      </c>
      <c r="CQ33" s="245">
        <v>363655220</v>
      </c>
      <c r="CR33" s="245">
        <v>1822902750</v>
      </c>
      <c r="CS33" s="245">
        <v>241389260</v>
      </c>
      <c r="CT33" s="245">
        <v>17441152110</v>
      </c>
      <c r="CU33" s="245">
        <v>4299736640</v>
      </c>
      <c r="CV33" s="245">
        <v>6339860250</v>
      </c>
      <c r="CW33" s="245">
        <v>6801555220</v>
      </c>
      <c r="CX33" s="245">
        <v>1574192570</v>
      </c>
      <c r="CY33" s="245">
        <v>14381028780</v>
      </c>
      <c r="CZ33" s="245">
        <v>565088990</v>
      </c>
      <c r="DA33" s="245">
        <v>429050300</v>
      </c>
      <c r="DB33" s="245">
        <v>14517067470</v>
      </c>
      <c r="DC33" s="245">
        <v>14543061370</v>
      </c>
      <c r="DD33" s="245">
        <v>37965607300</v>
      </c>
      <c r="DE33" s="245">
        <v>25002368580</v>
      </c>
      <c r="DF33" s="245">
        <v>12963238719.999998</v>
      </c>
    </row>
    <row r="34" spans="1:110" ht="11.25" customHeight="1">
      <c r="A34" s="133">
        <v>2013</v>
      </c>
      <c r="B34" s="133">
        <v>3</v>
      </c>
      <c r="C34" s="137">
        <v>245</v>
      </c>
      <c r="D34" s="246">
        <v>218</v>
      </c>
      <c r="E34" s="133">
        <v>77</v>
      </c>
      <c r="F34" s="133"/>
      <c r="G34" s="137">
        <v>518603</v>
      </c>
      <c r="H34" s="137"/>
      <c r="I34" s="138">
        <v>344064023000</v>
      </c>
      <c r="J34" s="135">
        <v>333150716899.11798</v>
      </c>
      <c r="K34" s="244">
        <v>95234841693.736008</v>
      </c>
      <c r="L34" s="244">
        <v>39468937875.850204</v>
      </c>
      <c r="M34" s="244">
        <v>48272339636.915695</v>
      </c>
      <c r="N34" s="247">
        <v>7493564180.9700003</v>
      </c>
      <c r="O34" s="244">
        <v>9839961656.0200005</v>
      </c>
      <c r="P34" s="244">
        <v>27305775.359999999</v>
      </c>
      <c r="Q34" s="244">
        <v>9821963108.6100006</v>
      </c>
      <c r="R34" s="244">
        <v>0</v>
      </c>
      <c r="S34" s="244">
        <v>203490966725.875</v>
      </c>
      <c r="T34" s="244">
        <v>209591331545.022</v>
      </c>
      <c r="U34" s="244">
        <v>193169905942.496</v>
      </c>
      <c r="V34" s="245">
        <v>6795808101.8662691</v>
      </c>
      <c r="W34" s="245">
        <v>9625617500.6599998</v>
      </c>
      <c r="X34" s="136">
        <v>4.59256469707209E-2</v>
      </c>
      <c r="Y34" s="245">
        <v>184590262891.44199</v>
      </c>
      <c r="Z34" s="245">
        <v>169835043387.116</v>
      </c>
      <c r="AA34" s="245">
        <v>5865545945.6762695</v>
      </c>
      <c r="AB34" s="245">
        <v>8889673558.6499996</v>
      </c>
      <c r="AC34" s="245">
        <v>25001068653.579998</v>
      </c>
      <c r="AD34" s="245">
        <v>23334862555.380001</v>
      </c>
      <c r="AE34" s="245">
        <v>930262156.19000006</v>
      </c>
      <c r="AF34" s="245">
        <v>735943942.00999999</v>
      </c>
      <c r="AG34" s="245">
        <v>808620000</v>
      </c>
      <c r="AH34" s="245">
        <v>807120000</v>
      </c>
      <c r="AI34" s="245">
        <v>808620000</v>
      </c>
      <c r="AJ34" s="245">
        <v>0</v>
      </c>
      <c r="AK34" s="245">
        <v>833310555.99000001</v>
      </c>
      <c r="AL34" s="245">
        <v>766681478.69999993</v>
      </c>
      <c r="AM34" s="245">
        <v>186313216</v>
      </c>
      <c r="AN34" s="245">
        <v>22944434920.696899</v>
      </c>
      <c r="AO34" s="245">
        <v>6713907760.1723003</v>
      </c>
      <c r="AP34" s="245">
        <v>11990764464.354601</v>
      </c>
      <c r="AQ34" s="245">
        <v>11948693583.9946</v>
      </c>
      <c r="AR34" s="245">
        <v>10681047335.8346</v>
      </c>
      <c r="AS34" s="245">
        <v>1309717128.52</v>
      </c>
      <c r="AT34" s="245">
        <v>4281833576.5300002</v>
      </c>
      <c r="AU34" s="245">
        <v>0</v>
      </c>
      <c r="AV34" s="245">
        <v>10913819995.662899</v>
      </c>
      <c r="AW34" s="245">
        <v>10913819995.662899</v>
      </c>
      <c r="AX34" s="245">
        <v>344064536894.78101</v>
      </c>
      <c r="AY34" s="245">
        <v>128092850325.095</v>
      </c>
      <c r="AZ34" s="245">
        <v>18366924097</v>
      </c>
      <c r="BA34" s="245">
        <v>76367818841.061996</v>
      </c>
      <c r="BB34" s="245">
        <v>2511755111.71</v>
      </c>
      <c r="BC34" s="245">
        <v>3949630</v>
      </c>
      <c r="BD34" s="245">
        <v>2507727253.71</v>
      </c>
      <c r="BE34" s="245">
        <v>78228</v>
      </c>
      <c r="BF34" s="245">
        <v>0</v>
      </c>
      <c r="BG34" s="245">
        <v>0</v>
      </c>
      <c r="BH34" s="245">
        <v>1192800000</v>
      </c>
      <c r="BI34" s="245">
        <v>18524477430.1334</v>
      </c>
      <c r="BJ34" s="245">
        <v>2918437109.1136899</v>
      </c>
      <c r="BK34" s="245">
        <v>15606040321.019699</v>
      </c>
      <c r="BL34" s="245">
        <v>0</v>
      </c>
      <c r="BM34" s="245">
        <v>215971686569.686</v>
      </c>
      <c r="BN34" s="245">
        <v>171425237316.68002</v>
      </c>
      <c r="BO34" s="245">
        <v>186341875.10999998</v>
      </c>
      <c r="BP34" s="245">
        <v>33980365842.005997</v>
      </c>
      <c r="BQ34" s="245">
        <v>21014753570.908798</v>
      </c>
      <c r="BR34" s="245">
        <v>2430469520.21</v>
      </c>
      <c r="BS34" s="245">
        <v>46203470320</v>
      </c>
      <c r="BT34" s="245">
        <v>44738304630</v>
      </c>
      <c r="BU34" s="245">
        <v>830022570</v>
      </c>
      <c r="BV34" s="245">
        <v>0</v>
      </c>
      <c r="BW34" s="245">
        <v>635143120</v>
      </c>
      <c r="BX34" s="245">
        <v>45945900</v>
      </c>
      <c r="BY34" s="245">
        <v>138486580</v>
      </c>
      <c r="BZ34" s="245">
        <v>0</v>
      </c>
      <c r="CA34" s="245">
        <v>326472360</v>
      </c>
      <c r="CB34" s="245">
        <v>429825100</v>
      </c>
      <c r="CC34" s="245">
        <v>305586820</v>
      </c>
      <c r="CD34" s="245">
        <v>6169345720</v>
      </c>
      <c r="CE34" s="245">
        <v>3151759780</v>
      </c>
      <c r="CF34" s="245">
        <v>2649836350</v>
      </c>
      <c r="CG34" s="245">
        <v>301990270</v>
      </c>
      <c r="CH34" s="245">
        <v>71366470</v>
      </c>
      <c r="CI34" s="245">
        <v>5607160</v>
      </c>
      <c r="CJ34" s="245">
        <v>24868545310</v>
      </c>
      <c r="CK34" s="245">
        <v>3772613380</v>
      </c>
      <c r="CL34" s="245">
        <v>4163399640</v>
      </c>
      <c r="CM34" s="245">
        <v>842000</v>
      </c>
      <c r="CN34" s="245">
        <v>0</v>
      </c>
      <c r="CO34" s="245">
        <v>535889400</v>
      </c>
      <c r="CP34" s="245">
        <v>0</v>
      </c>
      <c r="CQ34" s="245">
        <v>397276130</v>
      </c>
      <c r="CR34" s="245">
        <v>2804803980</v>
      </c>
      <c r="CS34" s="245">
        <v>424588130</v>
      </c>
      <c r="CT34" s="245">
        <v>38569482060</v>
      </c>
      <c r="CU34" s="245">
        <v>18208612330</v>
      </c>
      <c r="CV34" s="245">
        <v>9817943820</v>
      </c>
      <c r="CW34" s="245">
        <v>10542925920</v>
      </c>
      <c r="CX34" s="245">
        <v>2808608350</v>
      </c>
      <c r="CY34" s="245">
        <v>23524579500</v>
      </c>
      <c r="CZ34" s="245">
        <v>878128110</v>
      </c>
      <c r="DA34" s="245">
        <v>874392740</v>
      </c>
      <c r="DB34" s="245">
        <v>23528314880</v>
      </c>
      <c r="DC34" s="245">
        <v>23614735080</v>
      </c>
      <c r="DD34" s="245">
        <v>72051924070</v>
      </c>
      <c r="DE34" s="245">
        <v>51006795080.000008</v>
      </c>
      <c r="DF34" s="245">
        <v>21045128989.999989</v>
      </c>
    </row>
    <row r="35" spans="1:110" ht="11.25" customHeight="1">
      <c r="A35" s="133">
        <v>2013</v>
      </c>
      <c r="B35" s="133">
        <v>4</v>
      </c>
      <c r="C35" s="137">
        <v>263</v>
      </c>
      <c r="D35" s="246">
        <v>232</v>
      </c>
      <c r="E35" s="133">
        <v>86</v>
      </c>
      <c r="F35" s="133"/>
      <c r="G35" s="137">
        <v>663098</v>
      </c>
      <c r="H35" s="137"/>
      <c r="I35" s="138">
        <v>381130752673.77002</v>
      </c>
      <c r="J35" s="135">
        <v>367157110766.25104</v>
      </c>
      <c r="K35" s="244">
        <v>113082597095.405</v>
      </c>
      <c r="L35" s="244">
        <v>41752916303.952003</v>
      </c>
      <c r="M35" s="244">
        <v>62911532191.627098</v>
      </c>
      <c r="N35" s="247">
        <v>8580093772.8259993</v>
      </c>
      <c r="O35" s="244">
        <v>9892190181.1999989</v>
      </c>
      <c r="P35" s="244">
        <v>25566498.400000002</v>
      </c>
      <c r="Q35" s="244">
        <v>9890885603</v>
      </c>
      <c r="R35" s="244">
        <v>0</v>
      </c>
      <c r="S35" s="244">
        <v>216509881028.633</v>
      </c>
      <c r="T35" s="244">
        <v>223711713872.573</v>
      </c>
      <c r="U35" s="244">
        <v>205075622129.27197</v>
      </c>
      <c r="V35" s="245">
        <v>10094972789.83201</v>
      </c>
      <c r="W35" s="245">
        <v>8541118953.469511</v>
      </c>
      <c r="X35" s="136">
        <v>3.8179131551129071E-2</v>
      </c>
      <c r="Y35" s="245">
        <v>199996545793.703</v>
      </c>
      <c r="Z35" s="245">
        <v>183743718694.832</v>
      </c>
      <c r="AA35" s="245">
        <v>8238172043.07201</v>
      </c>
      <c r="AB35" s="245">
        <v>8014655055.79951</v>
      </c>
      <c r="AC35" s="245">
        <v>23715168078.869999</v>
      </c>
      <c r="AD35" s="245">
        <v>21331903434.440002</v>
      </c>
      <c r="AE35" s="245">
        <v>1856800746.76</v>
      </c>
      <c r="AF35" s="245">
        <v>526463897.66999996</v>
      </c>
      <c r="AG35" s="245">
        <v>824620000</v>
      </c>
      <c r="AH35" s="245">
        <v>823120000</v>
      </c>
      <c r="AI35" s="245">
        <v>824620000</v>
      </c>
      <c r="AJ35" s="245">
        <v>0</v>
      </c>
      <c r="AK35" s="245">
        <v>797821278.99000001</v>
      </c>
      <c r="AL35" s="245">
        <v>674757503.99000001</v>
      </c>
      <c r="AM35" s="245">
        <v>175347589</v>
      </c>
      <c r="AN35" s="245">
        <v>26051501182.0233</v>
      </c>
      <c r="AO35" s="245">
        <v>7910258464.65977</v>
      </c>
      <c r="AP35" s="245">
        <v>10422812383.2346</v>
      </c>
      <c r="AQ35" s="245">
        <v>10167565397.174601</v>
      </c>
      <c r="AR35" s="245">
        <v>10144782977.954599</v>
      </c>
      <c r="AS35" s="245">
        <v>278029405.28000003</v>
      </c>
      <c r="AT35" s="245">
        <v>7974508058.1888905</v>
      </c>
      <c r="AU35" s="245">
        <v>107826017</v>
      </c>
      <c r="AV35" s="245">
        <v>12516452959.465099</v>
      </c>
      <c r="AW35" s="245">
        <v>12516452959.465099</v>
      </c>
      <c r="AX35" s="245">
        <v>379673563202.55603</v>
      </c>
      <c r="AY35" s="245">
        <v>146785807449.72598</v>
      </c>
      <c r="AZ35" s="245">
        <v>19074014649.470001</v>
      </c>
      <c r="BA35" s="245">
        <v>90226226100.710007</v>
      </c>
      <c r="BB35" s="245">
        <v>1879032568.76</v>
      </c>
      <c r="BC35" s="245">
        <v>0</v>
      </c>
      <c r="BD35" s="245">
        <v>1879032568.76</v>
      </c>
      <c r="BE35" s="245">
        <v>0</v>
      </c>
      <c r="BF35" s="245">
        <v>0</v>
      </c>
      <c r="BG35" s="245">
        <v>0</v>
      </c>
      <c r="BH35" s="245">
        <v>1235000000</v>
      </c>
      <c r="BI35" s="245">
        <v>22458092704.826401</v>
      </c>
      <c r="BJ35" s="245">
        <v>2280064303.2670903</v>
      </c>
      <c r="BK35" s="245">
        <v>20180151801.779301</v>
      </c>
      <c r="BL35" s="245">
        <v>0</v>
      </c>
      <c r="BM35" s="245">
        <v>232902685325.978</v>
      </c>
      <c r="BN35" s="245">
        <v>182347935480.05301</v>
      </c>
      <c r="BO35" s="245">
        <v>173557245.08359998</v>
      </c>
      <c r="BP35" s="245">
        <v>41661360383.971199</v>
      </c>
      <c r="BQ35" s="245">
        <v>29788157812.037598</v>
      </c>
      <c r="BR35" s="245">
        <v>1580225580</v>
      </c>
      <c r="BS35" s="245">
        <v>66088468253.550499</v>
      </c>
      <c r="BT35" s="245">
        <v>63343211334.787003</v>
      </c>
      <c r="BU35" s="245">
        <v>1373035774.51352</v>
      </c>
      <c r="BV35" s="245">
        <v>0</v>
      </c>
      <c r="BW35" s="245">
        <v>1372221144.25</v>
      </c>
      <c r="BX35" s="245">
        <v>312361293.79000002</v>
      </c>
      <c r="BY35" s="245">
        <v>179763896.47999999</v>
      </c>
      <c r="BZ35" s="245">
        <v>1000323.2000000001</v>
      </c>
      <c r="CA35" s="245">
        <v>751693788.7256</v>
      </c>
      <c r="CB35" s="245">
        <v>635364440.82440007</v>
      </c>
      <c r="CC35" s="245">
        <v>508608998.76999998</v>
      </c>
      <c r="CD35" s="245">
        <v>9616312954.5638103</v>
      </c>
      <c r="CE35" s="245">
        <v>4468782968.6599998</v>
      </c>
      <c r="CF35" s="245">
        <v>4608078896.5886002</v>
      </c>
      <c r="CG35" s="245">
        <v>425211681.45854199</v>
      </c>
      <c r="CH35" s="245">
        <v>139612916.12666699</v>
      </c>
      <c r="CI35" s="245">
        <v>25373508.27</v>
      </c>
      <c r="CJ35" s="245">
        <v>39317031924.2528</v>
      </c>
      <c r="CK35" s="245">
        <v>4863768325.4409008</v>
      </c>
      <c r="CL35" s="245">
        <v>5837619112.8740005</v>
      </c>
      <c r="CM35" s="245">
        <v>16089416</v>
      </c>
      <c r="CN35" s="245">
        <v>50000</v>
      </c>
      <c r="CO35" s="245">
        <v>733005100</v>
      </c>
      <c r="CP35" s="245">
        <v>0</v>
      </c>
      <c r="CQ35" s="245">
        <v>752097082.07000005</v>
      </c>
      <c r="CR35" s="245">
        <v>3865787879.77</v>
      </c>
      <c r="CS35" s="245">
        <v>470589635.03399998</v>
      </c>
      <c r="CT35" s="245">
        <v>58845644869.856796</v>
      </c>
      <c r="CU35" s="245">
        <v>30223715372.359001</v>
      </c>
      <c r="CV35" s="245">
        <v>13883424329.9391</v>
      </c>
      <c r="CW35" s="245">
        <v>14738505167.558701</v>
      </c>
      <c r="CX35" s="245">
        <v>3384446196.8699999</v>
      </c>
      <c r="CY35" s="245">
        <v>33559096156.512604</v>
      </c>
      <c r="CZ35" s="245">
        <v>1088442587.24</v>
      </c>
      <c r="DA35" s="245">
        <v>1224643330.27</v>
      </c>
      <c r="DB35" s="245">
        <v>33422895413.482597</v>
      </c>
      <c r="DC35" s="245">
        <v>33567198688.702599</v>
      </c>
      <c r="DD35" s="245">
        <v>106652086040.26331</v>
      </c>
      <c r="DE35" s="245">
        <v>76817416781.925598</v>
      </c>
      <c r="DF35" s="245">
        <v>29834669258.337708</v>
      </c>
    </row>
    <row r="36" spans="1:110" ht="11.25" customHeight="1">
      <c r="A36" s="133">
        <v>2014</v>
      </c>
      <c r="B36" s="133">
        <v>1</v>
      </c>
      <c r="C36" s="137">
        <v>289</v>
      </c>
      <c r="D36" s="246">
        <v>254</v>
      </c>
      <c r="E36" s="133">
        <v>88</v>
      </c>
      <c r="F36" s="133"/>
      <c r="G36" s="137">
        <v>405558</v>
      </c>
      <c r="H36" s="137"/>
      <c r="I36" s="138">
        <v>404797199653.89001</v>
      </c>
      <c r="J36" s="135">
        <v>391551330724.56097</v>
      </c>
      <c r="K36" s="244">
        <v>114044561833.418</v>
      </c>
      <c r="L36" s="244">
        <v>47812268595.5037</v>
      </c>
      <c r="M36" s="244">
        <v>58271770522.286102</v>
      </c>
      <c r="N36" s="247">
        <v>7960522715.6278009</v>
      </c>
      <c r="O36" s="244">
        <v>10573111249.5</v>
      </c>
      <c r="P36" s="244">
        <v>54636920</v>
      </c>
      <c r="Q36" s="244">
        <v>10542736249.700001</v>
      </c>
      <c r="R36" s="244">
        <v>0</v>
      </c>
      <c r="S36" s="244">
        <v>237393968216.86102</v>
      </c>
      <c r="T36" s="244">
        <v>245444140312.91199</v>
      </c>
      <c r="U36" s="244">
        <v>221842726210.43301</v>
      </c>
      <c r="V36" s="245">
        <v>11383576941.160002</v>
      </c>
      <c r="W36" s="245">
        <v>12217837161.3195</v>
      </c>
      <c r="X36" s="136">
        <v>4.9778483795715048E-2</v>
      </c>
      <c r="Y36" s="245">
        <v>215497643080.052</v>
      </c>
      <c r="Z36" s="245">
        <v>195093162144.38303</v>
      </c>
      <c r="AA36" s="245">
        <v>9637802765.7200012</v>
      </c>
      <c r="AB36" s="245">
        <v>10766678169.949499</v>
      </c>
      <c r="AC36" s="245">
        <v>29946497232.860001</v>
      </c>
      <c r="AD36" s="245">
        <v>26749564066.049999</v>
      </c>
      <c r="AE36" s="245">
        <v>1745774175.4399998</v>
      </c>
      <c r="AF36" s="245">
        <v>1451158991.3699999</v>
      </c>
      <c r="AG36" s="245">
        <v>76500000</v>
      </c>
      <c r="AH36" s="245">
        <v>75000000</v>
      </c>
      <c r="AI36" s="245">
        <v>76500000</v>
      </c>
      <c r="AJ36" s="245">
        <v>0</v>
      </c>
      <c r="AK36" s="245">
        <v>1213868506.99</v>
      </c>
      <c r="AL36" s="245">
        <v>1274478572.99</v>
      </c>
      <c r="AM36" s="245">
        <v>0</v>
      </c>
      <c r="AN36" s="245">
        <v>28210575738.8629</v>
      </c>
      <c r="AO36" s="245">
        <v>9380853753.3382187</v>
      </c>
      <c r="AP36" s="245">
        <v>13569833047.504601</v>
      </c>
      <c r="AQ36" s="245">
        <v>13306032000.494598</v>
      </c>
      <c r="AR36" s="245">
        <v>9921569215.39464</v>
      </c>
      <c r="AS36" s="245">
        <v>3648263832.1099997</v>
      </c>
      <c r="AT36" s="245">
        <v>5523689985.0299997</v>
      </c>
      <c r="AU36" s="245">
        <v>0</v>
      </c>
      <c r="AV36" s="245">
        <v>13245868929.3167</v>
      </c>
      <c r="AW36" s="245">
        <v>13245868929.3167</v>
      </c>
      <c r="AX36" s="245">
        <v>404797199653.87799</v>
      </c>
      <c r="AY36" s="245">
        <v>154812456583.31299</v>
      </c>
      <c r="AZ36" s="245">
        <v>22214411925.091698</v>
      </c>
      <c r="BA36" s="245">
        <v>96007288809.819992</v>
      </c>
      <c r="BB36" s="245">
        <v>2673174971.48</v>
      </c>
      <c r="BC36" s="245">
        <v>54266176</v>
      </c>
      <c r="BD36" s="245">
        <v>2618908795.48</v>
      </c>
      <c r="BE36" s="245">
        <v>0</v>
      </c>
      <c r="BF36" s="245">
        <v>0</v>
      </c>
      <c r="BG36" s="245">
        <v>0</v>
      </c>
      <c r="BH36" s="245">
        <v>1281000000</v>
      </c>
      <c r="BI36" s="245">
        <v>22220323369.161098</v>
      </c>
      <c r="BJ36" s="245">
        <v>3332749161.7528696</v>
      </c>
      <c r="BK36" s="245">
        <v>18887574207.408199</v>
      </c>
      <c r="BL36" s="245">
        <v>0</v>
      </c>
      <c r="BM36" s="245">
        <v>249984743070.573</v>
      </c>
      <c r="BN36" s="245">
        <v>198831600408.58298</v>
      </c>
      <c r="BO36" s="245">
        <v>270717050.15359998</v>
      </c>
      <c r="BP36" s="245">
        <v>41853573626.0765</v>
      </c>
      <c r="BQ36" s="245">
        <v>7566263477.3748598</v>
      </c>
      <c r="BR36" s="245">
        <v>1715769580</v>
      </c>
      <c r="BS36" s="245">
        <v>19614233951.442001</v>
      </c>
      <c r="BT36" s="245">
        <v>19016001289.821503</v>
      </c>
      <c r="BU36" s="245">
        <v>409921980.07999998</v>
      </c>
      <c r="BV36" s="245">
        <v>0</v>
      </c>
      <c r="BW36" s="245">
        <v>188310681.54049999</v>
      </c>
      <c r="BX36" s="245">
        <v>20567035.879999999</v>
      </c>
      <c r="BY36" s="245">
        <v>40159962.489999995</v>
      </c>
      <c r="BZ36" s="245">
        <v>0</v>
      </c>
      <c r="CA36" s="245">
        <v>130135047.6163</v>
      </c>
      <c r="CB36" s="245">
        <v>291472896.4242</v>
      </c>
      <c r="CC36" s="245">
        <v>294024260.87</v>
      </c>
      <c r="CD36" s="245">
        <v>3072907462.6820397</v>
      </c>
      <c r="CE36" s="245">
        <v>1651780354.6400001</v>
      </c>
      <c r="CF36" s="245">
        <v>1078300094.8053701</v>
      </c>
      <c r="CG36" s="245">
        <v>291258032.146667</v>
      </c>
      <c r="CH36" s="245">
        <v>51568981.090000004</v>
      </c>
      <c r="CI36" s="245">
        <v>0</v>
      </c>
      <c r="CJ36" s="245">
        <v>13642958336.9104</v>
      </c>
      <c r="CK36" s="245">
        <v>1045607478.80436</v>
      </c>
      <c r="CL36" s="245">
        <v>1642953824.2879999</v>
      </c>
      <c r="CM36" s="245">
        <v>25000</v>
      </c>
      <c r="CN36" s="245">
        <v>27900</v>
      </c>
      <c r="CO36" s="245">
        <v>154118605</v>
      </c>
      <c r="CP36" s="245">
        <v>160000</v>
      </c>
      <c r="CQ36" s="245">
        <v>177010005</v>
      </c>
      <c r="CR36" s="245">
        <v>1182438200.348</v>
      </c>
      <c r="CS36" s="245">
        <v>129174113.94</v>
      </c>
      <c r="CT36" s="245">
        <v>19643821612.200302</v>
      </c>
      <c r="CU36" s="245">
        <v>11867303673.642401</v>
      </c>
      <c r="CV36" s="245">
        <v>3885074118.0031199</v>
      </c>
      <c r="CW36" s="245">
        <v>3891443820.5546899</v>
      </c>
      <c r="CX36" s="245">
        <v>2021124747.96</v>
      </c>
      <c r="CY36" s="245">
        <v>8519338465.5101004</v>
      </c>
      <c r="CZ36" s="245">
        <v>375361259.291767</v>
      </c>
      <c r="DA36" s="245">
        <v>348489044.429133</v>
      </c>
      <c r="DB36" s="245">
        <v>8546210680.3727388</v>
      </c>
      <c r="DC36" s="245">
        <v>8561873822.9427395</v>
      </c>
      <c r="DD36" s="245">
        <v>33649608985.194168</v>
      </c>
      <c r="DE36" s="245">
        <v>26083345507.819355</v>
      </c>
      <c r="DF36" s="245">
        <v>7566263477.374814</v>
      </c>
    </row>
    <row r="37" spans="1:110" ht="11.25" customHeight="1">
      <c r="A37" s="133">
        <v>2014</v>
      </c>
      <c r="B37" s="133">
        <v>2</v>
      </c>
      <c r="C37" s="137">
        <v>326</v>
      </c>
      <c r="D37" s="246">
        <v>289</v>
      </c>
      <c r="E37" s="133">
        <v>92</v>
      </c>
      <c r="F37" s="133"/>
      <c r="G37" s="137">
        <v>457540</v>
      </c>
      <c r="H37" s="137"/>
      <c r="I37" s="138">
        <v>443530955487.24005</v>
      </c>
      <c r="J37" s="135">
        <v>427107534295.08899</v>
      </c>
      <c r="K37" s="244">
        <v>126909554398.00601</v>
      </c>
      <c r="L37" s="244">
        <v>53953696826.593597</v>
      </c>
      <c r="M37" s="244">
        <v>63111559359.948502</v>
      </c>
      <c r="N37" s="247">
        <v>9844298211.4636002</v>
      </c>
      <c r="O37" s="244">
        <v>10798192102.49</v>
      </c>
      <c r="P37" s="244">
        <v>61104644.670000002</v>
      </c>
      <c r="Q37" s="244">
        <v>10761349378.699999</v>
      </c>
      <c r="R37" s="244">
        <v>-24261920.880000003</v>
      </c>
      <c r="S37" s="244">
        <v>270357032972.539</v>
      </c>
      <c r="T37" s="244">
        <v>259687183052.03101</v>
      </c>
      <c r="U37" s="244">
        <v>238267784677.44699</v>
      </c>
      <c r="V37" s="245">
        <v>16710318007.573299</v>
      </c>
      <c r="W37" s="245">
        <v>15378930287.518501</v>
      </c>
      <c r="X37" s="136">
        <v>5.9220983133530997E-2</v>
      </c>
      <c r="Y37" s="245">
        <v>240478306743.88901</v>
      </c>
      <c r="Z37" s="245">
        <v>211434713664.56699</v>
      </c>
      <c r="AA37" s="245">
        <v>15681813724.5033</v>
      </c>
      <c r="AB37" s="245">
        <v>13361779354.818501</v>
      </c>
      <c r="AC37" s="245">
        <v>29878726228.650002</v>
      </c>
      <c r="AD37" s="245">
        <v>26833071012.880001</v>
      </c>
      <c r="AE37" s="245">
        <v>1028504283.0700001</v>
      </c>
      <c r="AF37" s="245">
        <v>2017150932.7</v>
      </c>
      <c r="AG37" s="245">
        <v>80300000</v>
      </c>
      <c r="AH37" s="245">
        <v>81800000</v>
      </c>
      <c r="AI37" s="245">
        <v>81800000</v>
      </c>
      <c r="AJ37" s="245">
        <v>0</v>
      </c>
      <c r="AK37" s="245">
        <v>1310061019.99</v>
      </c>
      <c r="AL37" s="245">
        <v>1409191345.2900002</v>
      </c>
      <c r="AM37" s="245">
        <v>3560910</v>
      </c>
      <c r="AN37" s="245">
        <v>28315849415.329201</v>
      </c>
      <c r="AO37" s="245">
        <v>11201974839.735201</v>
      </c>
      <c r="AP37" s="245">
        <v>12025020968.259602</v>
      </c>
      <c r="AQ37" s="245">
        <v>11759182716.860001</v>
      </c>
      <c r="AR37" s="245">
        <v>10331869332.08</v>
      </c>
      <c r="AS37" s="245">
        <v>1693151636.1796</v>
      </c>
      <c r="AT37" s="245">
        <v>5354691858.7339993</v>
      </c>
      <c r="AU37" s="245">
        <v>0</v>
      </c>
      <c r="AV37" s="245">
        <v>16423421192.148199</v>
      </c>
      <c r="AW37" s="245">
        <v>16423421192.148199</v>
      </c>
      <c r="AX37" s="245">
        <v>443530955487.23798</v>
      </c>
      <c r="AY37" s="245">
        <v>164065446357.78</v>
      </c>
      <c r="AZ37" s="245">
        <v>24333744816.450901</v>
      </c>
      <c r="BA37" s="245">
        <v>113733652504.70001</v>
      </c>
      <c r="BB37" s="245">
        <v>2509963536.9500003</v>
      </c>
      <c r="BC37" s="245">
        <v>214027176</v>
      </c>
      <c r="BD37" s="245">
        <v>2295936360.9500003</v>
      </c>
      <c r="BE37" s="245">
        <v>0</v>
      </c>
      <c r="BF37" s="245">
        <v>0</v>
      </c>
      <c r="BG37" s="245">
        <v>0</v>
      </c>
      <c r="BH37" s="245">
        <v>1757000000</v>
      </c>
      <c r="BI37" s="245">
        <v>9205369471.478651</v>
      </c>
      <c r="BJ37" s="245">
        <v>3417494897.6210299</v>
      </c>
      <c r="BK37" s="245">
        <v>5787874573.8576202</v>
      </c>
      <c r="BL37" s="245">
        <v>0</v>
      </c>
      <c r="BM37" s="245">
        <v>279465509129.45599</v>
      </c>
      <c r="BN37" s="245">
        <v>221865334455.35202</v>
      </c>
      <c r="BO37" s="245">
        <v>306815359.15359998</v>
      </c>
      <c r="BP37" s="245">
        <v>47254600873.100494</v>
      </c>
      <c r="BQ37" s="245">
        <v>15896475707.744499</v>
      </c>
      <c r="BR37" s="245">
        <v>1790112757.97</v>
      </c>
      <c r="BS37" s="245">
        <v>41486376935.628899</v>
      </c>
      <c r="BT37" s="245">
        <v>40133821182.081001</v>
      </c>
      <c r="BU37" s="245">
        <v>1165477460.4100001</v>
      </c>
      <c r="BV37" s="245">
        <v>0</v>
      </c>
      <c r="BW37" s="245">
        <v>187078293.13789999</v>
      </c>
      <c r="BX37" s="245">
        <v>30277118.630000003</v>
      </c>
      <c r="BY37" s="245">
        <v>44488503.700000003</v>
      </c>
      <c r="BZ37" s="245">
        <v>0</v>
      </c>
      <c r="CA37" s="245">
        <v>256646519.12330002</v>
      </c>
      <c r="CB37" s="245">
        <v>508672378.56459999</v>
      </c>
      <c r="CC37" s="245">
        <v>653006226.88</v>
      </c>
      <c r="CD37" s="245">
        <v>6452660134.9933395</v>
      </c>
      <c r="CE37" s="245">
        <v>3765346531.25</v>
      </c>
      <c r="CF37" s="245">
        <v>1855077615.4300001</v>
      </c>
      <c r="CG37" s="245">
        <v>620169437.09111094</v>
      </c>
      <c r="CH37" s="245">
        <v>215789720.40222201</v>
      </c>
      <c r="CI37" s="245">
        <v>3723169.1799999997</v>
      </c>
      <c r="CJ37" s="245">
        <v>21342405066.5228</v>
      </c>
      <c r="CK37" s="245">
        <v>2117020010.8900001</v>
      </c>
      <c r="CL37" s="245">
        <v>3641980361.5759001</v>
      </c>
      <c r="CM37" s="245">
        <v>5371350.5499999998</v>
      </c>
      <c r="CN37" s="245">
        <v>566779.67999999993</v>
      </c>
      <c r="CO37" s="245">
        <v>436977243.01999998</v>
      </c>
      <c r="CP37" s="245">
        <v>870000</v>
      </c>
      <c r="CQ37" s="245">
        <v>346167119.62</v>
      </c>
      <c r="CR37" s="245">
        <v>2596667553.21</v>
      </c>
      <c r="CS37" s="245">
        <v>255360315.49590001</v>
      </c>
      <c r="CT37" s="245">
        <v>33245973226.1348</v>
      </c>
      <c r="CU37" s="245">
        <v>16733565504.104</v>
      </c>
      <c r="CV37" s="245">
        <v>7959520555.9337797</v>
      </c>
      <c r="CW37" s="245">
        <v>8552887166.0970602</v>
      </c>
      <c r="CX37" s="245">
        <v>5272815687.8566599</v>
      </c>
      <c r="CY37" s="245">
        <v>17830919528.986801</v>
      </c>
      <c r="CZ37" s="245">
        <v>689633405.35610104</v>
      </c>
      <c r="DA37" s="245">
        <v>565192477.01213408</v>
      </c>
      <c r="DB37" s="245">
        <v>17986887421.510799</v>
      </c>
      <c r="DC37" s="245">
        <v>18027728334.210796</v>
      </c>
      <c r="DD37" s="245">
        <v>63564369230.207802</v>
      </c>
      <c r="DE37" s="245">
        <v>47591551672.403214</v>
      </c>
      <c r="DF37" s="245">
        <v>15972817557.804585</v>
      </c>
    </row>
    <row r="38" spans="1:110" ht="11.25" customHeight="1">
      <c r="A38" s="133">
        <v>2014</v>
      </c>
      <c r="B38" s="133">
        <v>3</v>
      </c>
      <c r="C38" s="137">
        <v>351</v>
      </c>
      <c r="D38" s="246">
        <v>311</v>
      </c>
      <c r="E38" s="133">
        <v>95</v>
      </c>
      <c r="F38" s="133"/>
      <c r="G38" s="137">
        <v>554901</v>
      </c>
      <c r="H38" s="137"/>
      <c r="I38" s="138">
        <v>489991180915.61993</v>
      </c>
      <c r="J38" s="135">
        <v>473360973045.79401</v>
      </c>
      <c r="K38" s="244">
        <v>145301129886.92999</v>
      </c>
      <c r="L38" s="244">
        <v>62154110695.245598</v>
      </c>
      <c r="M38" s="244">
        <v>32480230476.681698</v>
      </c>
      <c r="N38" s="247">
        <v>50666788715.0028</v>
      </c>
      <c r="O38" s="244">
        <v>10874907281.65</v>
      </c>
      <c r="P38" s="244">
        <v>61154882.169999994</v>
      </c>
      <c r="Q38" s="244">
        <v>10838179122.199999</v>
      </c>
      <c r="R38" s="244">
        <v>-24426722.720000003</v>
      </c>
      <c r="S38" s="244">
        <v>281507153201.38696</v>
      </c>
      <c r="T38" s="244">
        <v>293922125626.82098</v>
      </c>
      <c r="U38" s="244">
        <v>256784754228.45801</v>
      </c>
      <c r="V38" s="245">
        <v>19304909077.563</v>
      </c>
      <c r="W38" s="245">
        <v>17832462320.7995</v>
      </c>
      <c r="X38" s="136">
        <v>6.0670704128754603E-2</v>
      </c>
      <c r="Y38" s="245">
        <v>254375735073.677</v>
      </c>
      <c r="Z38" s="245">
        <v>219629983439.664</v>
      </c>
      <c r="AA38" s="245">
        <v>18484570014.842999</v>
      </c>
      <c r="AB38" s="245">
        <v>16261181619.1695</v>
      </c>
      <c r="AC38" s="245">
        <v>39546390553.143997</v>
      </c>
      <c r="AD38" s="245">
        <v>37154770788.794006</v>
      </c>
      <c r="AE38" s="245">
        <v>820339062.72000003</v>
      </c>
      <c r="AF38" s="245">
        <v>1571280701.6300001</v>
      </c>
      <c r="AG38" s="245">
        <v>74800000</v>
      </c>
      <c r="AH38" s="245">
        <v>73300000</v>
      </c>
      <c r="AI38" s="245">
        <v>74800000</v>
      </c>
      <c r="AJ38" s="245">
        <v>0</v>
      </c>
      <c r="AK38" s="245">
        <v>1569183413.9400001</v>
      </c>
      <c r="AL38" s="245">
        <v>1373625877.8899999</v>
      </c>
      <c r="AM38" s="245">
        <v>257327512.34999999</v>
      </c>
      <c r="AN38" s="245">
        <v>34027063710.648098</v>
      </c>
      <c r="AO38" s="245">
        <v>12106965570.394899</v>
      </c>
      <c r="AP38" s="245">
        <v>14531493662.683201</v>
      </c>
      <c r="AQ38" s="245">
        <v>14261287089.8232</v>
      </c>
      <c r="AR38" s="245">
        <v>12368274973.580002</v>
      </c>
      <c r="AS38" s="245">
        <v>2163218689.1032</v>
      </c>
      <c r="AT38" s="245">
        <v>7658811050.4300003</v>
      </c>
      <c r="AU38" s="245">
        <v>0</v>
      </c>
      <c r="AV38" s="245">
        <v>16630207869.827301</v>
      </c>
      <c r="AW38" s="245">
        <v>16630207869.827301</v>
      </c>
      <c r="AX38" s="245">
        <v>489991180915.62201</v>
      </c>
      <c r="AY38" s="245">
        <v>188696876816.41</v>
      </c>
      <c r="AZ38" s="245">
        <v>24941126037.2854</v>
      </c>
      <c r="BA38" s="245">
        <v>127862015473.53999</v>
      </c>
      <c r="BB38" s="245">
        <v>5046932136.4200001</v>
      </c>
      <c r="BC38" s="245">
        <v>53517176</v>
      </c>
      <c r="BD38" s="245">
        <v>4993414960.4200001</v>
      </c>
      <c r="BE38" s="245">
        <v>0</v>
      </c>
      <c r="BF38" s="245">
        <v>0</v>
      </c>
      <c r="BG38" s="245">
        <v>0</v>
      </c>
      <c r="BH38" s="245">
        <v>1835400000</v>
      </c>
      <c r="BI38" s="245">
        <v>17182017217.624199</v>
      </c>
      <c r="BJ38" s="245">
        <v>3492243507.7133698</v>
      </c>
      <c r="BK38" s="245">
        <v>13689773709.9109</v>
      </c>
      <c r="BL38" s="245">
        <v>0</v>
      </c>
      <c r="BM38" s="245">
        <v>301294304099.20001</v>
      </c>
      <c r="BN38" s="245">
        <v>234374720933.83398</v>
      </c>
      <c r="BO38" s="245">
        <v>299946955.55359995</v>
      </c>
      <c r="BP38" s="245">
        <v>56979175151.172493</v>
      </c>
      <c r="BQ38" s="245">
        <v>26906026499.244602</v>
      </c>
      <c r="BR38" s="245">
        <v>1792209932.76</v>
      </c>
      <c r="BS38" s="245">
        <v>65510258880</v>
      </c>
      <c r="BT38" s="245">
        <v>62582339230</v>
      </c>
      <c r="BU38" s="245">
        <v>2231978830</v>
      </c>
      <c r="BV38" s="245">
        <v>0</v>
      </c>
      <c r="BW38" s="245">
        <v>695940820</v>
      </c>
      <c r="BX38" s="245">
        <v>184843450</v>
      </c>
      <c r="BY38" s="245">
        <v>136084900</v>
      </c>
      <c r="BZ38" s="245">
        <v>0</v>
      </c>
      <c r="CA38" s="245">
        <v>377190270</v>
      </c>
      <c r="CB38" s="245">
        <v>795762370</v>
      </c>
      <c r="CC38" s="245">
        <v>806134320</v>
      </c>
      <c r="CD38" s="245">
        <v>9556215360</v>
      </c>
      <c r="CE38" s="245">
        <v>5486957800</v>
      </c>
      <c r="CF38" s="245">
        <v>2896240190</v>
      </c>
      <c r="CG38" s="245">
        <v>860230150</v>
      </c>
      <c r="CH38" s="245">
        <v>324052930</v>
      </c>
      <c r="CI38" s="245">
        <v>11265730</v>
      </c>
      <c r="CJ38" s="245">
        <v>32878580220</v>
      </c>
      <c r="CK38" s="245">
        <v>3401341160</v>
      </c>
      <c r="CL38" s="245">
        <v>5647568480</v>
      </c>
      <c r="CM38" s="245">
        <v>789540</v>
      </c>
      <c r="CN38" s="245">
        <v>8287410</v>
      </c>
      <c r="CO38" s="245">
        <v>665532740</v>
      </c>
      <c r="CP38" s="245">
        <v>1510000</v>
      </c>
      <c r="CQ38" s="245">
        <v>517213160</v>
      </c>
      <c r="CR38" s="245">
        <v>4023954980</v>
      </c>
      <c r="CS38" s="245">
        <v>431854030</v>
      </c>
      <c r="CT38" s="245">
        <v>51443992820</v>
      </c>
      <c r="CU38" s="245">
        <v>25800664960</v>
      </c>
      <c r="CV38" s="245">
        <v>12554864070</v>
      </c>
      <c r="CW38" s="245">
        <v>13170823970</v>
      </c>
      <c r="CX38" s="245">
        <v>7385617940</v>
      </c>
      <c r="CY38" s="245">
        <v>29722780220</v>
      </c>
      <c r="CZ38" s="245">
        <v>932131030</v>
      </c>
      <c r="DA38" s="245">
        <v>720994820</v>
      </c>
      <c r="DB38" s="245">
        <v>29933916430</v>
      </c>
      <c r="DC38" s="245">
        <v>30012752100</v>
      </c>
      <c r="DD38" s="245">
        <v>99398778119.999985</v>
      </c>
      <c r="DE38" s="245">
        <v>72446935350</v>
      </c>
      <c r="DF38" s="245">
        <v>26951842769.999996</v>
      </c>
    </row>
    <row r="39" spans="1:110" ht="11.25" customHeight="1">
      <c r="A39" s="133">
        <v>2014</v>
      </c>
      <c r="B39" s="133">
        <v>4</v>
      </c>
      <c r="C39" s="137">
        <v>378</v>
      </c>
      <c r="D39" s="246">
        <v>338</v>
      </c>
      <c r="E39" s="133">
        <v>99</v>
      </c>
      <c r="F39" s="133"/>
      <c r="G39" s="137">
        <v>636341</v>
      </c>
      <c r="H39" s="137"/>
      <c r="I39" s="138">
        <v>507965683913.91998</v>
      </c>
      <c r="J39" s="135">
        <v>490509716327.60699</v>
      </c>
      <c r="K39" s="244">
        <v>155975027944.11798</v>
      </c>
      <c r="L39" s="244">
        <v>63547806109.983803</v>
      </c>
      <c r="M39" s="244">
        <v>77576701993.413895</v>
      </c>
      <c r="N39" s="247">
        <v>14850519840.720201</v>
      </c>
      <c r="O39" s="244">
        <v>11012313657.530001</v>
      </c>
      <c r="P39" s="244">
        <v>9518929336.3899994</v>
      </c>
      <c r="Q39" s="244">
        <v>1493384321.1399999</v>
      </c>
      <c r="R39" s="244">
        <v>0</v>
      </c>
      <c r="S39" s="244"/>
      <c r="T39" s="244">
        <v>303132859416.93298</v>
      </c>
      <c r="U39" s="244">
        <v>263054675574.34903</v>
      </c>
      <c r="V39" s="245">
        <v>20832093494.060001</v>
      </c>
      <c r="W39" s="245">
        <v>19246090348.523201</v>
      </c>
      <c r="X39" s="136">
        <v>6.3490610637007408E-2</v>
      </c>
      <c r="Y39" s="245">
        <v>272415550407.83899</v>
      </c>
      <c r="Z39" s="245">
        <v>234749150229.86502</v>
      </c>
      <c r="AA39" s="245">
        <v>19841590677.540001</v>
      </c>
      <c r="AB39" s="245">
        <v>17824809500.433201</v>
      </c>
      <c r="AC39" s="245">
        <v>30717309009.094002</v>
      </c>
      <c r="AD39" s="245">
        <v>28305525344.484001</v>
      </c>
      <c r="AE39" s="245">
        <v>990502816.51999998</v>
      </c>
      <c r="AF39" s="245">
        <v>1421280848.0899999</v>
      </c>
      <c r="AG39" s="245">
        <v>30000000</v>
      </c>
      <c r="AH39" s="245">
        <v>22500000</v>
      </c>
      <c r="AI39" s="245">
        <v>30000000</v>
      </c>
      <c r="AJ39" s="245">
        <v>0</v>
      </c>
      <c r="AK39" s="245">
        <v>1308692579.3399999</v>
      </c>
      <c r="AL39" s="245">
        <v>1356253227.29</v>
      </c>
      <c r="AM39" s="245">
        <v>94002473.349999994</v>
      </c>
      <c r="AN39" s="245">
        <v>34229804472.709202</v>
      </c>
      <c r="AO39" s="245">
        <v>12646476768.9513</v>
      </c>
      <c r="AP39" s="245">
        <v>14313444307.1679</v>
      </c>
      <c r="AQ39" s="245">
        <v>13507607459.567902</v>
      </c>
      <c r="AR39" s="245">
        <v>12073537332.4349</v>
      </c>
      <c r="AS39" s="245">
        <v>2239906974.7330003</v>
      </c>
      <c r="AT39" s="245">
        <v>8075720244.1899996</v>
      </c>
      <c r="AU39" s="245">
        <v>0</v>
      </c>
      <c r="AV39" s="245">
        <v>17455967586.315399</v>
      </c>
      <c r="AW39" s="245">
        <v>17455967586.315399</v>
      </c>
      <c r="AX39" s="245">
        <v>507965683913.922</v>
      </c>
      <c r="AY39" s="245">
        <v>175887838197.95999</v>
      </c>
      <c r="AZ39" s="245">
        <v>25659100687.237198</v>
      </c>
      <c r="BA39" s="245">
        <v>123584216753.65999</v>
      </c>
      <c r="BB39" s="245">
        <v>1889346862.02</v>
      </c>
      <c r="BC39" s="245">
        <v>82646176</v>
      </c>
      <c r="BD39" s="245">
        <v>1805168260.02</v>
      </c>
      <c r="BE39" s="245">
        <v>1532426</v>
      </c>
      <c r="BF39" s="245">
        <v>0</v>
      </c>
      <c r="BG39" s="245">
        <v>0</v>
      </c>
      <c r="BH39" s="245">
        <v>985400000</v>
      </c>
      <c r="BI39" s="245">
        <v>11266841133.622799</v>
      </c>
      <c r="BJ39" s="245">
        <v>3227695101.0003996</v>
      </c>
      <c r="BK39" s="245">
        <v>8039146032.6223593</v>
      </c>
      <c r="BL39" s="245">
        <v>0</v>
      </c>
      <c r="BM39" s="245">
        <v>332077845715.98102</v>
      </c>
      <c r="BN39" s="245">
        <v>258197982556.065</v>
      </c>
      <c r="BO39" s="245">
        <v>255717672.54999998</v>
      </c>
      <c r="BP39" s="245">
        <v>64028518304.936203</v>
      </c>
      <c r="BQ39" s="245">
        <v>36360633080.978806</v>
      </c>
      <c r="BR39" s="245">
        <v>2392685480</v>
      </c>
      <c r="BS39" s="245">
        <v>89860191340</v>
      </c>
      <c r="BT39" s="245">
        <v>86932735100</v>
      </c>
      <c r="BU39" s="245">
        <v>2117711880</v>
      </c>
      <c r="BV39" s="245">
        <v>0</v>
      </c>
      <c r="BW39" s="245">
        <v>809744360</v>
      </c>
      <c r="BX39" s="245">
        <v>108123520</v>
      </c>
      <c r="BY39" s="245">
        <v>50344430</v>
      </c>
      <c r="BZ39" s="245">
        <v>11948890</v>
      </c>
      <c r="CA39" s="245">
        <v>583753000</v>
      </c>
      <c r="CB39" s="245">
        <v>1053684320.0000001</v>
      </c>
      <c r="CC39" s="245">
        <v>998109790</v>
      </c>
      <c r="CD39" s="245">
        <v>12882564240</v>
      </c>
      <c r="CE39" s="245">
        <v>7344334030</v>
      </c>
      <c r="CF39" s="245">
        <v>3930688890</v>
      </c>
      <c r="CG39" s="245">
        <v>1146853710</v>
      </c>
      <c r="CH39" s="245">
        <v>483115760</v>
      </c>
      <c r="CI39" s="245">
        <v>22428160</v>
      </c>
      <c r="CJ39" s="245">
        <v>41672425260</v>
      </c>
      <c r="CK39" s="245">
        <v>4083921350</v>
      </c>
      <c r="CL39" s="245">
        <v>7654267840</v>
      </c>
      <c r="CM39" s="245">
        <v>1051570</v>
      </c>
      <c r="CN39" s="245">
        <v>8077220</v>
      </c>
      <c r="CO39" s="245">
        <v>865215300</v>
      </c>
      <c r="CP39" s="245">
        <v>1520000</v>
      </c>
      <c r="CQ39" s="245">
        <v>720531380</v>
      </c>
      <c r="CR39" s="245">
        <v>5423994170</v>
      </c>
      <c r="CS39" s="245">
        <v>633878200</v>
      </c>
      <c r="CT39" s="245">
        <v>66731273880</v>
      </c>
      <c r="CU39" s="245">
        <v>31895002430</v>
      </c>
      <c r="CV39" s="245">
        <v>17220395390</v>
      </c>
      <c r="CW39" s="245">
        <v>17615876060</v>
      </c>
      <c r="CX39" s="245">
        <v>11380864060</v>
      </c>
      <c r="CY39" s="245">
        <v>40537914420</v>
      </c>
      <c r="CZ39" s="245">
        <v>1288053620</v>
      </c>
      <c r="DA39" s="245">
        <v>1006121120</v>
      </c>
      <c r="DB39" s="245">
        <v>40819846920</v>
      </c>
      <c r="DC39" s="245">
        <v>40899691380</v>
      </c>
      <c r="DD39" s="245">
        <v>132909005820</v>
      </c>
      <c r="DE39" s="245">
        <v>96548372750.000015</v>
      </c>
      <c r="DF39" s="245">
        <v>36360633069.999977</v>
      </c>
    </row>
    <row r="40" spans="1:110" ht="11.25" customHeight="1">
      <c r="A40" s="133">
        <v>2015</v>
      </c>
      <c r="B40" s="133">
        <v>1</v>
      </c>
      <c r="C40" s="137">
        <v>395</v>
      </c>
      <c r="D40" s="246">
        <v>354</v>
      </c>
      <c r="E40" s="133">
        <v>100</v>
      </c>
      <c r="F40" s="133"/>
      <c r="G40" s="137">
        <v>445918</v>
      </c>
      <c r="H40" s="137"/>
      <c r="I40" s="138">
        <v>515905088300</v>
      </c>
      <c r="J40" s="135">
        <v>499175174003.10101</v>
      </c>
      <c r="K40" s="244">
        <v>139065032558.70801</v>
      </c>
      <c r="L40" s="244">
        <v>62012949940.710999</v>
      </c>
      <c r="M40" s="244">
        <v>62438084657.497002</v>
      </c>
      <c r="N40" s="247">
        <v>14613997960.5</v>
      </c>
      <c r="O40" s="244">
        <v>11499916238.970001</v>
      </c>
      <c r="P40" s="244">
        <v>94548290.329999998</v>
      </c>
      <c r="Q40" s="244">
        <v>11405367948.639999</v>
      </c>
      <c r="R40" s="244">
        <v>0</v>
      </c>
      <c r="S40" s="244">
        <v>313300406017.255</v>
      </c>
      <c r="T40" s="244">
        <v>332153751693.401</v>
      </c>
      <c r="U40" s="244">
        <v>284258967326.04095</v>
      </c>
      <c r="V40" s="245">
        <v>23603857282.960003</v>
      </c>
      <c r="W40" s="245">
        <v>24290927084.400002</v>
      </c>
      <c r="X40" s="136">
        <v>7.3131575243569946E-2</v>
      </c>
      <c r="Y40" s="245">
        <v>297632252844.97101</v>
      </c>
      <c r="Z40" s="245">
        <v>253316026462.61099</v>
      </c>
      <c r="AA40" s="245">
        <v>21752586916.459999</v>
      </c>
      <c r="AB40" s="245">
        <v>22563639465.900002</v>
      </c>
      <c r="AC40" s="245">
        <v>34521498848.43</v>
      </c>
      <c r="AD40" s="245">
        <v>30942940863.43</v>
      </c>
      <c r="AE40" s="245">
        <v>1851270366.5</v>
      </c>
      <c r="AF40" s="245">
        <v>1727287618.5</v>
      </c>
      <c r="AG40" s="245">
        <v>90000000</v>
      </c>
      <c r="AH40" s="245">
        <v>74400000</v>
      </c>
      <c r="AI40" s="245">
        <v>90000000</v>
      </c>
      <c r="AJ40" s="245">
        <v>0</v>
      </c>
      <c r="AK40" s="245">
        <v>2007821544.8700001</v>
      </c>
      <c r="AL40" s="245">
        <v>1986079911.48</v>
      </c>
      <c r="AM40" s="245">
        <v>176978729.75</v>
      </c>
      <c r="AN40" s="245">
        <v>33227597643.2981</v>
      </c>
      <c r="AO40" s="245">
        <v>16983711194.846102</v>
      </c>
      <c r="AP40" s="245">
        <v>10162892440.880001</v>
      </c>
      <c r="AQ40" s="245">
        <v>9242220235.4400005</v>
      </c>
      <c r="AR40" s="245">
        <v>7566815867.3999996</v>
      </c>
      <c r="AS40" s="245">
        <v>2596076573.48</v>
      </c>
      <c r="AT40" s="245">
        <v>7001666213.0120001</v>
      </c>
      <c r="AU40" s="245">
        <v>0</v>
      </c>
      <c r="AV40" s="245">
        <v>16729914301.541</v>
      </c>
      <c r="AW40" s="245">
        <v>16729914301.541</v>
      </c>
      <c r="AX40" s="245">
        <v>515905088304.64203</v>
      </c>
      <c r="AY40" s="245">
        <v>178540077397.60101</v>
      </c>
      <c r="AZ40" s="245">
        <v>28454926924.989998</v>
      </c>
      <c r="BA40" s="245">
        <v>120803618211.26001</v>
      </c>
      <c r="BB40" s="245">
        <v>3170076056.2599998</v>
      </c>
      <c r="BC40" s="245">
        <v>82586176</v>
      </c>
      <c r="BD40" s="245">
        <v>3086364709.2599998</v>
      </c>
      <c r="BE40" s="245">
        <v>1125171</v>
      </c>
      <c r="BF40" s="245">
        <v>0</v>
      </c>
      <c r="BG40" s="245">
        <v>0</v>
      </c>
      <c r="BH40" s="245">
        <v>885400000</v>
      </c>
      <c r="BI40" s="245">
        <v>11845372340.240599</v>
      </c>
      <c r="BJ40" s="245">
        <v>4010706184.9995999</v>
      </c>
      <c r="BK40" s="245">
        <v>7834666155.2410393</v>
      </c>
      <c r="BL40" s="245">
        <v>0</v>
      </c>
      <c r="BM40" s="245">
        <v>337365010907.04102</v>
      </c>
      <c r="BN40" s="245">
        <v>262028450416.63</v>
      </c>
      <c r="BO40" s="245">
        <v>350917093.87</v>
      </c>
      <c r="BP40" s="245">
        <v>65694088810.640495</v>
      </c>
      <c r="BQ40" s="245">
        <v>8944288287.1601982</v>
      </c>
      <c r="BR40" s="245">
        <v>1794866330</v>
      </c>
      <c r="BS40" s="245">
        <v>26626277117.855103</v>
      </c>
      <c r="BT40" s="245">
        <v>25501022594.355099</v>
      </c>
      <c r="BU40" s="245">
        <v>607886119.93000007</v>
      </c>
      <c r="BV40" s="245">
        <v>0</v>
      </c>
      <c r="BW40" s="245">
        <v>517368403.57000005</v>
      </c>
      <c r="BX40" s="245">
        <v>110019449.64999999</v>
      </c>
      <c r="BY40" s="245">
        <v>75550000</v>
      </c>
      <c r="BZ40" s="245">
        <v>3104141.38</v>
      </c>
      <c r="CA40" s="245">
        <v>273920878.45000005</v>
      </c>
      <c r="CB40" s="245">
        <v>270086827.23000002</v>
      </c>
      <c r="CC40" s="245">
        <v>215312893.13999999</v>
      </c>
      <c r="CD40" s="245">
        <v>4106631487.4400001</v>
      </c>
      <c r="CE40" s="245">
        <v>1671954424.24</v>
      </c>
      <c r="CF40" s="245">
        <v>2092854289.6400001</v>
      </c>
      <c r="CG40" s="245">
        <v>253871564.25</v>
      </c>
      <c r="CH40" s="245">
        <v>88074888.200000003</v>
      </c>
      <c r="CI40" s="245">
        <v>123678.89</v>
      </c>
      <c r="CJ40" s="245">
        <v>9951020414.6911087</v>
      </c>
      <c r="CK40" s="245">
        <v>845453264.31110001</v>
      </c>
      <c r="CL40" s="245">
        <v>1721112545.23</v>
      </c>
      <c r="CM40" s="245">
        <v>2187473.12</v>
      </c>
      <c r="CN40" s="245">
        <v>16657812.440000001</v>
      </c>
      <c r="CO40" s="245">
        <v>226281685.90000001</v>
      </c>
      <c r="CP40" s="245">
        <v>60000</v>
      </c>
      <c r="CQ40" s="245">
        <v>179819681.81999999</v>
      </c>
      <c r="CR40" s="245">
        <v>1049066785.1499999</v>
      </c>
      <c r="CS40" s="245">
        <v>247039106.80000001</v>
      </c>
      <c r="CT40" s="245">
        <v>18156059785.2771</v>
      </c>
      <c r="CU40" s="245">
        <v>7325282220.9700003</v>
      </c>
      <c r="CV40" s="245">
        <v>5430142752.8400002</v>
      </c>
      <c r="CW40" s="245">
        <v>5400634811.4671001</v>
      </c>
      <c r="CX40" s="245">
        <v>4293747992.3579001</v>
      </c>
      <c r="CY40" s="245">
        <v>10020858267.471199</v>
      </c>
      <c r="CZ40" s="245">
        <v>442410178.62199998</v>
      </c>
      <c r="DA40" s="245">
        <v>230626835.33699998</v>
      </c>
      <c r="DB40" s="245">
        <v>10232641610.756199</v>
      </c>
      <c r="DC40" s="245">
        <v>10242179257.1462</v>
      </c>
      <c r="DD40" s="245">
        <v>37041478202.828209</v>
      </c>
      <c r="DE40" s="245">
        <v>28097189915.667999</v>
      </c>
      <c r="DF40" s="245">
        <v>8944288287.1602058</v>
      </c>
    </row>
    <row r="41" spans="1:110" ht="11.25" customHeight="1">
      <c r="A41" s="133">
        <v>2015</v>
      </c>
      <c r="B41" s="133">
        <v>2</v>
      </c>
      <c r="C41" s="137">
        <v>423</v>
      </c>
      <c r="D41" s="246">
        <v>376</v>
      </c>
      <c r="E41" s="133">
        <v>102</v>
      </c>
      <c r="F41" s="133"/>
      <c r="G41" s="137">
        <v>420505</v>
      </c>
      <c r="H41" s="137"/>
      <c r="I41" s="138">
        <v>554486689000</v>
      </c>
      <c r="J41" s="135">
        <v>535546883435.138</v>
      </c>
      <c r="K41" s="244">
        <v>144957319598.577</v>
      </c>
      <c r="L41" s="244">
        <v>64428225867.107201</v>
      </c>
      <c r="M41" s="244">
        <v>65181925118.379997</v>
      </c>
      <c r="N41" s="247">
        <v>15347168613.09</v>
      </c>
      <c r="O41" s="244">
        <v>11069167247.34</v>
      </c>
      <c r="P41" s="244">
        <v>9890498305.7000008</v>
      </c>
      <c r="Q41" s="244">
        <v>1178651141.6400001</v>
      </c>
      <c r="R41" s="244">
        <v>17800</v>
      </c>
      <c r="S41" s="244">
        <v>341299326130.63995</v>
      </c>
      <c r="T41" s="244">
        <v>362319194549.65002</v>
      </c>
      <c r="U41" s="244">
        <v>309610667615.70996</v>
      </c>
      <c r="V41" s="245">
        <v>24300242568.890003</v>
      </c>
      <c r="W41" s="245">
        <v>28408284365.049999</v>
      </c>
      <c r="X41" s="136">
        <v>7.8406788247474699E-2</v>
      </c>
      <c r="Y41" s="245">
        <v>320047062564.52002</v>
      </c>
      <c r="Z41" s="245">
        <v>272868997151.97998</v>
      </c>
      <c r="AA41" s="245">
        <v>21763126596.84</v>
      </c>
      <c r="AB41" s="245">
        <v>25414938815.699997</v>
      </c>
      <c r="AC41" s="245">
        <v>42272131985.129997</v>
      </c>
      <c r="AD41" s="245">
        <v>36741670463.730003</v>
      </c>
      <c r="AE41" s="245">
        <v>2537115972.0500002</v>
      </c>
      <c r="AF41" s="245">
        <v>2993345549.3499999</v>
      </c>
      <c r="AG41" s="245">
        <v>59712900</v>
      </c>
      <c r="AH41" s="245">
        <v>90312900</v>
      </c>
      <c r="AI41" s="245">
        <v>90312900</v>
      </c>
      <c r="AJ41" s="245">
        <v>0</v>
      </c>
      <c r="AK41" s="245">
        <v>1741836325.8499999</v>
      </c>
      <c r="AL41" s="245">
        <v>1680540069.45</v>
      </c>
      <c r="AM41" s="245">
        <v>2191394136.0300002</v>
      </c>
      <c r="AN41" s="245">
        <v>36473409696.399994</v>
      </c>
      <c r="AO41" s="245">
        <v>18173712415.920998</v>
      </c>
      <c r="AP41" s="245">
        <v>9810965582.2800007</v>
      </c>
      <c r="AQ41" s="245">
        <v>9411247823.0300007</v>
      </c>
      <c r="AR41" s="245">
        <v>8108540226.1400003</v>
      </c>
      <c r="AS41" s="245">
        <v>1702425356.1400001</v>
      </c>
      <c r="AT41" s="245">
        <v>8827153198.0300007</v>
      </c>
      <c r="AU41" s="245">
        <v>0</v>
      </c>
      <c r="AV41" s="245">
        <v>18939805487.709999</v>
      </c>
      <c r="AW41" s="245">
        <v>18939805487.709999</v>
      </c>
      <c r="AX41" s="245">
        <v>554486688922.84802</v>
      </c>
      <c r="AY41" s="245">
        <v>186430671071.17001</v>
      </c>
      <c r="AZ41" s="245">
        <v>32494933466.899998</v>
      </c>
      <c r="BA41" s="245">
        <v>123650226211.67999</v>
      </c>
      <c r="BB41" s="245">
        <v>2132947116.8399999</v>
      </c>
      <c r="BC41" s="245">
        <v>42586176</v>
      </c>
      <c r="BD41" s="245">
        <v>2090360940.8400002</v>
      </c>
      <c r="BE41" s="245">
        <v>0</v>
      </c>
      <c r="BF41" s="245">
        <v>0</v>
      </c>
      <c r="BG41" s="245">
        <v>0</v>
      </c>
      <c r="BH41" s="245">
        <v>1688611500</v>
      </c>
      <c r="BI41" s="245">
        <v>12212891808</v>
      </c>
      <c r="BJ41" s="245">
        <v>3892048161.25</v>
      </c>
      <c r="BK41" s="245">
        <v>8320843646.75</v>
      </c>
      <c r="BL41" s="245">
        <v>0</v>
      </c>
      <c r="BM41" s="245">
        <v>368056017851.68097</v>
      </c>
      <c r="BN41" s="245">
        <v>285029965746.70001</v>
      </c>
      <c r="BO41" s="245">
        <v>340188047.01999998</v>
      </c>
      <c r="BP41" s="245">
        <v>72435464073.7005</v>
      </c>
      <c r="BQ41" s="245">
        <v>20952926572.520496</v>
      </c>
      <c r="BR41" s="245">
        <v>1699915480</v>
      </c>
      <c r="BS41" s="245">
        <v>55434917994.053497</v>
      </c>
      <c r="BT41" s="245">
        <v>53390344715.290001</v>
      </c>
      <c r="BU41" s="245">
        <v>1403219628.54</v>
      </c>
      <c r="BV41" s="245">
        <v>71651756</v>
      </c>
      <c r="BW41" s="245">
        <v>569701894.22350001</v>
      </c>
      <c r="BX41" s="245">
        <v>25824240.350000001</v>
      </c>
      <c r="BY41" s="245">
        <v>9850000</v>
      </c>
      <c r="BZ41" s="245">
        <v>0</v>
      </c>
      <c r="CA41" s="245">
        <v>489908505.01999998</v>
      </c>
      <c r="CB41" s="245">
        <v>653626475.07349992</v>
      </c>
      <c r="CC41" s="245">
        <v>612290826.22000003</v>
      </c>
      <c r="CD41" s="245">
        <v>6959551081.6400003</v>
      </c>
      <c r="CE41" s="245">
        <v>3690081782.6899996</v>
      </c>
      <c r="CF41" s="245">
        <v>2585551416.8099999</v>
      </c>
      <c r="CG41" s="245">
        <v>512869744.81999999</v>
      </c>
      <c r="CH41" s="245">
        <v>163584425.64000002</v>
      </c>
      <c r="CI41" s="245">
        <v>-7463711.6800000006</v>
      </c>
      <c r="CJ41" s="245">
        <v>20897632884.790001</v>
      </c>
      <c r="CK41" s="245">
        <v>1878717491.71</v>
      </c>
      <c r="CL41" s="245">
        <v>3325832222.3000002</v>
      </c>
      <c r="CM41" s="245">
        <v>4100866.69</v>
      </c>
      <c r="CN41" s="245">
        <v>3066215.89</v>
      </c>
      <c r="CO41" s="245">
        <v>306823000</v>
      </c>
      <c r="CP41" s="245">
        <v>60000</v>
      </c>
      <c r="CQ41" s="245">
        <v>368238541.81999999</v>
      </c>
      <c r="CR41" s="245">
        <v>2173353104.73</v>
      </c>
      <c r="CS41" s="245">
        <v>470190493.16999996</v>
      </c>
      <c r="CT41" s="245">
        <v>38452974389.453003</v>
      </c>
      <c r="CU41" s="245">
        <v>16306266843.879999</v>
      </c>
      <c r="CV41" s="245">
        <v>10912467093.01</v>
      </c>
      <c r="CW41" s="245">
        <v>11234240452.563002</v>
      </c>
      <c r="CX41" s="245">
        <v>7613021339.1199999</v>
      </c>
      <c r="CY41" s="245">
        <v>23307004068.630501</v>
      </c>
      <c r="CZ41" s="245">
        <v>766789980.08000004</v>
      </c>
      <c r="DA41" s="245">
        <v>484131750.17999995</v>
      </c>
      <c r="DB41" s="245">
        <v>23589662298.530499</v>
      </c>
      <c r="DC41" s="245">
        <v>23655613437.150501</v>
      </c>
      <c r="DD41" s="245">
        <v>77173104767.263504</v>
      </c>
      <c r="DE41" s="245">
        <v>56220178194.742996</v>
      </c>
      <c r="DF41" s="245">
        <v>20952926572.5205</v>
      </c>
    </row>
    <row r="42" spans="1:110" ht="11.25" customHeight="1">
      <c r="A42" s="133">
        <v>2015</v>
      </c>
      <c r="B42" s="133">
        <v>3</v>
      </c>
      <c r="C42" s="137">
        <v>442</v>
      </c>
      <c r="D42" s="246">
        <v>391</v>
      </c>
      <c r="E42" s="133">
        <v>108</v>
      </c>
      <c r="F42" s="133"/>
      <c r="G42" s="248">
        <v>432704</v>
      </c>
      <c r="H42" s="137"/>
      <c r="I42" s="138">
        <v>581869478100</v>
      </c>
      <c r="J42" s="135">
        <v>562493930094.729</v>
      </c>
      <c r="K42" s="244">
        <v>147537995673.13901</v>
      </c>
      <c r="L42" s="244">
        <v>61649840997.029999</v>
      </c>
      <c r="M42" s="244">
        <v>71162817721.628693</v>
      </c>
      <c r="N42" s="247">
        <v>14725336954.48</v>
      </c>
      <c r="O42" s="244">
        <v>11385945147.08</v>
      </c>
      <c r="P42" s="244">
        <v>10206335485.440001</v>
      </c>
      <c r="Q42" s="244">
        <v>1179609661.6400001</v>
      </c>
      <c r="R42" s="244">
        <v>0</v>
      </c>
      <c r="S42" s="244">
        <v>383365773902.71997</v>
      </c>
      <c r="T42" s="244">
        <v>359994177827.63</v>
      </c>
      <c r="U42" s="244">
        <v>326267436288.77997</v>
      </c>
      <c r="V42" s="245">
        <v>22151881981.899998</v>
      </c>
      <c r="W42" s="245">
        <v>34946455632.040001</v>
      </c>
      <c r="X42" s="136">
        <v>9.7075057832665373E-2</v>
      </c>
      <c r="Y42" s="245">
        <v>340401056500.98999</v>
      </c>
      <c r="Z42" s="245">
        <v>289299551214.14001</v>
      </c>
      <c r="AA42" s="245">
        <v>20088245580.419998</v>
      </c>
      <c r="AB42" s="245">
        <v>31013259706.43</v>
      </c>
      <c r="AC42" s="245">
        <v>42964717401.730003</v>
      </c>
      <c r="AD42" s="245">
        <v>36967885074.639999</v>
      </c>
      <c r="AE42" s="245">
        <v>2063636401.48</v>
      </c>
      <c r="AF42" s="245">
        <v>3933195925.6099997</v>
      </c>
      <c r="AG42" s="245">
        <v>90000000</v>
      </c>
      <c r="AH42" s="245">
        <v>60000000</v>
      </c>
      <c r="AI42" s="245">
        <v>90000000</v>
      </c>
      <c r="AJ42" s="245">
        <v>0</v>
      </c>
      <c r="AK42" s="245">
        <v>2209693129.4399996</v>
      </c>
      <c r="AL42" s="245">
        <v>2367549429.0900002</v>
      </c>
      <c r="AM42" s="245">
        <v>324061247.52999997</v>
      </c>
      <c r="AN42" s="245">
        <v>41306118317.440002</v>
      </c>
      <c r="AO42" s="245">
        <v>21208468681.52</v>
      </c>
      <c r="AP42" s="245">
        <v>9858679018.7000008</v>
      </c>
      <c r="AQ42" s="245">
        <v>9455901041.7199993</v>
      </c>
      <c r="AR42" s="245">
        <v>8879572620.5300007</v>
      </c>
      <c r="AS42" s="245">
        <v>979106398.16999996</v>
      </c>
      <c r="AT42" s="245">
        <v>10641748594.200001</v>
      </c>
      <c r="AU42" s="245">
        <v>0</v>
      </c>
      <c r="AV42" s="245">
        <v>19275901893.575001</v>
      </c>
      <c r="AW42" s="245">
        <v>19275901893.575001</v>
      </c>
      <c r="AX42" s="245">
        <v>581769831988.30408</v>
      </c>
      <c r="AY42" s="245">
        <v>188797950229.36301</v>
      </c>
      <c r="AZ42" s="245">
        <v>31921182131.689999</v>
      </c>
      <c r="BA42" s="245">
        <v>124825941201.56001</v>
      </c>
      <c r="BB42" s="245">
        <v>2491220071.4699998</v>
      </c>
      <c r="BC42" s="245">
        <v>0</v>
      </c>
      <c r="BD42" s="245">
        <v>355055103.37</v>
      </c>
      <c r="BE42" s="245">
        <v>2136164968.1000001</v>
      </c>
      <c r="BF42" s="245">
        <v>0</v>
      </c>
      <c r="BG42" s="245">
        <v>0</v>
      </c>
      <c r="BH42" s="245">
        <v>1513742500</v>
      </c>
      <c r="BI42" s="245">
        <v>13485175148.112999</v>
      </c>
      <c r="BJ42" s="245">
        <v>4249348500.8199997</v>
      </c>
      <c r="BK42" s="245">
        <v>9235826647.2929993</v>
      </c>
      <c r="BL42" s="245">
        <v>0</v>
      </c>
      <c r="BM42" s="245">
        <v>392971881758.93597</v>
      </c>
      <c r="BN42" s="245">
        <v>298176559365.28998</v>
      </c>
      <c r="BO42" s="245">
        <v>337276694.76999998</v>
      </c>
      <c r="BP42" s="245">
        <v>83692155105.095886</v>
      </c>
      <c r="BQ42" s="245">
        <v>33342477517.2859</v>
      </c>
      <c r="BR42" s="245">
        <v>1401412630</v>
      </c>
      <c r="BS42" s="245">
        <v>85610983721.142395</v>
      </c>
      <c r="BT42" s="245">
        <v>79545588872.102493</v>
      </c>
      <c r="BU42" s="245">
        <v>5540153289.4799995</v>
      </c>
      <c r="BV42" s="245">
        <v>0</v>
      </c>
      <c r="BW42" s="245">
        <v>525241559.55999994</v>
      </c>
      <c r="BX42" s="245">
        <v>0</v>
      </c>
      <c r="BY42" s="245">
        <v>9850000</v>
      </c>
      <c r="BZ42" s="245">
        <v>0</v>
      </c>
      <c r="CA42" s="245">
        <v>768330987.33000004</v>
      </c>
      <c r="CB42" s="245">
        <v>996564411.02999997</v>
      </c>
      <c r="CC42" s="245">
        <v>1249503838.8</v>
      </c>
      <c r="CD42" s="245">
        <v>11060379075.9</v>
      </c>
      <c r="CE42" s="245">
        <v>5832425736.9499998</v>
      </c>
      <c r="CF42" s="245">
        <v>4209479798.73</v>
      </c>
      <c r="CG42" s="245">
        <v>856098950.49000001</v>
      </c>
      <c r="CH42" s="245">
        <v>133224902.55999999</v>
      </c>
      <c r="CI42" s="245">
        <v>-29149687.170000002</v>
      </c>
      <c r="CJ42" s="245">
        <v>28532936836.683701</v>
      </c>
      <c r="CK42" s="245">
        <v>2340321383.1900001</v>
      </c>
      <c r="CL42" s="245">
        <v>4969712293.71</v>
      </c>
      <c r="CM42" s="245">
        <v>0</v>
      </c>
      <c r="CN42" s="245">
        <v>3120088.7600000002</v>
      </c>
      <c r="CO42" s="245">
        <v>485767800</v>
      </c>
      <c r="CP42" s="245">
        <v>750000</v>
      </c>
      <c r="CQ42" s="245">
        <v>539538442.5999999</v>
      </c>
      <c r="CR42" s="245">
        <v>3275903767.5100002</v>
      </c>
      <c r="CS42" s="245">
        <v>664632194.84000003</v>
      </c>
      <c r="CT42" s="245">
        <v>55658088483.525497</v>
      </c>
      <c r="CU42" s="245">
        <v>21814225838.003899</v>
      </c>
      <c r="CV42" s="245">
        <v>17197997172.682503</v>
      </c>
      <c r="CW42" s="245">
        <v>16645865472.8391</v>
      </c>
      <c r="CX42" s="245">
        <v>10604801331.059999</v>
      </c>
      <c r="CY42" s="245">
        <v>36829524246.790604</v>
      </c>
      <c r="CZ42" s="245">
        <v>1348841420.8700001</v>
      </c>
      <c r="DA42" s="245">
        <v>648165302.06000006</v>
      </c>
      <c r="DB42" s="245">
        <v>37530200365.600601</v>
      </c>
      <c r="DC42" s="245">
        <v>37530188808.600594</v>
      </c>
      <c r="DD42" s="245">
        <v>115492761978.69611</v>
      </c>
      <c r="DE42" s="245">
        <v>82316918124.480164</v>
      </c>
      <c r="DF42" s="245">
        <v>33175843854.21595</v>
      </c>
    </row>
    <row r="43" spans="1:110" ht="11.25" customHeight="1">
      <c r="A43" s="133">
        <v>2015</v>
      </c>
      <c r="B43" s="133">
        <v>4</v>
      </c>
      <c r="C43" s="137">
        <v>450</v>
      </c>
      <c r="D43" s="246">
        <v>400</v>
      </c>
      <c r="E43" s="133">
        <v>117</v>
      </c>
      <c r="F43" s="133"/>
      <c r="G43" s="248">
        <v>449131</v>
      </c>
      <c r="H43" s="137"/>
      <c r="I43" s="138">
        <v>623172524106.07483</v>
      </c>
      <c r="J43" s="135">
        <v>600422405443.29028</v>
      </c>
      <c r="K43" s="244">
        <v>174217117500.77045</v>
      </c>
      <c r="L43" s="244">
        <v>81567969952.544006</v>
      </c>
      <c r="M43" s="244">
        <v>69389768491.259018</v>
      </c>
      <c r="N43" s="247">
        <v>23259379056.9674</v>
      </c>
      <c r="O43" s="244">
        <v>11856047331.380001</v>
      </c>
      <c r="P43" s="244">
        <v>10549238099.74</v>
      </c>
      <c r="Q43" s="244">
        <v>1306809231.6399999</v>
      </c>
      <c r="R43" s="244">
        <v>0</v>
      </c>
      <c r="S43" s="244">
        <v>364678853441.10822</v>
      </c>
      <c r="T43" s="244">
        <v>391235479125.78809</v>
      </c>
      <c r="U43" s="244">
        <v>330712691446.26813</v>
      </c>
      <c r="V43" s="245">
        <v>22198319857.670006</v>
      </c>
      <c r="W43" s="245">
        <v>38324467821.849998</v>
      </c>
      <c r="X43" s="136">
        <v>9.7957546967584991E-2</v>
      </c>
      <c r="Y43" s="245">
        <v>352096434007.48016</v>
      </c>
      <c r="Z43" s="245">
        <v>297730486813.05017</v>
      </c>
      <c r="AA43" s="245">
        <v>19529928949.040009</v>
      </c>
      <c r="AB43" s="245">
        <v>34836018245.390007</v>
      </c>
      <c r="AC43" s="245">
        <v>39139045118.307999</v>
      </c>
      <c r="AD43" s="245">
        <v>32982204633.217995</v>
      </c>
      <c r="AE43" s="245">
        <v>2668390908.6300001</v>
      </c>
      <c r="AF43" s="245">
        <v>3488449576.4599996</v>
      </c>
      <c r="AG43" s="245">
        <v>30000000</v>
      </c>
      <c r="AH43" s="245">
        <v>0</v>
      </c>
      <c r="AI43" s="245">
        <v>30000000</v>
      </c>
      <c r="AJ43" s="245">
        <v>0</v>
      </c>
      <c r="AK43" s="245">
        <v>2726025677.4900002</v>
      </c>
      <c r="AL43" s="245">
        <v>2798483523.8299999</v>
      </c>
      <c r="AM43" s="245">
        <v>480019356</v>
      </c>
      <c r="AN43" s="245">
        <v>46944361492.541664</v>
      </c>
      <c r="AO43" s="245">
        <v>25199253869.661682</v>
      </c>
      <c r="AP43" s="245">
        <v>10831162378.23</v>
      </c>
      <c r="AQ43" s="245">
        <v>10321160920.58</v>
      </c>
      <c r="AR43" s="245">
        <v>9804187493.0600014</v>
      </c>
      <c r="AS43" s="245">
        <v>1026974885.17</v>
      </c>
      <c r="AT43" s="245">
        <v>11423946702.299999</v>
      </c>
      <c r="AU43" s="245">
        <v>0</v>
      </c>
      <c r="AV43" s="245">
        <v>22750118662.775246</v>
      </c>
      <c r="AW43" s="245">
        <v>22750118662.775246</v>
      </c>
      <c r="AX43" s="245">
        <v>623172524106.06531</v>
      </c>
      <c r="AY43" s="245">
        <v>198961687941.12921</v>
      </c>
      <c r="AZ43" s="245">
        <v>31150371705.469997</v>
      </c>
      <c r="BA43" s="245">
        <v>125902296213.96999</v>
      </c>
      <c r="BB43" s="245">
        <v>3103234855.7700005</v>
      </c>
      <c r="BC43" s="245">
        <v>0</v>
      </c>
      <c r="BD43" s="245">
        <v>398896818.58000004</v>
      </c>
      <c r="BE43" s="245">
        <v>2704338037.1900001</v>
      </c>
      <c r="BF43" s="245">
        <v>0</v>
      </c>
      <c r="BG43" s="245">
        <v>0</v>
      </c>
      <c r="BH43" s="245">
        <v>515799000</v>
      </c>
      <c r="BI43" s="245">
        <v>23333264911.919182</v>
      </c>
      <c r="BJ43" s="245">
        <v>4927856766.7000017</v>
      </c>
      <c r="BK43" s="245">
        <v>18405408145.219177</v>
      </c>
      <c r="BL43" s="245">
        <v>0</v>
      </c>
      <c r="BM43" s="245">
        <v>424210836164.94562</v>
      </c>
      <c r="BN43" s="245">
        <v>308451259997.35999</v>
      </c>
      <c r="BO43" s="245">
        <v>330776828.96000004</v>
      </c>
      <c r="BP43" s="245">
        <v>102012229163.88577</v>
      </c>
      <c r="BQ43" s="245">
        <v>46387509043.925789</v>
      </c>
      <c r="BR43" s="245">
        <v>1401353230</v>
      </c>
      <c r="BS43" s="245">
        <v>119770174947.29486</v>
      </c>
      <c r="BT43" s="245">
        <v>116081800990.87184</v>
      </c>
      <c r="BU43" s="245">
        <v>2950597175.3530002</v>
      </c>
      <c r="BV43" s="245">
        <v>20291332.000000004</v>
      </c>
      <c r="BW43" s="245">
        <v>717485449.06999958</v>
      </c>
      <c r="BX43" s="245">
        <v>0</v>
      </c>
      <c r="BY43" s="245">
        <v>11350000</v>
      </c>
      <c r="BZ43" s="245">
        <v>0</v>
      </c>
      <c r="CA43" s="245">
        <v>1084395492.9199998</v>
      </c>
      <c r="CB43" s="245">
        <v>1486936128.2099996</v>
      </c>
      <c r="CC43" s="245">
        <v>1865196172.0599999</v>
      </c>
      <c r="CD43" s="245">
        <v>14931386001.388002</v>
      </c>
      <c r="CE43" s="245">
        <v>7509821804.3440008</v>
      </c>
      <c r="CF43" s="245">
        <v>6031988057.9799995</v>
      </c>
      <c r="CG43" s="245">
        <v>1161932945.6439998</v>
      </c>
      <c r="CH43" s="245">
        <v>192213976.87999997</v>
      </c>
      <c r="CI43" s="245">
        <v>-35429216.539999999</v>
      </c>
      <c r="CJ43" s="245">
        <v>33373031881.194</v>
      </c>
      <c r="CK43" s="245">
        <v>3011596261.0899992</v>
      </c>
      <c r="CL43" s="245">
        <v>6843788189.1940002</v>
      </c>
      <c r="CM43" s="245">
        <v>0</v>
      </c>
      <c r="CN43" s="245">
        <v>3120088.7600000002</v>
      </c>
      <c r="CO43" s="245">
        <v>631262000</v>
      </c>
      <c r="CP43" s="245">
        <v>0</v>
      </c>
      <c r="CQ43" s="245">
        <v>781965057</v>
      </c>
      <c r="CR43" s="245">
        <v>4472814488.3999987</v>
      </c>
      <c r="CS43" s="245">
        <v>954626555.03400016</v>
      </c>
      <c r="CT43" s="245">
        <v>71268197952.001724</v>
      </c>
      <c r="CU43" s="245">
        <v>24492559568.813396</v>
      </c>
      <c r="CV43" s="245">
        <v>23097781928.800804</v>
      </c>
      <c r="CW43" s="245">
        <v>23677856454.387516</v>
      </c>
      <c r="CX43" s="245">
        <v>16433280576.760002</v>
      </c>
      <c r="CY43" s="245">
        <v>50510342298.339149</v>
      </c>
      <c r="CZ43" s="245">
        <v>2959574126.5000005</v>
      </c>
      <c r="DA43" s="245">
        <v>940463096.43840027</v>
      </c>
      <c r="DB43" s="245">
        <v>52529453328.400757</v>
      </c>
      <c r="DC43" s="245">
        <v>52529453328.400757</v>
      </c>
      <c r="DD43" s="245">
        <v>156102780954.98886</v>
      </c>
      <c r="DE43" s="245">
        <v>109715271911.06313</v>
      </c>
      <c r="DF43" s="245">
        <v>46387509043.925751</v>
      </c>
    </row>
    <row r="44" spans="1:110" ht="11.25" customHeight="1">
      <c r="A44" s="133">
        <v>2016</v>
      </c>
      <c r="B44" s="133">
        <v>1</v>
      </c>
      <c r="C44" s="137">
        <v>463</v>
      </c>
      <c r="D44" s="246">
        <v>411</v>
      </c>
      <c r="E44" s="133">
        <v>119</v>
      </c>
      <c r="F44" s="133"/>
      <c r="G44" s="248">
        <v>445918</v>
      </c>
      <c r="H44" s="137"/>
      <c r="I44" s="138">
        <v>634114288039.99988</v>
      </c>
      <c r="J44" s="135">
        <v>609045456103.46301</v>
      </c>
      <c r="K44" s="244">
        <v>178645173939.65598</v>
      </c>
      <c r="L44" s="244">
        <v>77766409161.993393</v>
      </c>
      <c r="M44" s="244">
        <v>40892383616.300003</v>
      </c>
      <c r="N44" s="247">
        <v>59986381161.362999</v>
      </c>
      <c r="O44" s="244">
        <v>1554237144.6400001</v>
      </c>
      <c r="P44" s="244">
        <v>370349420</v>
      </c>
      <c r="Q44" s="244">
        <v>1183887724.6399999</v>
      </c>
      <c r="R44" s="244">
        <v>0</v>
      </c>
      <c r="S44" s="244">
        <v>370145601056.63904</v>
      </c>
      <c r="T44" s="244">
        <v>400499879822.29999</v>
      </c>
      <c r="U44" s="244">
        <v>325575141889.25</v>
      </c>
      <c r="V44" s="245">
        <v>29212887906.579998</v>
      </c>
      <c r="W44" s="245">
        <v>45711850026.470001</v>
      </c>
      <c r="X44" s="136">
        <v>0.11413698812282326</v>
      </c>
      <c r="Y44" s="245">
        <v>367018171968.68005</v>
      </c>
      <c r="Z44" s="245">
        <v>299462161796.66003</v>
      </c>
      <c r="AA44" s="245">
        <v>26879023950.369999</v>
      </c>
      <c r="AB44" s="245">
        <v>40676986221.649994</v>
      </c>
      <c r="AC44" s="245">
        <v>33481707853.619999</v>
      </c>
      <c r="AD44" s="245">
        <v>26112980092.59</v>
      </c>
      <c r="AE44" s="245">
        <v>2333863956.21</v>
      </c>
      <c r="AF44" s="245">
        <v>5034863804.8200006</v>
      </c>
      <c r="AG44" s="245">
        <v>1227500</v>
      </c>
      <c r="AH44" s="245">
        <v>31227500</v>
      </c>
      <c r="AI44" s="245">
        <v>31227500</v>
      </c>
      <c r="AJ44" s="245">
        <v>0</v>
      </c>
      <c r="AK44" s="245">
        <v>2072854669.3</v>
      </c>
      <c r="AL44" s="245">
        <v>2512125040.2000003</v>
      </c>
      <c r="AM44" s="245">
        <v>61234675</v>
      </c>
      <c r="AN44" s="245">
        <v>56626361793.227203</v>
      </c>
      <c r="AO44" s="245">
        <v>28858972434.346699</v>
      </c>
      <c r="AP44" s="245">
        <v>13494583677.1805</v>
      </c>
      <c r="AQ44" s="245">
        <v>12912135921.820501</v>
      </c>
      <c r="AR44" s="245">
        <v>10835408947.290501</v>
      </c>
      <c r="AS44" s="245">
        <v>2659174729.8899999</v>
      </c>
      <c r="AT44" s="245">
        <v>14855253437.059999</v>
      </c>
      <c r="AU44" s="245">
        <v>0</v>
      </c>
      <c r="AV44" s="245">
        <v>25068831935.225502</v>
      </c>
      <c r="AW44" s="245">
        <v>25068831935.225502</v>
      </c>
      <c r="AX44" s="245">
        <v>634114288038.68799</v>
      </c>
      <c r="AY44" s="245">
        <v>178528331063.33603</v>
      </c>
      <c r="AZ44" s="245">
        <v>29440165358.369999</v>
      </c>
      <c r="BA44" s="245">
        <v>110766036449.3</v>
      </c>
      <c r="BB44" s="245">
        <v>4145417233.9400001</v>
      </c>
      <c r="BC44" s="245">
        <v>0</v>
      </c>
      <c r="BD44" s="245">
        <v>1582638876.6999998</v>
      </c>
      <c r="BE44" s="245">
        <v>2562778357.2399998</v>
      </c>
      <c r="BF44" s="245">
        <v>0</v>
      </c>
      <c r="BG44" s="245">
        <v>0</v>
      </c>
      <c r="BH44" s="245">
        <v>1215204400</v>
      </c>
      <c r="BI44" s="245">
        <v>17943181514.535999</v>
      </c>
      <c r="BJ44" s="245">
        <v>4714272626.8199997</v>
      </c>
      <c r="BK44" s="245">
        <v>13228908887.716002</v>
      </c>
      <c r="BL44" s="245">
        <v>0</v>
      </c>
      <c r="BM44" s="245">
        <v>455585956975.354</v>
      </c>
      <c r="BN44" s="245">
        <v>341261556452.14996</v>
      </c>
      <c r="BO44" s="245">
        <v>492394954.52999997</v>
      </c>
      <c r="BP44" s="245">
        <v>101792931834.414</v>
      </c>
      <c r="BQ44" s="245">
        <v>12726729094.264099</v>
      </c>
      <c r="BR44" s="245">
        <v>813755780</v>
      </c>
      <c r="BS44" s="245">
        <v>33457950370.739601</v>
      </c>
      <c r="BT44" s="245">
        <v>31399675665.18</v>
      </c>
      <c r="BU44" s="245">
        <v>1407502176.54</v>
      </c>
      <c r="BV44" s="245">
        <v>1669010</v>
      </c>
      <c r="BW44" s="245">
        <v>649103519.01960003</v>
      </c>
      <c r="BX44" s="245">
        <v>0</v>
      </c>
      <c r="BY44" s="245">
        <v>127500</v>
      </c>
      <c r="BZ44" s="245">
        <v>0</v>
      </c>
      <c r="CA44" s="245">
        <v>267445863.85000002</v>
      </c>
      <c r="CB44" s="245">
        <v>673923937.24959993</v>
      </c>
      <c r="CC44" s="245">
        <v>292393782.07999998</v>
      </c>
      <c r="CD44" s="245">
        <v>4276359861.0500002</v>
      </c>
      <c r="CE44" s="245">
        <v>1470900468.27</v>
      </c>
      <c r="CF44" s="245">
        <v>2358477047.0099998</v>
      </c>
      <c r="CG44" s="245">
        <v>339367175.83999997</v>
      </c>
      <c r="CH44" s="245">
        <v>101165349.92999999</v>
      </c>
      <c r="CI44" s="245">
        <v>-6449820</v>
      </c>
      <c r="CJ44" s="245">
        <v>6822802814.9899998</v>
      </c>
      <c r="CK44" s="245">
        <v>733859417.80000007</v>
      </c>
      <c r="CL44" s="245">
        <v>1733380772.27</v>
      </c>
      <c r="CM44" s="245">
        <v>0</v>
      </c>
      <c r="CN44" s="245">
        <v>0</v>
      </c>
      <c r="CO44" s="245">
        <v>114576000</v>
      </c>
      <c r="CP44" s="245">
        <v>120000</v>
      </c>
      <c r="CQ44" s="245">
        <v>48211433.129999995</v>
      </c>
      <c r="CR44" s="245">
        <v>1108953043.6400001</v>
      </c>
      <c r="CS44" s="245">
        <v>461520295.5</v>
      </c>
      <c r="CT44" s="245">
        <v>16551314037.979</v>
      </c>
      <c r="CU44" s="245">
        <v>4016585472.3699999</v>
      </c>
      <c r="CV44" s="245">
        <v>6480483750.71</v>
      </c>
      <c r="CW44" s="245">
        <v>6054244814.8990002</v>
      </c>
      <c r="CX44" s="245">
        <v>5630693279.1505003</v>
      </c>
      <c r="CY44" s="245">
        <v>13822386007.5501</v>
      </c>
      <c r="CZ44" s="245">
        <v>738269901.83999991</v>
      </c>
      <c r="DA44" s="245">
        <v>212015829.44</v>
      </c>
      <c r="DB44" s="245">
        <v>14348640079.9501</v>
      </c>
      <c r="DC44" s="245">
        <v>14353101279.950102</v>
      </c>
      <c r="DD44" s="245">
        <v>41023484287.569603</v>
      </c>
      <c r="DE44" s="245">
        <v>28296755193.305504</v>
      </c>
      <c r="DF44" s="245">
        <v>12726729094.264101</v>
      </c>
    </row>
    <row r="45" spans="1:110" ht="11.25" customHeight="1">
      <c r="A45" s="133">
        <v>2016</v>
      </c>
      <c r="B45" s="133">
        <v>2</v>
      </c>
      <c r="C45" s="137">
        <v>499</v>
      </c>
      <c r="D45" s="246">
        <v>446</v>
      </c>
      <c r="E45" s="133">
        <v>123</v>
      </c>
      <c r="F45" s="133"/>
      <c r="G45" s="248">
        <v>420505</v>
      </c>
      <c r="H45" s="137">
        <v>63558</v>
      </c>
      <c r="I45" s="138">
        <v>650475384000</v>
      </c>
      <c r="J45" s="135">
        <v>650475383963.3501</v>
      </c>
      <c r="K45" s="244">
        <v>207821699268.64697</v>
      </c>
      <c r="L45" s="244">
        <v>97542959511.519104</v>
      </c>
      <c r="M45" s="244">
        <v>79499306871.331299</v>
      </c>
      <c r="N45" s="247">
        <v>30779432885.796101</v>
      </c>
      <c r="O45" s="244">
        <v>1273240804.6400001</v>
      </c>
      <c r="P45" s="244">
        <v>87109920</v>
      </c>
      <c r="Q45" s="244">
        <v>1186130884.6400001</v>
      </c>
      <c r="R45" s="244">
        <v>0</v>
      </c>
      <c r="S45" s="244">
        <v>378611682375.04797</v>
      </c>
      <c r="T45" s="244">
        <v>412072970478.88202</v>
      </c>
      <c r="U45" s="244">
        <v>330895909513.56744</v>
      </c>
      <c r="V45" s="245">
        <v>32054265181.332481</v>
      </c>
      <c r="W45" s="245">
        <v>49122795783.982399</v>
      </c>
      <c r="X45" s="136">
        <v>0.11920897341773075</v>
      </c>
      <c r="Y45" s="245">
        <v>373875433573.93097</v>
      </c>
      <c r="Z45" s="245">
        <v>299749870836.04901</v>
      </c>
      <c r="AA45" s="245">
        <v>29326827236.620003</v>
      </c>
      <c r="AB45" s="245">
        <v>44798735501.262398</v>
      </c>
      <c r="AC45" s="245">
        <v>38197536904.950905</v>
      </c>
      <c r="AD45" s="245">
        <v>31146038677.518402</v>
      </c>
      <c r="AE45" s="245">
        <v>2727437944.7124801</v>
      </c>
      <c r="AF45" s="245">
        <v>4324060282.7199993</v>
      </c>
      <c r="AG45" s="245">
        <v>70000000</v>
      </c>
      <c r="AH45" s="245">
        <v>100000000</v>
      </c>
      <c r="AI45" s="245">
        <v>100000000</v>
      </c>
      <c r="AJ45" s="245">
        <v>0</v>
      </c>
      <c r="AK45" s="245">
        <v>2743947131.0599999</v>
      </c>
      <c r="AL45" s="245">
        <v>2471489104.8800001</v>
      </c>
      <c r="AM45" s="245">
        <v>732032869.30999994</v>
      </c>
      <c r="AN45" s="245">
        <v>59954814383.955399</v>
      </c>
      <c r="AO45" s="245">
        <v>30262932143.284401</v>
      </c>
      <c r="AP45" s="245">
        <v>13624276993.948898</v>
      </c>
      <c r="AQ45" s="245">
        <v>14413286732.048901</v>
      </c>
      <c r="AR45" s="245">
        <v>12651587597.383301</v>
      </c>
      <c r="AS45" s="245">
        <v>1761699134.6656001</v>
      </c>
      <c r="AT45" s="245">
        <v>16067605246.722101</v>
      </c>
      <c r="AU45" s="245">
        <v>0</v>
      </c>
      <c r="AV45" s="245">
        <v>26060291835.819199</v>
      </c>
      <c r="AW45" s="245">
        <v>26060291835.819199</v>
      </c>
      <c r="AX45" s="245">
        <v>676535675799.16895</v>
      </c>
      <c r="AY45" s="245">
        <v>169494675572.56</v>
      </c>
      <c r="AZ45" s="245">
        <v>26747511111.760002</v>
      </c>
      <c r="BA45" s="245">
        <v>101918060812.84</v>
      </c>
      <c r="BB45" s="245">
        <v>3035058905.71</v>
      </c>
      <c r="BC45" s="245">
        <v>0</v>
      </c>
      <c r="BD45" s="245">
        <v>386588221.62</v>
      </c>
      <c r="BE45" s="245">
        <v>2648470684.0900002</v>
      </c>
      <c r="BF45" s="245">
        <v>0</v>
      </c>
      <c r="BG45" s="245">
        <v>0</v>
      </c>
      <c r="BH45" s="245">
        <v>1506548270</v>
      </c>
      <c r="BI45" s="245">
        <v>16230154844.180399</v>
      </c>
      <c r="BJ45" s="245">
        <v>5176656751.0799999</v>
      </c>
      <c r="BK45" s="245">
        <v>11053498093.100401</v>
      </c>
      <c r="BL45" s="245">
        <v>0</v>
      </c>
      <c r="BM45" s="245">
        <v>507041000226.60901</v>
      </c>
      <c r="BN45" s="245">
        <v>388843755360.34003</v>
      </c>
      <c r="BO45" s="245">
        <v>488155848.25999999</v>
      </c>
      <c r="BP45" s="245">
        <v>108214105869.509</v>
      </c>
      <c r="BQ45" s="245">
        <v>25040304941.870499</v>
      </c>
      <c r="BR45" s="245">
        <v>803755780</v>
      </c>
      <c r="BS45" s="245">
        <v>65507259016.524704</v>
      </c>
      <c r="BT45" s="245">
        <v>62374500969.8433</v>
      </c>
      <c r="BU45" s="245">
        <v>2159072579.88624</v>
      </c>
      <c r="BV45" s="245">
        <v>17279010</v>
      </c>
      <c r="BW45" s="245">
        <v>956406456.79516995</v>
      </c>
      <c r="BX45" s="245">
        <v>0</v>
      </c>
      <c r="BY45" s="245">
        <v>50850000</v>
      </c>
      <c r="BZ45" s="245">
        <v>0</v>
      </c>
      <c r="CA45" s="245">
        <v>488101783.23000002</v>
      </c>
      <c r="CB45" s="245">
        <v>1327028305.3455999</v>
      </c>
      <c r="CC45" s="245">
        <v>909573631.78042996</v>
      </c>
      <c r="CD45" s="245">
        <v>7645913346.4900007</v>
      </c>
      <c r="CE45" s="245">
        <v>2640840458.7599998</v>
      </c>
      <c r="CF45" s="245">
        <v>3967525336.8600001</v>
      </c>
      <c r="CG45" s="245">
        <v>778098552.27999997</v>
      </c>
      <c r="CH45" s="245">
        <v>246549358.59</v>
      </c>
      <c r="CI45" s="245">
        <v>-12899640</v>
      </c>
      <c r="CJ45" s="245">
        <v>17204231490.5961</v>
      </c>
      <c r="CK45" s="245">
        <v>1421868840.7246001</v>
      </c>
      <c r="CL45" s="245">
        <v>4591143054.2660303</v>
      </c>
      <c r="CM45" s="245">
        <v>0</v>
      </c>
      <c r="CN45" s="245">
        <v>184935.15</v>
      </c>
      <c r="CO45" s="245">
        <v>288231000</v>
      </c>
      <c r="CP45" s="245">
        <v>430000</v>
      </c>
      <c r="CQ45" s="245">
        <v>1340466497.6300001</v>
      </c>
      <c r="CR45" s="245">
        <v>2101384152.6100001</v>
      </c>
      <c r="CS45" s="245">
        <v>861360543.87602997</v>
      </c>
      <c r="CT45" s="245">
        <v>37811173165.801102</v>
      </c>
      <c r="CU45" s="245">
        <v>12101342021.152</v>
      </c>
      <c r="CV45" s="245">
        <v>13493798196.7742</v>
      </c>
      <c r="CW45" s="245">
        <v>12214076962.334801</v>
      </c>
      <c r="CX45" s="245">
        <v>9903757920.8844509</v>
      </c>
      <c r="CY45" s="245">
        <v>27350646073.9454</v>
      </c>
      <c r="CZ45" s="245">
        <v>1484268523.4426801</v>
      </c>
      <c r="DA45" s="245">
        <v>594956989.72249997</v>
      </c>
      <c r="DB45" s="245">
        <v>28239957607.6656</v>
      </c>
      <c r="DC45" s="245">
        <v>28239957607.6656</v>
      </c>
      <c r="DD45" s="245">
        <v>84195759030.563492</v>
      </c>
      <c r="DE45" s="245">
        <v>59155454088.693115</v>
      </c>
      <c r="DF45" s="245">
        <v>25040304941.870377</v>
      </c>
    </row>
    <row r="46" spans="1:110" ht="11.25" customHeight="1">
      <c r="A46" s="133">
        <v>2016</v>
      </c>
      <c r="B46" s="133">
        <v>3</v>
      </c>
      <c r="C46" s="133">
        <v>509</v>
      </c>
      <c r="D46" s="246">
        <v>450</v>
      </c>
      <c r="E46" s="133">
        <v>125</v>
      </c>
      <c r="F46" s="133"/>
      <c r="G46" s="248">
        <v>432704</v>
      </c>
      <c r="H46" s="137">
        <v>64278</v>
      </c>
      <c r="I46" s="138">
        <v>724153626151.93005</v>
      </c>
      <c r="J46" s="135">
        <v>695227014918.94702</v>
      </c>
      <c r="K46" s="244">
        <v>210184086234.43298</v>
      </c>
      <c r="L46" s="244">
        <v>95593762144.720795</v>
      </c>
      <c r="M46" s="244">
        <v>84091588891.047302</v>
      </c>
      <c r="N46" s="247">
        <v>30498735198.664597</v>
      </c>
      <c r="O46" s="244">
        <v>1300516684.6400001</v>
      </c>
      <c r="P46" s="244">
        <v>121921840</v>
      </c>
      <c r="Q46" s="244">
        <v>1178594844.6400001</v>
      </c>
      <c r="R46" s="244">
        <v>0</v>
      </c>
      <c r="S46" s="244">
        <v>409812028604.53497</v>
      </c>
      <c r="T46" s="244">
        <v>447715825946.10699</v>
      </c>
      <c r="U46" s="244">
        <v>369664299394.33759</v>
      </c>
      <c r="V46" s="245">
        <v>21872012116.924801</v>
      </c>
      <c r="W46" s="245">
        <v>56179514434.8433</v>
      </c>
      <c r="X46" s="136">
        <v>0.12548029615912173</v>
      </c>
      <c r="Y46" s="245">
        <v>408474616968.453</v>
      </c>
      <c r="Z46" s="245">
        <v>338984305291.06299</v>
      </c>
      <c r="AA46" s="245">
        <v>19329809103.854801</v>
      </c>
      <c r="AB46" s="245">
        <v>50160502573.534805</v>
      </c>
      <c r="AC46" s="245">
        <v>39241208977.653099</v>
      </c>
      <c r="AD46" s="245">
        <v>30679994103.274597</v>
      </c>
      <c r="AE46" s="245">
        <v>2542203013.0699997</v>
      </c>
      <c r="AF46" s="245">
        <v>6019011861.3085003</v>
      </c>
      <c r="AG46" s="245">
        <v>7795000</v>
      </c>
      <c r="AH46" s="245">
        <v>37795000</v>
      </c>
      <c r="AI46" s="245">
        <v>37795000</v>
      </c>
      <c r="AJ46" s="245">
        <v>0</v>
      </c>
      <c r="AK46" s="245">
        <v>3240263348.23</v>
      </c>
      <c r="AL46" s="245">
        <v>3262386801</v>
      </c>
      <c r="AM46" s="245">
        <v>925723197.00999999</v>
      </c>
      <c r="AN46" s="245">
        <v>70682325047.10939</v>
      </c>
      <c r="AO46" s="245">
        <v>33470814889.025101</v>
      </c>
      <c r="AP46" s="245">
        <v>18457519930.130898</v>
      </c>
      <c r="AQ46" s="245">
        <v>19441749960.8409</v>
      </c>
      <c r="AR46" s="245">
        <v>15752473150.505501</v>
      </c>
      <c r="AS46" s="245">
        <v>3689276810.3354001</v>
      </c>
      <c r="AT46" s="245">
        <v>18753990227.9534</v>
      </c>
      <c r="AU46" s="245">
        <v>0</v>
      </c>
      <c r="AV46" s="245">
        <v>28926611232.983501</v>
      </c>
      <c r="AW46" s="245">
        <v>28926611232.983501</v>
      </c>
      <c r="AX46" s="245">
        <v>724153626151.92993</v>
      </c>
      <c r="AY46" s="245">
        <v>193075263526.86499</v>
      </c>
      <c r="AZ46" s="245">
        <v>28389604665.822598</v>
      </c>
      <c r="BA46" s="245">
        <v>116158999739.20799</v>
      </c>
      <c r="BB46" s="245">
        <v>3526210576.9400001</v>
      </c>
      <c r="BC46" s="245">
        <v>0</v>
      </c>
      <c r="BD46" s="245">
        <v>936618830.88</v>
      </c>
      <c r="BE46" s="245">
        <v>2589591746.0599999</v>
      </c>
      <c r="BF46" s="245">
        <v>0</v>
      </c>
      <c r="BG46" s="245">
        <v>0</v>
      </c>
      <c r="BH46" s="245">
        <v>4298856480</v>
      </c>
      <c r="BI46" s="245">
        <v>21375313227.3708</v>
      </c>
      <c r="BJ46" s="245">
        <v>5854448455.9902802</v>
      </c>
      <c r="BK46" s="245">
        <v>15520864771.380501</v>
      </c>
      <c r="BL46" s="245">
        <v>0</v>
      </c>
      <c r="BM46" s="245">
        <v>531078362625.07703</v>
      </c>
      <c r="BN46" s="245">
        <v>401613200254.34296</v>
      </c>
      <c r="BO46" s="245">
        <v>481732646.23000002</v>
      </c>
      <c r="BP46" s="245">
        <v>119623918031.362</v>
      </c>
      <c r="BQ46" s="245">
        <v>44267311246.739502</v>
      </c>
      <c r="BR46" s="245">
        <v>998755780</v>
      </c>
      <c r="BS46" s="245">
        <v>100410234207.86101</v>
      </c>
      <c r="BT46" s="245">
        <v>95433079439.914902</v>
      </c>
      <c r="BU46" s="245">
        <v>3662936224.16294</v>
      </c>
      <c r="BV46" s="245">
        <v>17279010</v>
      </c>
      <c r="BW46" s="245">
        <v>1296939533.7825699</v>
      </c>
      <c r="BX46" s="245">
        <v>0</v>
      </c>
      <c r="BY46" s="245">
        <v>52140295</v>
      </c>
      <c r="BZ46" s="245">
        <v>0</v>
      </c>
      <c r="CA46" s="245">
        <v>915150582.09030008</v>
      </c>
      <c r="CB46" s="245">
        <v>2161314027.2026997</v>
      </c>
      <c r="CC46" s="245">
        <v>1831665370.5104301</v>
      </c>
      <c r="CD46" s="245">
        <v>11705779801.524101</v>
      </c>
      <c r="CE46" s="245">
        <v>3587107433.37989</v>
      </c>
      <c r="CF46" s="245">
        <v>6453834430.8773594</v>
      </c>
      <c r="CG46" s="245">
        <v>1235945217.7568901</v>
      </c>
      <c r="CH46" s="245">
        <v>411143233.62</v>
      </c>
      <c r="CI46" s="245">
        <v>-17749485.890000001</v>
      </c>
      <c r="CJ46" s="245">
        <v>40239208368.170204</v>
      </c>
      <c r="CK46" s="245">
        <v>2608615759.7562699</v>
      </c>
      <c r="CL46" s="245">
        <v>8709321462.2045994</v>
      </c>
      <c r="CM46" s="245">
        <v>0</v>
      </c>
      <c r="CN46" s="245">
        <v>184935.15</v>
      </c>
      <c r="CO46" s="245">
        <v>445082394.38</v>
      </c>
      <c r="CP46" s="245">
        <v>0</v>
      </c>
      <c r="CQ46" s="245">
        <v>3811390254.54</v>
      </c>
      <c r="CR46" s="245">
        <v>3086783187.0043998</v>
      </c>
      <c r="CS46" s="245">
        <v>1365880691.1301999</v>
      </c>
      <c r="CT46" s="245">
        <v>64598832300.743599</v>
      </c>
      <c r="CU46" s="245">
        <v>24917816384.039001</v>
      </c>
      <c r="CV46" s="245">
        <v>20820301988.204899</v>
      </c>
      <c r="CW46" s="245">
        <v>18860713928.499699</v>
      </c>
      <c r="CX46" s="245">
        <v>16339661663.460299</v>
      </c>
      <c r="CY46" s="245">
        <v>48005168810.302597</v>
      </c>
      <c r="CZ46" s="245">
        <v>2637091079.05896</v>
      </c>
      <c r="DA46" s="245">
        <v>1056087844.8133301</v>
      </c>
      <c r="DB46" s="245">
        <v>49586172044.548195</v>
      </c>
      <c r="DC46" s="245">
        <v>49586172044.548195</v>
      </c>
      <c r="DD46" s="245">
        <v>143286533655.09015</v>
      </c>
      <c r="DE46" s="245">
        <v>99019222408.350021</v>
      </c>
      <c r="DF46" s="245">
        <v>44267311246.740135</v>
      </c>
    </row>
    <row r="47" spans="1:110" ht="11.25" customHeight="1">
      <c r="A47" s="133">
        <v>2016</v>
      </c>
      <c r="B47" s="133">
        <v>4</v>
      </c>
      <c r="C47" s="133">
        <v>518</v>
      </c>
      <c r="D47" s="246">
        <v>458</v>
      </c>
      <c r="E47" s="133">
        <v>125</v>
      </c>
      <c r="F47" s="133"/>
      <c r="G47" s="248">
        <v>592461</v>
      </c>
      <c r="H47" s="137">
        <v>66449</v>
      </c>
      <c r="I47" s="138">
        <v>787172010101.20898</v>
      </c>
      <c r="J47" s="135">
        <v>754283187498.40295</v>
      </c>
      <c r="K47" s="244">
        <v>243107520279.39999</v>
      </c>
      <c r="L47" s="244">
        <v>103073779785.52701</v>
      </c>
      <c r="M47" s="244">
        <v>98569841435.009308</v>
      </c>
      <c r="N47" s="247">
        <v>41463899058.864006</v>
      </c>
      <c r="O47" s="244">
        <v>1302735204.6399999</v>
      </c>
      <c r="P47" s="244">
        <v>122921840</v>
      </c>
      <c r="Q47" s="244">
        <v>1179813364.6400001</v>
      </c>
      <c r="R47" s="244">
        <v>0</v>
      </c>
      <c r="S47" s="244">
        <v>436110067567.74597</v>
      </c>
      <c r="T47" s="244">
        <v>478175223298.07104</v>
      </c>
      <c r="U47" s="244">
        <v>392017415771.83624</v>
      </c>
      <c r="V47" s="245">
        <v>26702718863.152401</v>
      </c>
      <c r="W47" s="245">
        <v>59455088663.082596</v>
      </c>
      <c r="X47" s="136">
        <v>0.1243374515580478</v>
      </c>
      <c r="Y47" s="245">
        <v>434815431301.93597</v>
      </c>
      <c r="Z47" s="245">
        <v>358552125084.099</v>
      </c>
      <c r="AA47" s="245">
        <v>24094250823.3046</v>
      </c>
      <c r="AB47" s="245">
        <v>52169055394.5326</v>
      </c>
      <c r="AC47" s="245">
        <v>43359791996.134995</v>
      </c>
      <c r="AD47" s="245">
        <v>33465290687.737202</v>
      </c>
      <c r="AE47" s="245">
        <v>2608468039.8478003</v>
      </c>
      <c r="AF47" s="245">
        <v>7286033268.5500002</v>
      </c>
      <c r="AG47" s="245">
        <v>7795000</v>
      </c>
      <c r="AH47" s="245">
        <v>37795000</v>
      </c>
      <c r="AI47" s="245">
        <v>37795000</v>
      </c>
      <c r="AJ47" s="245">
        <v>0</v>
      </c>
      <c r="AK47" s="245">
        <v>4480032564.5599995</v>
      </c>
      <c r="AL47" s="245">
        <v>4533144119.1599998</v>
      </c>
      <c r="AM47" s="245">
        <v>596077229</v>
      </c>
      <c r="AN47" s="245">
        <v>69275036882.057907</v>
      </c>
      <c r="AO47" s="245">
        <v>34416944440.809402</v>
      </c>
      <c r="AP47" s="245">
        <v>16698124360.814201</v>
      </c>
      <c r="AQ47" s="245">
        <v>17982249733.804199</v>
      </c>
      <c r="AR47" s="245">
        <v>15212907930.6756</v>
      </c>
      <c r="AS47" s="245">
        <v>2769341803.1286001</v>
      </c>
      <c r="AT47" s="245">
        <v>18159968080.434402</v>
      </c>
      <c r="AU47" s="245">
        <v>0</v>
      </c>
      <c r="AV47" s="245">
        <v>32888822602.804501</v>
      </c>
      <c r="AW47" s="245">
        <v>32888822602.804501</v>
      </c>
      <c r="AX47" s="245">
        <v>787172010101.20898</v>
      </c>
      <c r="AY47" s="245">
        <v>208680807352</v>
      </c>
      <c r="AZ47" s="245">
        <v>30461357616.480999</v>
      </c>
      <c r="BA47" s="245">
        <v>121417969089.41101</v>
      </c>
      <c r="BB47" s="245">
        <v>4118667717.0500002</v>
      </c>
      <c r="BC47" s="245">
        <v>0</v>
      </c>
      <c r="BD47" s="245">
        <v>980072668.65999997</v>
      </c>
      <c r="BE47" s="245">
        <v>2722526548.0900002</v>
      </c>
      <c r="BF47" s="245">
        <v>416068500.30000001</v>
      </c>
      <c r="BG47" s="245">
        <v>0</v>
      </c>
      <c r="BH47" s="245">
        <v>4080000460</v>
      </c>
      <c r="BI47" s="245">
        <v>27215823420.568501</v>
      </c>
      <c r="BJ47" s="245">
        <v>5222451100.0453005</v>
      </c>
      <c r="BK47" s="245">
        <v>21993372320.523197</v>
      </c>
      <c r="BL47" s="245">
        <v>0</v>
      </c>
      <c r="BM47" s="245">
        <v>578491202749.23596</v>
      </c>
      <c r="BN47" s="245">
        <v>440547491219.34698</v>
      </c>
      <c r="BO47" s="245">
        <v>461368166.26359999</v>
      </c>
      <c r="BP47" s="245">
        <v>130396503215.593</v>
      </c>
      <c r="BQ47" s="245">
        <v>59018895849.085098</v>
      </c>
      <c r="BR47" s="245">
        <v>998755780</v>
      </c>
      <c r="BS47" s="245">
        <v>135610491275.19899</v>
      </c>
      <c r="BT47" s="245">
        <v>128121117733.80501</v>
      </c>
      <c r="BU47" s="245">
        <v>5610143152.31742</v>
      </c>
      <c r="BV47" s="245">
        <v>86643625.719999999</v>
      </c>
      <c r="BW47" s="245">
        <v>1792586763.35606</v>
      </c>
      <c r="BX47" s="245">
        <v>12667000</v>
      </c>
      <c r="BY47" s="245">
        <v>47588999.089999996</v>
      </c>
      <c r="BZ47" s="245">
        <v>0</v>
      </c>
      <c r="CA47" s="245">
        <v>1474367815.6612999</v>
      </c>
      <c r="CB47" s="245">
        <v>3196441088.14639</v>
      </c>
      <c r="CC47" s="245">
        <v>2938478139.5416303</v>
      </c>
      <c r="CD47" s="245">
        <v>15367728100.626699</v>
      </c>
      <c r="CE47" s="245">
        <v>5023544188.7768602</v>
      </c>
      <c r="CF47" s="245">
        <v>8101704494.6359701</v>
      </c>
      <c r="CG47" s="245">
        <v>1465958185.0238299</v>
      </c>
      <c r="CH47" s="245">
        <v>813316603.13</v>
      </c>
      <c r="CI47" s="245">
        <v>36795370.939999998</v>
      </c>
      <c r="CJ47" s="245">
        <v>54350621915.368896</v>
      </c>
      <c r="CK47" s="245">
        <v>3927878803.79989</v>
      </c>
      <c r="CL47" s="245">
        <v>10655222474.479301</v>
      </c>
      <c r="CM47" s="245">
        <v>0</v>
      </c>
      <c r="CN47" s="245">
        <v>204948.91</v>
      </c>
      <c r="CO47" s="245">
        <v>682795438.71000004</v>
      </c>
      <c r="CP47" s="245">
        <v>0</v>
      </c>
      <c r="CQ47" s="245">
        <v>4024562100.2600002</v>
      </c>
      <c r="CR47" s="245">
        <v>4151742875.1059999</v>
      </c>
      <c r="CS47" s="245">
        <v>1795917111.4933</v>
      </c>
      <c r="CT47" s="245">
        <v>88918222773.320801</v>
      </c>
      <c r="CU47" s="245">
        <v>33562534663.9086</v>
      </c>
      <c r="CV47" s="245">
        <v>28514048639.723598</v>
      </c>
      <c r="CW47" s="245">
        <v>26841639469.688499</v>
      </c>
      <c r="CX47" s="245">
        <v>21185880926.678898</v>
      </c>
      <c r="CY47" s="245">
        <v>64455102107.311707</v>
      </c>
      <c r="CZ47" s="245">
        <v>3464896362.08179</v>
      </c>
      <c r="DA47" s="245">
        <v>1874226143.42329</v>
      </c>
      <c r="DB47" s="245">
        <v>66045772325.9701</v>
      </c>
      <c r="DC47" s="245">
        <v>66045772325.9701</v>
      </c>
      <c r="DD47" s="245">
        <v>193426009552.64972</v>
      </c>
      <c r="DE47" s="245">
        <v>134372934420.93471</v>
      </c>
      <c r="DF47" s="245">
        <v>59053075131.714996</v>
      </c>
    </row>
    <row r="48" spans="1:110" ht="11.25" customHeight="1">
      <c r="A48" s="133">
        <v>2017</v>
      </c>
      <c r="B48" s="133">
        <v>1</v>
      </c>
      <c r="C48" s="133">
        <v>529</v>
      </c>
      <c r="D48" s="246">
        <v>464</v>
      </c>
      <c r="E48" s="133">
        <v>122</v>
      </c>
      <c r="F48" s="133"/>
      <c r="G48" s="249">
        <v>1331686</v>
      </c>
      <c r="H48" s="137">
        <v>58923</v>
      </c>
      <c r="I48" s="138">
        <v>798310942271.85901</v>
      </c>
      <c r="J48" s="135">
        <v>762644716195.25598</v>
      </c>
      <c r="K48" s="244">
        <v>227011032678.5</v>
      </c>
      <c r="L48" s="244">
        <v>128295824333.70801</v>
      </c>
      <c r="M48" s="244">
        <v>65193474865.053299</v>
      </c>
      <c r="N48" s="247">
        <v>33521733479.739597</v>
      </c>
      <c r="O48" s="244">
        <v>2944273584.1900001</v>
      </c>
      <c r="P48" s="244">
        <v>1504309747.77</v>
      </c>
      <c r="Q48" s="244">
        <v>1441131794.6399999</v>
      </c>
      <c r="R48" s="244">
        <v>-1167958.22</v>
      </c>
      <c r="S48" s="244">
        <v>456582707927.99097</v>
      </c>
      <c r="T48" s="244">
        <v>502359902542.82898</v>
      </c>
      <c r="U48" s="244">
        <v>404780632259.87103</v>
      </c>
      <c r="V48" s="245">
        <v>30123753622.122799</v>
      </c>
      <c r="W48" s="245">
        <v>67455516660.834297</v>
      </c>
      <c r="X48" s="136">
        <v>0.13427727077617096</v>
      </c>
      <c r="Y48" s="245">
        <v>463301863423.23999</v>
      </c>
      <c r="Z48" s="245">
        <v>375500735728.401</v>
      </c>
      <c r="AA48" s="245">
        <v>27680055697.133999</v>
      </c>
      <c r="AB48" s="245">
        <v>60121071997.7043</v>
      </c>
      <c r="AC48" s="245">
        <v>39058039119.588799</v>
      </c>
      <c r="AD48" s="245">
        <v>29279896531.470001</v>
      </c>
      <c r="AE48" s="245">
        <v>2443697924.9888</v>
      </c>
      <c r="AF48" s="245">
        <v>7334444663.1300001</v>
      </c>
      <c r="AG48" s="245">
        <v>7795000</v>
      </c>
      <c r="AH48" s="245">
        <v>37795000</v>
      </c>
      <c r="AI48" s="245">
        <v>37795000</v>
      </c>
      <c r="AJ48" s="245">
        <v>0</v>
      </c>
      <c r="AK48" s="245">
        <v>5415547138.04</v>
      </c>
      <c r="AL48" s="245">
        <v>5957510025.6099997</v>
      </c>
      <c r="AM48" s="245">
        <v>561906264</v>
      </c>
      <c r="AN48" s="245">
        <v>70683359866.535599</v>
      </c>
      <c r="AO48" s="245">
        <v>33885210925.496101</v>
      </c>
      <c r="AP48" s="245">
        <v>20356891093.864201</v>
      </c>
      <c r="AQ48" s="245">
        <v>21443213977.214199</v>
      </c>
      <c r="AR48" s="245">
        <v>17281101049.530201</v>
      </c>
      <c r="AS48" s="245">
        <v>4162112927.684</v>
      </c>
      <c r="AT48" s="245">
        <v>16441257847.1752</v>
      </c>
      <c r="AU48" s="245">
        <v>0</v>
      </c>
      <c r="AV48" s="245">
        <v>35666226076.602699</v>
      </c>
      <c r="AW48" s="245">
        <v>35666226076.602699</v>
      </c>
      <c r="AX48" s="245">
        <v>798310942271.85901</v>
      </c>
      <c r="AY48" s="245">
        <v>162788854063.63498</v>
      </c>
      <c r="AZ48" s="245">
        <v>32287157386.8741</v>
      </c>
      <c r="BA48" s="245">
        <v>62703161525.314003</v>
      </c>
      <c r="BB48" s="245">
        <v>4918078808.8499994</v>
      </c>
      <c r="BC48" s="245">
        <v>0</v>
      </c>
      <c r="BD48" s="245">
        <v>1639388346.3099999</v>
      </c>
      <c r="BE48" s="245">
        <v>2873606962.21</v>
      </c>
      <c r="BF48" s="245">
        <v>405083500.32999998</v>
      </c>
      <c r="BG48" s="245">
        <v>0</v>
      </c>
      <c r="BH48" s="245">
        <v>3971128376.5999999</v>
      </c>
      <c r="BI48" s="245">
        <v>22868317192.3927</v>
      </c>
      <c r="BJ48" s="245">
        <v>4727212012.8810301</v>
      </c>
      <c r="BK48" s="245">
        <v>18141105179.5117</v>
      </c>
      <c r="BL48" s="245">
        <v>0</v>
      </c>
      <c r="BM48" s="245">
        <v>635522088208.21704</v>
      </c>
      <c r="BN48" s="245">
        <v>509779056135.34601</v>
      </c>
      <c r="BO48" s="245">
        <v>565085612.35360003</v>
      </c>
      <c r="BP48" s="245">
        <v>117745321468.11501</v>
      </c>
      <c r="BQ48" s="245">
        <v>12919742469.524599</v>
      </c>
      <c r="BR48" s="245">
        <v>906555280</v>
      </c>
      <c r="BS48" s="245">
        <v>37122501252.821701</v>
      </c>
      <c r="BT48" s="245">
        <v>34833418002.310097</v>
      </c>
      <c r="BU48" s="245">
        <v>2040644237.30704</v>
      </c>
      <c r="BV48" s="245">
        <v>4632492.72</v>
      </c>
      <c r="BW48" s="245">
        <v>243806520.48459098</v>
      </c>
      <c r="BX48" s="245">
        <v>0</v>
      </c>
      <c r="BY48" s="245">
        <v>413135</v>
      </c>
      <c r="BZ48" s="245">
        <v>0</v>
      </c>
      <c r="CA48" s="245">
        <v>392219061.79280001</v>
      </c>
      <c r="CB48" s="245">
        <v>1163198762.73</v>
      </c>
      <c r="CC48" s="245">
        <v>1312024439.0382102</v>
      </c>
      <c r="CD48" s="245">
        <v>4000596885.22998</v>
      </c>
      <c r="CE48" s="245">
        <v>906959371.05438304</v>
      </c>
      <c r="CF48" s="245">
        <v>2136579381.02338</v>
      </c>
      <c r="CG48" s="245">
        <v>736345956.192222</v>
      </c>
      <c r="CH48" s="245">
        <v>220764347.96000001</v>
      </c>
      <c r="CI48" s="245">
        <v>52171</v>
      </c>
      <c r="CJ48" s="245">
        <v>6396530017.3341103</v>
      </c>
      <c r="CK48" s="245">
        <v>898583543.64100003</v>
      </c>
      <c r="CL48" s="245">
        <v>2692185511.5286403</v>
      </c>
      <c r="CM48" s="245">
        <v>0</v>
      </c>
      <c r="CN48" s="245">
        <v>0</v>
      </c>
      <c r="CO48" s="245">
        <v>144492686.46000001</v>
      </c>
      <c r="CP48" s="245">
        <v>1625000</v>
      </c>
      <c r="CQ48" s="245">
        <v>30009500</v>
      </c>
      <c r="CR48" s="245">
        <v>1177368300.4699998</v>
      </c>
      <c r="CS48" s="245">
        <v>1338690024.59864</v>
      </c>
      <c r="CT48" s="245">
        <v>19962141226.857201</v>
      </c>
      <c r="CU48" s="245">
        <v>3772950295.0667901</v>
      </c>
      <c r="CV48" s="245">
        <v>7935124027.3465195</v>
      </c>
      <c r="CW48" s="245">
        <v>8254066904.44384</v>
      </c>
      <c r="CX48" s="245">
        <v>5893255018.6609001</v>
      </c>
      <c r="CY48" s="245">
        <v>13663038139.407801</v>
      </c>
      <c r="CZ48" s="245">
        <v>1677586313.24615</v>
      </c>
      <c r="DA48" s="245">
        <v>724245203.83299601</v>
      </c>
      <c r="DB48" s="245">
        <v>14616379248.8209</v>
      </c>
      <c r="DC48" s="245">
        <v>14616379248.8209</v>
      </c>
      <c r="DD48" s="245">
        <v>45196617583.401962</v>
      </c>
      <c r="DE48" s="245">
        <v>32276875113.877422</v>
      </c>
      <c r="DF48" s="245">
        <v>12919742469.52454</v>
      </c>
    </row>
    <row r="49" spans="1:110" ht="11.25" customHeight="1">
      <c r="A49" s="133">
        <v>2017</v>
      </c>
      <c r="B49" s="133">
        <v>2</v>
      </c>
      <c r="C49" s="133">
        <v>533</v>
      </c>
      <c r="D49" s="246">
        <v>467</v>
      </c>
      <c r="E49" s="133">
        <v>126</v>
      </c>
      <c r="F49" s="133"/>
      <c r="G49" s="249">
        <v>1353143</v>
      </c>
      <c r="H49" s="250">
        <v>65449</v>
      </c>
      <c r="I49" s="138">
        <v>855787284045.02002</v>
      </c>
      <c r="J49" s="135">
        <v>819685596008.49792</v>
      </c>
      <c r="K49" s="244">
        <v>232837914500.383</v>
      </c>
      <c r="L49" s="244">
        <v>141453888323.767</v>
      </c>
      <c r="M49" s="244">
        <v>52202135879.167</v>
      </c>
      <c r="N49" s="247">
        <v>39181890297.448502</v>
      </c>
      <c r="O49" s="244">
        <v>5451786484.2800007</v>
      </c>
      <c r="P49" s="244">
        <v>3450243142.6400003</v>
      </c>
      <c r="Q49" s="244">
        <v>2076942164.6400001</v>
      </c>
      <c r="R49" s="244">
        <v>-75398823</v>
      </c>
      <c r="S49" s="244">
        <v>507565639682.70599</v>
      </c>
      <c r="T49" s="244">
        <v>554938800053.0061</v>
      </c>
      <c r="U49" s="244">
        <v>449786069571.8382</v>
      </c>
      <c r="V49" s="245">
        <v>32979605205.188103</v>
      </c>
      <c r="W49" s="245">
        <v>72173125275.979996</v>
      </c>
      <c r="X49" s="136">
        <v>0.13005600846271001</v>
      </c>
      <c r="Y49" s="245">
        <v>518777915150.72601</v>
      </c>
      <c r="Z49" s="245">
        <v>424710830713.177</v>
      </c>
      <c r="AA49" s="245">
        <v>30881252411.850002</v>
      </c>
      <c r="AB49" s="245">
        <v>63185832025.700005</v>
      </c>
      <c r="AC49" s="245">
        <v>36160884902.279305</v>
      </c>
      <c r="AD49" s="245">
        <v>25075238858.661201</v>
      </c>
      <c r="AE49" s="245">
        <v>2098352793.3381</v>
      </c>
      <c r="AF49" s="245">
        <v>8987293250.2800007</v>
      </c>
      <c r="AG49" s="245">
        <v>0</v>
      </c>
      <c r="AH49" s="245">
        <v>30000000</v>
      </c>
      <c r="AI49" s="245">
        <v>30000000</v>
      </c>
      <c r="AJ49" s="245">
        <v>0</v>
      </c>
      <c r="AK49" s="245">
        <v>6011194658.0900002</v>
      </c>
      <c r="AL49" s="245">
        <v>6911923932.4700003</v>
      </c>
      <c r="AM49" s="245">
        <v>847369320</v>
      </c>
      <c r="AN49" s="245">
        <v>67819060683.039398</v>
      </c>
      <c r="AO49" s="245">
        <v>35650937747.457199</v>
      </c>
      <c r="AP49" s="245">
        <v>17107157118.597198</v>
      </c>
      <c r="AQ49" s="245">
        <v>18355473705.029202</v>
      </c>
      <c r="AR49" s="245">
        <v>16148012233.055601</v>
      </c>
      <c r="AS49" s="245">
        <v>2207461471.9735003</v>
      </c>
      <c r="AT49" s="245">
        <v>15060965816.9851</v>
      </c>
      <c r="AU49" s="245">
        <v>0</v>
      </c>
      <c r="AV49" s="245">
        <v>36101688036.520699</v>
      </c>
      <c r="AW49" s="245">
        <v>36101688036.520699</v>
      </c>
      <c r="AX49" s="245">
        <v>855787284045.02002</v>
      </c>
      <c r="AY49" s="245">
        <v>174380935740.992</v>
      </c>
      <c r="AZ49" s="245">
        <v>34545260478.254494</v>
      </c>
      <c r="BA49" s="245">
        <v>92052052509.093994</v>
      </c>
      <c r="BB49" s="245">
        <v>3525292228.2599998</v>
      </c>
      <c r="BC49" s="245">
        <v>0</v>
      </c>
      <c r="BD49" s="245">
        <v>805281953.88</v>
      </c>
      <c r="BE49" s="245">
        <v>2720010274.3799996</v>
      </c>
      <c r="BF49" s="245">
        <v>0</v>
      </c>
      <c r="BG49" s="245">
        <v>0</v>
      </c>
      <c r="BH49" s="245">
        <v>4313929005.6499996</v>
      </c>
      <c r="BI49" s="245">
        <v>23636761183.249001</v>
      </c>
      <c r="BJ49" s="245">
        <v>5595265452.7347794</v>
      </c>
      <c r="BK49" s="245">
        <v>18041495730.514198</v>
      </c>
      <c r="BL49" s="245">
        <v>0</v>
      </c>
      <c r="BM49" s="245">
        <v>681406348304.02502</v>
      </c>
      <c r="BN49" s="245">
        <v>549479575608.34705</v>
      </c>
      <c r="BO49" s="245">
        <v>596419474.35359991</v>
      </c>
      <c r="BP49" s="245">
        <v>122378005413.06201</v>
      </c>
      <c r="BQ49" s="245">
        <v>28107820775.230698</v>
      </c>
      <c r="BR49" s="245">
        <v>706555280</v>
      </c>
      <c r="BS49" s="245">
        <v>74332216699.508606</v>
      </c>
      <c r="BT49" s="245">
        <v>70742855210.929001</v>
      </c>
      <c r="BU49" s="245">
        <v>2932932114.08425</v>
      </c>
      <c r="BV49" s="245">
        <v>64647450.7698249</v>
      </c>
      <c r="BW49" s="245">
        <v>591781923.72552204</v>
      </c>
      <c r="BX49" s="245">
        <v>0</v>
      </c>
      <c r="BY49" s="245">
        <v>0</v>
      </c>
      <c r="BZ49" s="245">
        <v>0</v>
      </c>
      <c r="CA49" s="245">
        <v>784635438.0848</v>
      </c>
      <c r="CB49" s="245">
        <v>2217979520.4888</v>
      </c>
      <c r="CC49" s="245">
        <v>2410833034.8480802</v>
      </c>
      <c r="CD49" s="245">
        <v>6933148437.6594095</v>
      </c>
      <c r="CE49" s="245">
        <v>2264343406.4538503</v>
      </c>
      <c r="CF49" s="245">
        <v>3681334147.9766698</v>
      </c>
      <c r="CG49" s="245">
        <v>856723999.62888908</v>
      </c>
      <c r="CH49" s="245">
        <v>270779796.99000001</v>
      </c>
      <c r="CI49" s="245">
        <v>140032913.39000002</v>
      </c>
      <c r="CJ49" s="245">
        <v>12016881776.225201</v>
      </c>
      <c r="CK49" s="245">
        <v>2236684617.52423</v>
      </c>
      <c r="CL49" s="245">
        <v>4780763752.4814806</v>
      </c>
      <c r="CM49" s="245">
        <v>0</v>
      </c>
      <c r="CN49" s="245">
        <v>0</v>
      </c>
      <c r="CO49" s="245">
        <v>336917676.58000004</v>
      </c>
      <c r="CP49" s="245">
        <v>0</v>
      </c>
      <c r="CQ49" s="245">
        <v>77409225</v>
      </c>
      <c r="CR49" s="245">
        <v>2575295649.3330002</v>
      </c>
      <c r="CS49" s="245">
        <v>1791141201.56848</v>
      </c>
      <c r="CT49" s="245">
        <v>39961559803.156601</v>
      </c>
      <c r="CU49" s="245">
        <v>7177001296.2222204</v>
      </c>
      <c r="CV49" s="245">
        <v>15512662254.602701</v>
      </c>
      <c r="CW49" s="245">
        <v>17271896252.3316</v>
      </c>
      <c r="CX49" s="245">
        <v>10187401112.228199</v>
      </c>
      <c r="CY49" s="245">
        <v>29266989122.689602</v>
      </c>
      <c r="CZ49" s="245">
        <v>3163394918.5676003</v>
      </c>
      <c r="DA49" s="245">
        <v>775906738.67162704</v>
      </c>
      <c r="DB49" s="245">
        <v>31654477302.585602</v>
      </c>
      <c r="DC49" s="245">
        <v>31654477302.585602</v>
      </c>
      <c r="DD49" s="245">
        <v>89383144330.711395</v>
      </c>
      <c r="DE49" s="245">
        <v>61372800266.510704</v>
      </c>
      <c r="DF49" s="245">
        <v>28107820775.230698</v>
      </c>
    </row>
    <row r="50" spans="1:110" ht="11.25" customHeight="1">
      <c r="A50" s="133">
        <v>2017</v>
      </c>
      <c r="B50" s="133">
        <v>3</v>
      </c>
      <c r="C50" s="133">
        <v>535</v>
      </c>
      <c r="D50" s="246">
        <v>465</v>
      </c>
      <c r="E50" s="133">
        <v>139</v>
      </c>
      <c r="F50" s="133"/>
      <c r="G50" s="249">
        <v>1392561</v>
      </c>
      <c r="H50" s="250">
        <v>102957</v>
      </c>
      <c r="I50" s="138">
        <v>905980819320</v>
      </c>
      <c r="J50" s="135">
        <v>868820250520</v>
      </c>
      <c r="K50" s="244">
        <v>247767022860</v>
      </c>
      <c r="L50" s="244">
        <v>141521294160</v>
      </c>
      <c r="M50" s="244">
        <v>63617080949.999992</v>
      </c>
      <c r="N50" s="247">
        <v>42628647740</v>
      </c>
      <c r="O50" s="244">
        <v>4347746540</v>
      </c>
      <c r="P50" s="244">
        <v>2485346750</v>
      </c>
      <c r="Q50" s="244">
        <v>1890009920</v>
      </c>
      <c r="R50" s="244">
        <v>-27610140</v>
      </c>
      <c r="S50" s="244">
        <v>539038543970</v>
      </c>
      <c r="T50" s="244">
        <v>592409731880</v>
      </c>
      <c r="U50" s="244">
        <v>473416675419.99994</v>
      </c>
      <c r="V50" s="245">
        <v>34280809640</v>
      </c>
      <c r="W50" s="245">
        <v>84712246810</v>
      </c>
      <c r="X50" s="136">
        <v>0.14299604184618547</v>
      </c>
      <c r="Y50" s="245">
        <v>558876821010</v>
      </c>
      <c r="Z50" s="245">
        <v>450601133770</v>
      </c>
      <c r="AA50" s="245">
        <v>32953944530</v>
      </c>
      <c r="AB50" s="245">
        <v>75321742700</v>
      </c>
      <c r="AC50" s="245">
        <v>33532910870</v>
      </c>
      <c r="AD50" s="245">
        <v>22815541650</v>
      </c>
      <c r="AE50" s="245">
        <v>1326865110</v>
      </c>
      <c r="AF50" s="245">
        <v>9390504110</v>
      </c>
      <c r="AG50" s="245">
        <v>0</v>
      </c>
      <c r="AH50" s="245">
        <v>30000000</v>
      </c>
      <c r="AI50" s="245">
        <v>30000000</v>
      </c>
      <c r="AJ50" s="245">
        <v>0</v>
      </c>
      <c r="AK50" s="245">
        <v>5923360020</v>
      </c>
      <c r="AL50" s="245">
        <v>7012034150</v>
      </c>
      <c r="AM50" s="245">
        <v>1210978630</v>
      </c>
      <c r="AN50" s="245">
        <v>71743577140</v>
      </c>
      <c r="AO50" s="245">
        <v>39491761690</v>
      </c>
      <c r="AP50" s="245">
        <v>16924499540</v>
      </c>
      <c r="AQ50" s="245">
        <v>18127964320</v>
      </c>
      <c r="AR50" s="245">
        <v>15905084760</v>
      </c>
      <c r="AS50" s="245">
        <v>2222879560</v>
      </c>
      <c r="AT50" s="245">
        <v>15327315910</v>
      </c>
      <c r="AU50" s="245">
        <v>0</v>
      </c>
      <c r="AV50" s="245">
        <v>37160568800</v>
      </c>
      <c r="AW50" s="245">
        <v>37160568800</v>
      </c>
      <c r="AX50" s="245">
        <v>905980819320</v>
      </c>
      <c r="AY50" s="245">
        <v>189142853310</v>
      </c>
      <c r="AZ50" s="245">
        <v>35616657320</v>
      </c>
      <c r="BA50" s="245">
        <v>104913595300</v>
      </c>
      <c r="BB50" s="245">
        <v>3681644820</v>
      </c>
      <c r="BC50" s="245">
        <v>0</v>
      </c>
      <c r="BD50" s="245">
        <v>856571860</v>
      </c>
      <c r="BE50" s="245">
        <v>2825072960</v>
      </c>
      <c r="BF50" s="245">
        <v>0</v>
      </c>
      <c r="BG50" s="245">
        <v>0</v>
      </c>
      <c r="BH50" s="245">
        <v>4458437120</v>
      </c>
      <c r="BI50" s="245">
        <v>24546178520</v>
      </c>
      <c r="BJ50" s="245">
        <v>5383396780</v>
      </c>
      <c r="BK50" s="245">
        <v>19162781730</v>
      </c>
      <c r="BL50" s="245">
        <v>0</v>
      </c>
      <c r="BM50" s="245">
        <v>716837966010</v>
      </c>
      <c r="BN50" s="245">
        <v>575821088100</v>
      </c>
      <c r="BO50" s="245">
        <v>418973460</v>
      </c>
      <c r="BP50" s="245">
        <v>133314003910</v>
      </c>
      <c r="BQ50" s="245">
        <v>43611092360</v>
      </c>
      <c r="BR50" s="245">
        <v>706555280</v>
      </c>
      <c r="BS50" s="245">
        <v>114855824920</v>
      </c>
      <c r="BT50" s="245">
        <v>110237694690</v>
      </c>
      <c r="BU50" s="245">
        <v>4094731730</v>
      </c>
      <c r="BV50" s="245">
        <v>224809070</v>
      </c>
      <c r="BW50" s="245">
        <v>298589430</v>
      </c>
      <c r="BX50" s="245">
        <v>0</v>
      </c>
      <c r="BY50" s="245">
        <v>689410</v>
      </c>
      <c r="BZ50" s="245">
        <v>0</v>
      </c>
      <c r="CA50" s="245">
        <v>1073683870.0000001</v>
      </c>
      <c r="CB50" s="245">
        <v>3273394030</v>
      </c>
      <c r="CC50" s="245">
        <v>4049177880</v>
      </c>
      <c r="CD50" s="245">
        <v>10677609950</v>
      </c>
      <c r="CE50" s="245">
        <v>3596258990</v>
      </c>
      <c r="CF50" s="245">
        <v>5177931180</v>
      </c>
      <c r="CG50" s="245">
        <v>1277782120</v>
      </c>
      <c r="CH50" s="245">
        <v>648118300</v>
      </c>
      <c r="CI50" s="245">
        <v>22480650</v>
      </c>
      <c r="CJ50" s="245">
        <v>19588845310</v>
      </c>
      <c r="CK50" s="245">
        <v>2796305650</v>
      </c>
      <c r="CL50" s="245">
        <v>7783226280</v>
      </c>
      <c r="CM50" s="245">
        <v>0</v>
      </c>
      <c r="CN50" s="245">
        <v>0</v>
      </c>
      <c r="CO50" s="245">
        <v>564317750</v>
      </c>
      <c r="CP50" s="245">
        <v>0</v>
      </c>
      <c r="CQ50" s="245">
        <v>110526230</v>
      </c>
      <c r="CR50" s="245">
        <v>4092380540</v>
      </c>
      <c r="CS50" s="245">
        <v>3016001770</v>
      </c>
      <c r="CT50" s="245">
        <v>58702981780</v>
      </c>
      <c r="CU50" s="245">
        <v>10508818160</v>
      </c>
      <c r="CV50" s="245">
        <v>22948568250</v>
      </c>
      <c r="CW50" s="245">
        <v>25303828380</v>
      </c>
      <c r="CX50" s="245">
        <v>18420977160</v>
      </c>
      <c r="CY50" s="245">
        <v>46648254910</v>
      </c>
      <c r="CZ50" s="245">
        <v>4170484110</v>
      </c>
      <c r="DA50" s="245">
        <v>1136884520</v>
      </c>
      <c r="DB50" s="245">
        <v>49681854500</v>
      </c>
      <c r="DC50" s="245">
        <v>49681854500</v>
      </c>
      <c r="DD50" s="245">
        <v>138615154340</v>
      </c>
      <c r="DE50" s="245">
        <v>94945828970</v>
      </c>
      <c r="DF50" s="245">
        <v>43674478930</v>
      </c>
    </row>
    <row r="51" spans="1:110" ht="11.25" customHeight="1">
      <c r="A51" s="133">
        <v>2017</v>
      </c>
      <c r="B51" s="133">
        <v>4</v>
      </c>
      <c r="C51" s="133">
        <v>534</v>
      </c>
      <c r="D51" s="246">
        <v>463</v>
      </c>
      <c r="E51" s="133">
        <v>164</v>
      </c>
      <c r="F51" s="133"/>
      <c r="G51" s="249">
        <v>1471099</v>
      </c>
      <c r="H51" s="250">
        <v>107442</v>
      </c>
      <c r="I51" s="138">
        <v>969178995579.24792</v>
      </c>
      <c r="J51" s="135">
        <v>932691578156.74902</v>
      </c>
      <c r="K51" s="244">
        <v>264057750711.44699</v>
      </c>
      <c r="L51" s="244">
        <v>144617849176.03497</v>
      </c>
      <c r="M51" s="244">
        <v>76450111990.875687</v>
      </c>
      <c r="N51" s="247">
        <v>42989789544.536301</v>
      </c>
      <c r="O51" s="244">
        <v>2742652531.4099998</v>
      </c>
      <c r="P51" s="244">
        <v>764448012.43999994</v>
      </c>
      <c r="Q51" s="244">
        <v>1995009919.95</v>
      </c>
      <c r="R51" s="244">
        <v>-16805400.979999997</v>
      </c>
      <c r="S51" s="244">
        <v>582001999537.74707</v>
      </c>
      <c r="T51" s="244">
        <v>638007828509.672</v>
      </c>
      <c r="U51" s="244">
        <v>527022930913.409</v>
      </c>
      <c r="V51" s="245">
        <v>29920215944.780201</v>
      </c>
      <c r="W51" s="245">
        <v>81064681651.483002</v>
      </c>
      <c r="X51" s="136">
        <v>0.12705907048326145</v>
      </c>
      <c r="Y51" s="245">
        <v>605282674185.95398</v>
      </c>
      <c r="Z51" s="245">
        <v>503899077497.00897</v>
      </c>
      <c r="AA51" s="245">
        <v>28029340114.350201</v>
      </c>
      <c r="AB51" s="245">
        <v>73354256574.595093</v>
      </c>
      <c r="AC51" s="245">
        <v>32725154323.717899</v>
      </c>
      <c r="AD51" s="245">
        <v>23123853416.400002</v>
      </c>
      <c r="AE51" s="245">
        <v>1890875830.4300001</v>
      </c>
      <c r="AF51" s="245">
        <v>7710425076.8879004</v>
      </c>
      <c r="AG51" s="245">
        <v>125000000</v>
      </c>
      <c r="AH51" s="245">
        <v>125000000</v>
      </c>
      <c r="AI51" s="245">
        <v>125000000</v>
      </c>
      <c r="AJ51" s="245">
        <v>0</v>
      </c>
      <c r="AK51" s="245">
        <v>8110651509.3999996</v>
      </c>
      <c r="AL51" s="245">
        <v>8928019163.1900005</v>
      </c>
      <c r="AM51" s="245">
        <v>2113539513.7200003</v>
      </c>
      <c r="AN51" s="245">
        <v>75653523866.744995</v>
      </c>
      <c r="AO51" s="245">
        <v>39115503541.095505</v>
      </c>
      <c r="AP51" s="245">
        <v>16845868351.469301</v>
      </c>
      <c r="AQ51" s="245">
        <v>17859380853.729301</v>
      </c>
      <c r="AR51" s="245">
        <v>14950046140.824501</v>
      </c>
      <c r="AS51" s="245">
        <v>2909334712.9048004</v>
      </c>
      <c r="AT51" s="245">
        <v>19692151974.180099</v>
      </c>
      <c r="AU51" s="245">
        <v>0</v>
      </c>
      <c r="AV51" s="245">
        <v>36487417422.498199</v>
      </c>
      <c r="AW51" s="245">
        <v>45465742734.232407</v>
      </c>
      <c r="AX51" s="245">
        <v>969178995579.24792</v>
      </c>
      <c r="AY51" s="245">
        <v>211011111678.68997</v>
      </c>
      <c r="AZ51" s="245">
        <v>39217724908.018906</v>
      </c>
      <c r="BA51" s="245">
        <v>112761691279.033</v>
      </c>
      <c r="BB51" s="245">
        <v>6711180459.8299999</v>
      </c>
      <c r="BC51" s="245">
        <v>0</v>
      </c>
      <c r="BD51" s="245">
        <v>3665571801.3099999</v>
      </c>
      <c r="BE51" s="245">
        <v>3045608658.52</v>
      </c>
      <c r="BF51" s="245">
        <v>0</v>
      </c>
      <c r="BG51" s="245">
        <v>0</v>
      </c>
      <c r="BH51" s="245">
        <v>6876904690</v>
      </c>
      <c r="BI51" s="245">
        <v>30573706319.934601</v>
      </c>
      <c r="BJ51" s="245">
        <v>6021883311.6697693</v>
      </c>
      <c r="BK51" s="245">
        <v>24551823008.264797</v>
      </c>
      <c r="BL51" s="245">
        <v>0</v>
      </c>
      <c r="BM51" s="245">
        <v>758167883900.59802</v>
      </c>
      <c r="BN51" s="245">
        <v>595389138102.50696</v>
      </c>
      <c r="BO51" s="245">
        <v>429638929.95359999</v>
      </c>
      <c r="BP51" s="245">
        <v>155071768463.681</v>
      </c>
      <c r="BQ51" s="245">
        <v>66777292303.0439</v>
      </c>
      <c r="BR51" s="245">
        <v>706555280</v>
      </c>
      <c r="BS51" s="245">
        <v>161923913504.96799</v>
      </c>
      <c r="BT51" s="245">
        <v>154834674062.11099</v>
      </c>
      <c r="BU51" s="245">
        <v>6042610854.0219097</v>
      </c>
      <c r="BV51" s="245">
        <v>363770386.82999998</v>
      </c>
      <c r="BW51" s="245">
        <v>682858202.00527406</v>
      </c>
      <c r="BX51" s="245">
        <v>0</v>
      </c>
      <c r="BY51" s="245">
        <v>689410</v>
      </c>
      <c r="BZ51" s="245">
        <v>0</v>
      </c>
      <c r="CA51" s="245">
        <v>1739151090.7026999</v>
      </c>
      <c r="CB51" s="245">
        <v>4554697005.3916101</v>
      </c>
      <c r="CC51" s="245">
        <v>5611679304.0890398</v>
      </c>
      <c r="CD51" s="245">
        <v>14235408053.7318</v>
      </c>
      <c r="CE51" s="245">
        <v>3601458082.63343</v>
      </c>
      <c r="CF51" s="245">
        <v>8090898269.4183302</v>
      </c>
      <c r="CG51" s="245">
        <v>1686666152.96</v>
      </c>
      <c r="CH51" s="245">
        <v>858571802.74000001</v>
      </c>
      <c r="CI51" s="245">
        <v>2186254.02</v>
      </c>
      <c r="CJ51" s="245">
        <v>27265175170.5653</v>
      </c>
      <c r="CK51" s="245">
        <v>3548923947.1216002</v>
      </c>
      <c r="CL51" s="245">
        <v>11645376929.845699</v>
      </c>
      <c r="CM51" s="245">
        <v>0</v>
      </c>
      <c r="CN51" s="245">
        <v>0</v>
      </c>
      <c r="CO51" s="245">
        <v>913817397.23000002</v>
      </c>
      <c r="CP51" s="245">
        <v>0</v>
      </c>
      <c r="CQ51" s="245">
        <v>174147725</v>
      </c>
      <c r="CR51" s="245">
        <v>6625678210.1499996</v>
      </c>
      <c r="CS51" s="245">
        <v>3931733597.4657202</v>
      </c>
      <c r="CT51" s="245">
        <v>79267801633.660202</v>
      </c>
      <c r="CU51" s="245">
        <v>12261824875.6891</v>
      </c>
      <c r="CV51" s="245">
        <v>31596294193.6936</v>
      </c>
      <c r="CW51" s="245">
        <v>35409682564.277405</v>
      </c>
      <c r="CX51" s="245">
        <v>24407813681.907402</v>
      </c>
      <c r="CY51" s="245">
        <v>71278065306.234192</v>
      </c>
      <c r="CZ51" s="245">
        <v>6693930395.8775005</v>
      </c>
      <c r="DA51" s="245">
        <v>2194460925.5908899</v>
      </c>
      <c r="DB51" s="245">
        <v>75777534776.520889</v>
      </c>
      <c r="DC51" s="245">
        <v>75777534776.520889</v>
      </c>
      <c r="DD51" s="245">
        <v>195883019071.41101</v>
      </c>
      <c r="DE51" s="245">
        <v>129105726768.367</v>
      </c>
      <c r="DF51" s="245">
        <v>66777292303.0439</v>
      </c>
    </row>
    <row r="52" spans="1:110" ht="11.25" customHeight="1">
      <c r="A52" s="133">
        <v>2018</v>
      </c>
      <c r="B52" s="133">
        <v>1</v>
      </c>
      <c r="C52" s="133">
        <v>537</v>
      </c>
      <c r="D52" s="246">
        <v>461</v>
      </c>
      <c r="E52" s="133">
        <v>171</v>
      </c>
      <c r="F52" s="133"/>
      <c r="G52" s="249">
        <v>1358693</v>
      </c>
      <c r="H52" s="250">
        <v>137530</v>
      </c>
      <c r="I52" s="138">
        <v>1046772203530.0001</v>
      </c>
      <c r="J52" s="135">
        <v>1008583263840</v>
      </c>
      <c r="K52" s="244">
        <v>264170994450</v>
      </c>
      <c r="L52" s="244">
        <v>152818545510</v>
      </c>
      <c r="M52" s="244">
        <v>65758502140</v>
      </c>
      <c r="N52" s="247">
        <v>45593946790</v>
      </c>
      <c r="O52" s="244">
        <v>1773971510</v>
      </c>
      <c r="P52" s="244">
        <v>753170720</v>
      </c>
      <c r="Q52" s="244">
        <v>1024596160</v>
      </c>
      <c r="R52" s="244">
        <v>-3795370</v>
      </c>
      <c r="S52" s="244">
        <v>647868923110</v>
      </c>
      <c r="T52" s="244">
        <v>706745469230</v>
      </c>
      <c r="U52" s="244">
        <v>590475472620</v>
      </c>
      <c r="V52" s="245">
        <v>37947310370.000008</v>
      </c>
      <c r="W52" s="245">
        <v>78322686229.999985</v>
      </c>
      <c r="X52" s="136">
        <v>0.11082163188868072</v>
      </c>
      <c r="Y52" s="245">
        <v>668963586040</v>
      </c>
      <c r="Z52" s="245">
        <v>564734520080</v>
      </c>
      <c r="AA52" s="245">
        <v>36540695630</v>
      </c>
      <c r="AB52" s="245">
        <v>67688370319.999992</v>
      </c>
      <c r="AC52" s="245">
        <v>37781883190</v>
      </c>
      <c r="AD52" s="245">
        <v>25740952540</v>
      </c>
      <c r="AE52" s="245">
        <v>1406614740</v>
      </c>
      <c r="AF52" s="245">
        <v>10634315910</v>
      </c>
      <c r="AG52" s="245">
        <v>125000000</v>
      </c>
      <c r="AH52" s="245">
        <v>125000000</v>
      </c>
      <c r="AI52" s="245">
        <v>125000000</v>
      </c>
      <c r="AJ52" s="245">
        <v>0</v>
      </c>
      <c r="AK52" s="245">
        <v>8878095830</v>
      </c>
      <c r="AL52" s="245">
        <v>9814884770</v>
      </c>
      <c r="AM52" s="245">
        <v>2404701870</v>
      </c>
      <c r="AN52" s="245">
        <v>85766278950</v>
      </c>
      <c r="AO52" s="245">
        <v>41764902140</v>
      </c>
      <c r="AP52" s="245">
        <v>24213357320</v>
      </c>
      <c r="AQ52" s="245">
        <v>25078619960</v>
      </c>
      <c r="AR52" s="245">
        <v>21620432490</v>
      </c>
      <c r="AS52" s="245">
        <v>3458187470</v>
      </c>
      <c r="AT52" s="245">
        <v>19788019480</v>
      </c>
      <c r="AU52" s="245">
        <v>0</v>
      </c>
      <c r="AV52" s="245">
        <v>38188939690</v>
      </c>
      <c r="AW52" s="245">
        <v>47290691840</v>
      </c>
      <c r="AX52" s="245">
        <v>1046772203530</v>
      </c>
      <c r="AY52" s="245">
        <v>235455090250</v>
      </c>
      <c r="AZ52" s="245">
        <v>42229022650</v>
      </c>
      <c r="BA52" s="245">
        <v>126821274770</v>
      </c>
      <c r="BB52" s="245">
        <v>9603760550</v>
      </c>
      <c r="BC52" s="245">
        <v>0</v>
      </c>
      <c r="BD52" s="245">
        <v>6557588910</v>
      </c>
      <c r="BE52" s="245">
        <v>3046171640</v>
      </c>
      <c r="BF52" s="245">
        <v>0</v>
      </c>
      <c r="BG52" s="245">
        <v>0</v>
      </c>
      <c r="BH52" s="245">
        <v>9913960490</v>
      </c>
      <c r="BI52" s="245">
        <v>30441005140</v>
      </c>
      <c r="BJ52" s="245">
        <v>6525984740</v>
      </c>
      <c r="BK52" s="245">
        <v>23915020400</v>
      </c>
      <c r="BL52" s="245">
        <v>0</v>
      </c>
      <c r="BM52" s="245">
        <v>811317113280</v>
      </c>
      <c r="BN52" s="245">
        <v>645504334100</v>
      </c>
      <c r="BO52" s="245">
        <v>463469150</v>
      </c>
      <c r="BP52" s="245">
        <v>154536815150</v>
      </c>
      <c r="BQ52" s="245">
        <v>18227417590</v>
      </c>
      <c r="BR52" s="245">
        <v>666555280</v>
      </c>
      <c r="BS52" s="245">
        <v>47686605550</v>
      </c>
      <c r="BT52" s="245">
        <v>48219231010</v>
      </c>
      <c r="BU52" s="245">
        <v>1938023100</v>
      </c>
      <c r="BV52" s="245">
        <v>50524860</v>
      </c>
      <c r="BW52" s="245">
        <v>-2521173430</v>
      </c>
      <c r="BX52" s="245">
        <v>0</v>
      </c>
      <c r="BY52" s="245">
        <v>0</v>
      </c>
      <c r="BZ52" s="245">
        <v>0</v>
      </c>
      <c r="CA52" s="245">
        <v>560126650</v>
      </c>
      <c r="CB52" s="245">
        <v>1127303460</v>
      </c>
      <c r="CC52" s="245">
        <v>4208603540</v>
      </c>
      <c r="CD52" s="245">
        <v>4643522410</v>
      </c>
      <c r="CE52" s="245">
        <v>1160325190</v>
      </c>
      <c r="CF52" s="245">
        <v>2634895170</v>
      </c>
      <c r="CG52" s="245">
        <v>442295940</v>
      </c>
      <c r="CH52" s="245">
        <v>406006100</v>
      </c>
      <c r="CI52" s="245">
        <v>0</v>
      </c>
      <c r="CJ52" s="245">
        <v>6901711530</v>
      </c>
      <c r="CK52" s="245">
        <v>968835890</v>
      </c>
      <c r="CL52" s="245">
        <v>4181014450</v>
      </c>
      <c r="CM52" s="245">
        <v>0</v>
      </c>
      <c r="CN52" s="245">
        <v>2283880</v>
      </c>
      <c r="CO52" s="245">
        <v>330042240</v>
      </c>
      <c r="CP52" s="245">
        <v>0</v>
      </c>
      <c r="CQ52" s="245">
        <v>37238000</v>
      </c>
      <c r="CR52" s="245">
        <v>2499870760</v>
      </c>
      <c r="CS52" s="245">
        <v>1311579580</v>
      </c>
      <c r="CT52" s="245">
        <v>21321467600</v>
      </c>
      <c r="CU52" s="245">
        <v>2110247200.0000002</v>
      </c>
      <c r="CV52" s="245">
        <v>9434753010</v>
      </c>
      <c r="CW52" s="245">
        <v>9776467390</v>
      </c>
      <c r="CX52" s="245">
        <v>9285428470</v>
      </c>
      <c r="CY52" s="245">
        <v>19337898590</v>
      </c>
      <c r="CZ52" s="245">
        <v>2182404200</v>
      </c>
      <c r="DA52" s="245">
        <v>651790310</v>
      </c>
      <c r="DB52" s="245">
        <v>20868512480</v>
      </c>
      <c r="DC52" s="245">
        <v>20868512480</v>
      </c>
      <c r="DD52" s="245">
        <v>56770721270</v>
      </c>
      <c r="DE52" s="245">
        <v>38543303680</v>
      </c>
      <c r="DF52" s="245">
        <v>18227417590</v>
      </c>
    </row>
    <row r="53" spans="1:110" ht="11.25" customHeight="1">
      <c r="A53" s="133">
        <v>2018</v>
      </c>
      <c r="B53" s="133">
        <v>2</v>
      </c>
      <c r="C53" s="133">
        <v>539</v>
      </c>
      <c r="D53" s="246">
        <v>464</v>
      </c>
      <c r="E53" s="133">
        <v>190</v>
      </c>
      <c r="F53" s="133"/>
      <c r="G53" s="249">
        <v>1423597</v>
      </c>
      <c r="H53" s="250">
        <v>150542</v>
      </c>
      <c r="I53" s="138">
        <v>1143696359410</v>
      </c>
      <c r="J53" s="135">
        <v>1101049670930</v>
      </c>
      <c r="K53" s="244">
        <v>277115113460</v>
      </c>
      <c r="L53" s="244">
        <v>150097454980</v>
      </c>
      <c r="M53" s="244">
        <v>83984094610</v>
      </c>
      <c r="N53" s="247">
        <v>43033563860</v>
      </c>
      <c r="O53" s="244">
        <v>2125976680.0000002</v>
      </c>
      <c r="P53" s="244">
        <v>1366694520</v>
      </c>
      <c r="Q53" s="244">
        <v>759282160</v>
      </c>
      <c r="R53" s="244">
        <v>0</v>
      </c>
      <c r="S53" s="244">
        <v>710557256950</v>
      </c>
      <c r="T53" s="244">
        <v>768345948720</v>
      </c>
      <c r="U53" s="244">
        <v>653750059890</v>
      </c>
      <c r="V53" s="245">
        <v>34438363010</v>
      </c>
      <c r="W53" s="245">
        <v>80157525810</v>
      </c>
      <c r="X53" s="136">
        <v>0.104324784875271</v>
      </c>
      <c r="Y53" s="245">
        <v>742995631900</v>
      </c>
      <c r="Z53" s="245">
        <v>636139919420</v>
      </c>
      <c r="AA53" s="245">
        <v>32663316980</v>
      </c>
      <c r="AB53" s="245">
        <v>74192395500</v>
      </c>
      <c r="AC53" s="245">
        <v>25350316820</v>
      </c>
      <c r="AD53" s="245">
        <v>17610140470</v>
      </c>
      <c r="AE53" s="245">
        <v>1775046030</v>
      </c>
      <c r="AF53" s="245">
        <v>5965130310</v>
      </c>
      <c r="AG53" s="245">
        <v>232737090</v>
      </c>
      <c r="AH53" s="245">
        <v>232737090</v>
      </c>
      <c r="AI53" s="245">
        <v>232737090</v>
      </c>
      <c r="AJ53" s="245">
        <v>0</v>
      </c>
      <c r="AK53" s="245">
        <v>9821352730</v>
      </c>
      <c r="AL53" s="245">
        <v>10842736140</v>
      </c>
      <c r="AM53" s="245">
        <v>1874678380</v>
      </c>
      <c r="AN53" s="245">
        <v>101197234020</v>
      </c>
      <c r="AO53" s="245">
        <v>43121904630</v>
      </c>
      <c r="AP53" s="245">
        <v>26035585360</v>
      </c>
      <c r="AQ53" s="245">
        <v>26927724770</v>
      </c>
      <c r="AR53" s="245">
        <v>24122141890</v>
      </c>
      <c r="AS53" s="245">
        <v>2805582880</v>
      </c>
      <c r="AT53" s="245">
        <v>32039744040</v>
      </c>
      <c r="AU53" s="245">
        <v>0</v>
      </c>
      <c r="AV53" s="245">
        <v>42646688480</v>
      </c>
      <c r="AW53" s="245">
        <v>52359105060</v>
      </c>
      <c r="AX53" s="245">
        <v>1143696359410</v>
      </c>
      <c r="AY53" s="245">
        <v>255219278940</v>
      </c>
      <c r="AZ53" s="245">
        <v>45591351040</v>
      </c>
      <c r="BA53" s="245">
        <v>133729129580</v>
      </c>
      <c r="BB53" s="245">
        <v>9018178660</v>
      </c>
      <c r="BC53" s="245">
        <v>0</v>
      </c>
      <c r="BD53" s="245">
        <v>5873916600</v>
      </c>
      <c r="BE53" s="245">
        <v>3144262060</v>
      </c>
      <c r="BF53" s="245">
        <v>0</v>
      </c>
      <c r="BG53" s="245">
        <v>0</v>
      </c>
      <c r="BH53" s="245">
        <v>16687214240</v>
      </c>
      <c r="BI53" s="245">
        <v>33632593330</v>
      </c>
      <c r="BJ53" s="245">
        <v>5769104230</v>
      </c>
      <c r="BK53" s="245">
        <v>27863489110</v>
      </c>
      <c r="BL53" s="245">
        <v>0</v>
      </c>
      <c r="BM53" s="245">
        <v>888477080470</v>
      </c>
      <c r="BN53" s="245">
        <v>707799060990</v>
      </c>
      <c r="BO53" s="245">
        <v>438145590</v>
      </c>
      <c r="BP53" s="245">
        <v>170860934870</v>
      </c>
      <c r="BQ53" s="245">
        <v>46463336120</v>
      </c>
      <c r="BR53" s="245">
        <v>966555280</v>
      </c>
      <c r="BS53" s="245">
        <v>99167538370</v>
      </c>
      <c r="BT53" s="245">
        <v>97359739680</v>
      </c>
      <c r="BU53" s="245">
        <v>3441460490</v>
      </c>
      <c r="BV53" s="245">
        <v>84466450</v>
      </c>
      <c r="BW53" s="245">
        <v>-1718128250</v>
      </c>
      <c r="BX53" s="245">
        <v>3945000</v>
      </c>
      <c r="BY53" s="245">
        <v>0</v>
      </c>
      <c r="BZ53" s="245">
        <v>0</v>
      </c>
      <c r="CA53" s="245">
        <v>769547680</v>
      </c>
      <c r="CB53" s="245">
        <v>2284401580</v>
      </c>
      <c r="CC53" s="245">
        <v>4776022520</v>
      </c>
      <c r="CD53" s="245">
        <v>9223944220</v>
      </c>
      <c r="CE53" s="245">
        <v>2089144770</v>
      </c>
      <c r="CF53" s="245">
        <v>5442752680</v>
      </c>
      <c r="CG53" s="245">
        <v>673831400</v>
      </c>
      <c r="CH53" s="245">
        <v>1018215370</v>
      </c>
      <c r="CI53" s="245">
        <v>0</v>
      </c>
      <c r="CJ53" s="245">
        <v>13956787920</v>
      </c>
      <c r="CK53" s="245">
        <v>1982272060</v>
      </c>
      <c r="CL53" s="245">
        <v>9004888850</v>
      </c>
      <c r="CM53" s="245">
        <v>0</v>
      </c>
      <c r="CN53" s="245">
        <v>2346200</v>
      </c>
      <c r="CO53" s="245">
        <v>676206200</v>
      </c>
      <c r="CP53" s="245">
        <v>0</v>
      </c>
      <c r="CQ53" s="245">
        <v>75786000</v>
      </c>
      <c r="CR53" s="245">
        <v>5627222420</v>
      </c>
      <c r="CS53" s="245">
        <v>2623328030</v>
      </c>
      <c r="CT53" s="245">
        <v>44146237360</v>
      </c>
      <c r="CU53" s="245">
        <v>6102817990</v>
      </c>
      <c r="CV53" s="245">
        <v>19061178350</v>
      </c>
      <c r="CW53" s="245">
        <v>18982241020</v>
      </c>
      <c r="CX53" s="245">
        <v>11441350040</v>
      </c>
      <c r="CY53" s="245">
        <v>48312794670</v>
      </c>
      <c r="CZ53" s="245">
        <v>5306542960</v>
      </c>
      <c r="DA53" s="245">
        <v>1504768570</v>
      </c>
      <c r="DB53" s="245">
        <v>52114569070</v>
      </c>
      <c r="DC53" s="245">
        <v>52114569070</v>
      </c>
      <c r="DD53" s="245">
        <v>118430869260</v>
      </c>
      <c r="DE53" s="245">
        <v>71967533140</v>
      </c>
      <c r="DF53" s="245">
        <v>46463336120</v>
      </c>
    </row>
    <row r="54" spans="1:110" ht="11.25" customHeight="1">
      <c r="A54" s="133">
        <v>2018</v>
      </c>
      <c r="B54" s="133">
        <v>3</v>
      </c>
      <c r="C54" s="133">
        <v>540</v>
      </c>
      <c r="D54" s="246">
        <v>464</v>
      </c>
      <c r="E54" s="133">
        <v>206</v>
      </c>
      <c r="F54" s="133"/>
      <c r="G54" s="249">
        <v>1510263</v>
      </c>
      <c r="H54" s="250">
        <v>233819</v>
      </c>
      <c r="I54" s="138">
        <v>1201975470700</v>
      </c>
      <c r="J54" s="135">
        <v>1155366721030</v>
      </c>
      <c r="K54" s="244">
        <v>298877040360</v>
      </c>
      <c r="L54" s="244">
        <v>164677157650</v>
      </c>
      <c r="M54" s="244">
        <v>90099883580</v>
      </c>
      <c r="N54" s="247">
        <v>44099999130</v>
      </c>
      <c r="O54" s="244">
        <v>1479000770</v>
      </c>
      <c r="P54" s="244">
        <v>704830600</v>
      </c>
      <c r="Q54" s="244">
        <v>774170160</v>
      </c>
      <c r="R54" s="244">
        <v>0</v>
      </c>
      <c r="S54" s="244">
        <v>748230460130</v>
      </c>
      <c r="T54" s="244">
        <v>811600685120</v>
      </c>
      <c r="U54" s="244">
        <v>690358167150</v>
      </c>
      <c r="V54" s="245">
        <v>35565542020</v>
      </c>
      <c r="W54" s="245">
        <v>85676975960</v>
      </c>
      <c r="X54" s="136">
        <v>0.10556543079720558</v>
      </c>
      <c r="Y54" s="245">
        <v>788310901310</v>
      </c>
      <c r="Z54" s="245">
        <v>674271577850</v>
      </c>
      <c r="AA54" s="245">
        <v>34178670250</v>
      </c>
      <c r="AB54" s="245">
        <v>79860653210</v>
      </c>
      <c r="AC54" s="245">
        <v>23289783810</v>
      </c>
      <c r="AD54" s="245">
        <v>16086589300</v>
      </c>
      <c r="AE54" s="245">
        <v>1386871770</v>
      </c>
      <c r="AF54" s="245">
        <v>5816322750</v>
      </c>
      <c r="AG54" s="245">
        <v>232737090</v>
      </c>
      <c r="AH54" s="245">
        <v>232737090</v>
      </c>
      <c r="AI54" s="245">
        <v>232737090</v>
      </c>
      <c r="AJ54" s="245">
        <v>0</v>
      </c>
      <c r="AK54" s="245">
        <v>9614254200</v>
      </c>
      <c r="AL54" s="245">
        <v>10944183130</v>
      </c>
      <c r="AM54" s="245">
        <v>1511240070</v>
      </c>
      <c r="AN54" s="245">
        <v>96933228490</v>
      </c>
      <c r="AO54" s="245">
        <v>48383430950</v>
      </c>
      <c r="AP54" s="245">
        <v>20804418510</v>
      </c>
      <c r="AQ54" s="245">
        <v>21137703850</v>
      </c>
      <c r="AR54" s="245">
        <v>17732492250</v>
      </c>
      <c r="AS54" s="245">
        <v>3405211610</v>
      </c>
      <c r="AT54" s="245">
        <v>27745379030</v>
      </c>
      <c r="AU54" s="245">
        <v>0</v>
      </c>
      <c r="AV54" s="245">
        <v>46608749670</v>
      </c>
      <c r="AW54" s="245">
        <v>56951472210</v>
      </c>
      <c r="AX54" s="245">
        <v>1201975470700</v>
      </c>
      <c r="AY54" s="245">
        <v>270020266930</v>
      </c>
      <c r="AZ54" s="245">
        <v>48750803640</v>
      </c>
      <c r="BA54" s="245">
        <v>135550163350</v>
      </c>
      <c r="BB54" s="245">
        <v>9405639530</v>
      </c>
      <c r="BC54" s="245">
        <v>0</v>
      </c>
      <c r="BD54" s="245">
        <v>6062599620</v>
      </c>
      <c r="BE54" s="245">
        <v>3343039920</v>
      </c>
      <c r="BF54" s="245">
        <v>0</v>
      </c>
      <c r="BG54" s="245">
        <v>0</v>
      </c>
      <c r="BH54" s="245">
        <v>21079768600</v>
      </c>
      <c r="BI54" s="245">
        <v>38340498490</v>
      </c>
      <c r="BJ54" s="245">
        <v>6935013600</v>
      </c>
      <c r="BK54" s="245">
        <v>31405484880</v>
      </c>
      <c r="BL54" s="245">
        <v>0</v>
      </c>
      <c r="BM54" s="245">
        <v>931955203770</v>
      </c>
      <c r="BN54" s="245">
        <v>725563487990</v>
      </c>
      <c r="BO54" s="245">
        <v>586958600</v>
      </c>
      <c r="BP54" s="245">
        <v>195635269390</v>
      </c>
      <c r="BQ54" s="245">
        <v>73497602220</v>
      </c>
      <c r="BR54" s="245">
        <v>966555280</v>
      </c>
      <c r="BS54" s="245">
        <v>155501745390</v>
      </c>
      <c r="BT54" s="245">
        <v>149552034570</v>
      </c>
      <c r="BU54" s="245">
        <v>6293588910</v>
      </c>
      <c r="BV54" s="245">
        <v>236076440</v>
      </c>
      <c r="BW54" s="245">
        <v>-579954530</v>
      </c>
      <c r="BX54" s="245">
        <v>0</v>
      </c>
      <c r="BY54" s="245">
        <v>0</v>
      </c>
      <c r="BZ54" s="245">
        <v>0</v>
      </c>
      <c r="CA54" s="245">
        <v>1227006540</v>
      </c>
      <c r="CB54" s="245">
        <v>3188612420</v>
      </c>
      <c r="CC54" s="245">
        <v>4995573490</v>
      </c>
      <c r="CD54" s="245">
        <v>14414440560</v>
      </c>
      <c r="CE54" s="245">
        <v>3305114830</v>
      </c>
      <c r="CF54" s="245">
        <v>8198987590</v>
      </c>
      <c r="CG54" s="245">
        <v>1046004440</v>
      </c>
      <c r="CH54" s="245">
        <v>1864527900</v>
      </c>
      <c r="CI54" s="245">
        <v>194200</v>
      </c>
      <c r="CJ54" s="245">
        <v>22395329760</v>
      </c>
      <c r="CK54" s="245">
        <v>3088828500</v>
      </c>
      <c r="CL54" s="245">
        <v>14086062410</v>
      </c>
      <c r="CM54" s="245">
        <v>0</v>
      </c>
      <c r="CN54" s="245">
        <v>2817260</v>
      </c>
      <c r="CO54" s="245">
        <v>1001354240</v>
      </c>
      <c r="CP54" s="245">
        <v>0</v>
      </c>
      <c r="CQ54" s="245">
        <v>117273000</v>
      </c>
      <c r="CR54" s="245">
        <v>9021368360</v>
      </c>
      <c r="CS54" s="245">
        <v>3943249560</v>
      </c>
      <c r="CT54" s="245">
        <v>67071084550</v>
      </c>
      <c r="CU54" s="245">
        <v>9136434490</v>
      </c>
      <c r="CV54" s="245">
        <v>28654108320</v>
      </c>
      <c r="CW54" s="245">
        <v>29280541730</v>
      </c>
      <c r="CX54" s="245">
        <v>17787312680</v>
      </c>
      <c r="CY54" s="245">
        <v>78624237360</v>
      </c>
      <c r="CZ54" s="245">
        <v>6024468410</v>
      </c>
      <c r="DA54" s="245">
        <v>2271287230</v>
      </c>
      <c r="DB54" s="245">
        <v>82377418540</v>
      </c>
      <c r="DC54" s="245">
        <v>82377418540</v>
      </c>
      <c r="DD54" s="245">
        <v>183921543560</v>
      </c>
      <c r="DE54" s="245">
        <v>110423941340</v>
      </c>
      <c r="DF54" s="245">
        <v>73497602220</v>
      </c>
    </row>
    <row r="55" spans="1:110" ht="11.25" customHeight="1">
      <c r="A55" s="133">
        <v>2018</v>
      </c>
      <c r="B55" s="133">
        <v>4</v>
      </c>
      <c r="C55" s="133">
        <v>539</v>
      </c>
      <c r="D55" s="246">
        <v>466</v>
      </c>
      <c r="E55" s="133">
        <v>230</v>
      </c>
      <c r="F55" s="133"/>
      <c r="G55" s="249">
        <v>1601749</v>
      </c>
      <c r="H55" s="251">
        <v>234080</v>
      </c>
      <c r="I55" s="138">
        <v>1284897396119.4502</v>
      </c>
      <c r="J55" s="135">
        <v>1234705672534.3899</v>
      </c>
      <c r="K55" s="244">
        <v>315113924660.00598</v>
      </c>
      <c r="L55" s="244">
        <v>150357341906.125</v>
      </c>
      <c r="M55" s="244">
        <v>109506206895.022</v>
      </c>
      <c r="N55" s="247">
        <v>55250375858.858803</v>
      </c>
      <c r="O55" s="244">
        <v>1837460841.6099999</v>
      </c>
      <c r="P55" s="244">
        <v>1749920921.6100001</v>
      </c>
      <c r="Q55" s="244">
        <v>87539920</v>
      </c>
      <c r="R55" s="244">
        <v>0</v>
      </c>
      <c r="S55" s="244">
        <v>804745552236.78308</v>
      </c>
      <c r="T55" s="244">
        <v>869222425002.38501</v>
      </c>
      <c r="U55" s="244">
        <v>752880461221.91113</v>
      </c>
      <c r="V55" s="245">
        <v>33425565109.2976</v>
      </c>
      <c r="W55" s="245">
        <v>82916398671.17691</v>
      </c>
      <c r="X55" s="136">
        <v>9.5391462859404946E-2</v>
      </c>
      <c r="Y55" s="245">
        <v>838600485379.64294</v>
      </c>
      <c r="Z55" s="245">
        <v>731125568131.08508</v>
      </c>
      <c r="AA55" s="245">
        <v>32497315578.026802</v>
      </c>
      <c r="AB55" s="245">
        <v>74977601670.531296</v>
      </c>
      <c r="AC55" s="245">
        <v>30621939622.742401</v>
      </c>
      <c r="AD55" s="245">
        <v>21754893090.826</v>
      </c>
      <c r="AE55" s="245">
        <v>928249531.27079999</v>
      </c>
      <c r="AF55" s="245">
        <v>7938797000.6456003</v>
      </c>
      <c r="AG55" s="245">
        <v>7292902213.5</v>
      </c>
      <c r="AH55" s="245">
        <v>7322901759.5199995</v>
      </c>
      <c r="AI55" s="245">
        <v>7322901759.5199995</v>
      </c>
      <c r="AJ55" s="245">
        <v>0</v>
      </c>
      <c r="AK55" s="245">
        <v>10223008579.35</v>
      </c>
      <c r="AL55" s="245">
        <v>11284527106.119999</v>
      </c>
      <c r="AM55" s="245">
        <v>1182676480.3699999</v>
      </c>
      <c r="AN55" s="245">
        <v>95492824003.136307</v>
      </c>
      <c r="AO55" s="245">
        <v>49970638584.718399</v>
      </c>
      <c r="AP55" s="245">
        <v>21684331939.217197</v>
      </c>
      <c r="AQ55" s="245">
        <v>22362634552.3172</v>
      </c>
      <c r="AR55" s="245">
        <v>17985830674.8997</v>
      </c>
      <c r="AS55" s="245">
        <v>4376803877.4175005</v>
      </c>
      <c r="AT55" s="245">
        <v>23837853479.200699</v>
      </c>
      <c r="AU55" s="245">
        <v>0</v>
      </c>
      <c r="AV55" s="245">
        <v>50191723585.076195</v>
      </c>
      <c r="AW55" s="245">
        <v>61462446266.412598</v>
      </c>
      <c r="AX55" s="245">
        <v>1284897396119.4602</v>
      </c>
      <c r="AY55" s="245">
        <v>307453803270.50604</v>
      </c>
      <c r="AZ55" s="245">
        <v>57607134923.440102</v>
      </c>
      <c r="BA55" s="245">
        <v>151009597444.79901</v>
      </c>
      <c r="BB55" s="245">
        <v>15668273836.929998</v>
      </c>
      <c r="BC55" s="245">
        <v>0</v>
      </c>
      <c r="BD55" s="245">
        <v>4020802279.0999999</v>
      </c>
      <c r="BE55" s="245">
        <v>3513226393</v>
      </c>
      <c r="BF55" s="245">
        <v>8134245164.8299999</v>
      </c>
      <c r="BG55" s="245">
        <v>0</v>
      </c>
      <c r="BH55" s="245">
        <v>23477828762.400002</v>
      </c>
      <c r="BI55" s="245">
        <v>41842191394.082504</v>
      </c>
      <c r="BJ55" s="245">
        <v>9322282206.8831692</v>
      </c>
      <c r="BK55" s="245">
        <v>32519909187.199299</v>
      </c>
      <c r="BL55" s="245">
        <v>0</v>
      </c>
      <c r="BM55" s="245">
        <v>977443592848.94299</v>
      </c>
      <c r="BN55" s="245">
        <v>740759049986.50391</v>
      </c>
      <c r="BO55" s="245">
        <v>532730770.05000007</v>
      </c>
      <c r="BP55" s="245">
        <v>224586513136.491</v>
      </c>
      <c r="BQ55" s="245">
        <v>101131273570.161</v>
      </c>
      <c r="BR55" s="245">
        <v>966555280</v>
      </c>
      <c r="BS55" s="245">
        <v>217428166899.02698</v>
      </c>
      <c r="BT55" s="245">
        <v>208698907775.638</v>
      </c>
      <c r="BU55" s="245">
        <v>8211130682.6827497</v>
      </c>
      <c r="BV55" s="245">
        <v>109451111.64</v>
      </c>
      <c r="BW55" s="245">
        <v>408677329.06631398</v>
      </c>
      <c r="BX55" s="245">
        <v>0</v>
      </c>
      <c r="BY55" s="245">
        <v>67805268.710000008</v>
      </c>
      <c r="BZ55" s="245">
        <v>0</v>
      </c>
      <c r="CA55" s="245">
        <v>1908681260.0934</v>
      </c>
      <c r="CB55" s="245">
        <v>4549157282.2726393</v>
      </c>
      <c r="CC55" s="245">
        <v>6116966482.0097303</v>
      </c>
      <c r="CD55" s="245">
        <v>20605645986.440598</v>
      </c>
      <c r="CE55" s="245">
        <v>5134463428.6686897</v>
      </c>
      <c r="CF55" s="245">
        <v>11063382615.956699</v>
      </c>
      <c r="CG55" s="245">
        <v>1475838044.09306</v>
      </c>
      <c r="CH55" s="245">
        <v>2932223272.7220998</v>
      </c>
      <c r="CI55" s="245">
        <v>261375</v>
      </c>
      <c r="CJ55" s="245">
        <v>33485498000.415199</v>
      </c>
      <c r="CK55" s="245">
        <v>4446323529.8673</v>
      </c>
      <c r="CL55" s="245">
        <v>20262165021.088001</v>
      </c>
      <c r="CM55" s="245">
        <v>0</v>
      </c>
      <c r="CN55" s="245">
        <v>2817257.17</v>
      </c>
      <c r="CO55" s="245">
        <v>1332323341.0211999</v>
      </c>
      <c r="CP55" s="245">
        <v>3000</v>
      </c>
      <c r="CQ55" s="245">
        <v>155301167</v>
      </c>
      <c r="CR55" s="245">
        <v>13262206596.84</v>
      </c>
      <c r="CS55" s="245">
        <v>5509513659.0568199</v>
      </c>
      <c r="CT55" s="245">
        <v>95960159186.234802</v>
      </c>
      <c r="CU55" s="245">
        <v>12943469179.800701</v>
      </c>
      <c r="CV55" s="245">
        <v>40342949348.099297</v>
      </c>
      <c r="CW55" s="245">
        <v>42673740658.334801</v>
      </c>
      <c r="CX55" s="245">
        <v>23965176734.028202</v>
      </c>
      <c r="CY55" s="245">
        <v>110382682992.73799</v>
      </c>
      <c r="CZ55" s="245">
        <v>8582768658.3066807</v>
      </c>
      <c r="DA55" s="245">
        <v>3876801614.8345199</v>
      </c>
      <c r="DB55" s="245">
        <v>115088650036.211</v>
      </c>
      <c r="DC55" s="245">
        <v>115088650036.211</v>
      </c>
      <c r="DD55" s="245">
        <v>259496433557.74899</v>
      </c>
      <c r="DE55" s="245">
        <v>158365159987.58701</v>
      </c>
      <c r="DF55" s="245">
        <v>101131273570.161</v>
      </c>
    </row>
    <row r="56" spans="1:110" ht="11.25" customHeight="1">
      <c r="A56" s="133">
        <v>2019</v>
      </c>
      <c r="B56" s="133">
        <v>1</v>
      </c>
      <c r="C56" s="133">
        <v>539</v>
      </c>
      <c r="D56" s="246">
        <v>462</v>
      </c>
      <c r="E56" s="133">
        <v>220</v>
      </c>
      <c r="F56" s="252">
        <v>3.4000000000000002E-2</v>
      </c>
      <c r="G56" s="249">
        <v>1664902</v>
      </c>
      <c r="H56" s="251">
        <v>263949</v>
      </c>
      <c r="I56" s="138">
        <v>1395487035265.8</v>
      </c>
      <c r="J56" s="135">
        <v>1344050117200.99</v>
      </c>
      <c r="K56" s="244">
        <v>315791726873.51898</v>
      </c>
      <c r="L56" s="244">
        <v>170613219607.21701</v>
      </c>
      <c r="M56" s="244">
        <v>93126566306.906891</v>
      </c>
      <c r="N56" s="247">
        <v>52051940959.395401</v>
      </c>
      <c r="O56" s="244">
        <v>1828451862.9000001</v>
      </c>
      <c r="P56" s="244">
        <v>1739911942.8999999</v>
      </c>
      <c r="Q56" s="244">
        <v>88539920</v>
      </c>
      <c r="R56" s="244">
        <v>0</v>
      </c>
      <c r="S56" s="244">
        <v>907130268303.93896</v>
      </c>
      <c r="T56" s="244">
        <v>975538436441.927</v>
      </c>
      <c r="U56" s="244">
        <v>846218581571.16992</v>
      </c>
      <c r="V56" s="245">
        <v>40170614186.574791</v>
      </c>
      <c r="W56" s="245">
        <v>89149240684.182388</v>
      </c>
      <c r="X56" s="136">
        <v>9.1384652161257379E-2</v>
      </c>
      <c r="Y56" s="245">
        <v>943361846026.45398</v>
      </c>
      <c r="Z56" s="245">
        <v>823340338810.94006</v>
      </c>
      <c r="AA56" s="245">
        <v>38458395218.826302</v>
      </c>
      <c r="AB56" s="245">
        <v>81563111996.686905</v>
      </c>
      <c r="AC56" s="245">
        <v>32176590415.474003</v>
      </c>
      <c r="AD56" s="245">
        <v>22878242760.23</v>
      </c>
      <c r="AE56" s="245">
        <v>1712218967.7484899</v>
      </c>
      <c r="AF56" s="245">
        <v>7586128687.4954805</v>
      </c>
      <c r="AG56" s="245">
        <v>5742797669</v>
      </c>
      <c r="AH56" s="245">
        <v>5782807614</v>
      </c>
      <c r="AI56" s="245">
        <v>5782807614</v>
      </c>
      <c r="AJ56" s="245">
        <v>0</v>
      </c>
      <c r="AK56" s="245">
        <v>10184315919.34</v>
      </c>
      <c r="AL56" s="245">
        <v>10991144388.080002</v>
      </c>
      <c r="AM56" s="245">
        <v>1387017055.23</v>
      </c>
      <c r="AN56" s="245">
        <v>102056801572.27499</v>
      </c>
      <c r="AO56" s="245">
        <v>54769968225.656097</v>
      </c>
      <c r="AP56" s="245">
        <v>21098369816.6199</v>
      </c>
      <c r="AQ56" s="245">
        <v>21873796726.679897</v>
      </c>
      <c r="AR56" s="245">
        <v>17941786485.849899</v>
      </c>
      <c r="AS56" s="245">
        <v>3932010240.8299999</v>
      </c>
      <c r="AT56" s="245">
        <v>0</v>
      </c>
      <c r="AU56" s="245">
        <v>1315755000.0148599</v>
      </c>
      <c r="AV56" s="245">
        <v>51436918064.814796</v>
      </c>
      <c r="AW56" s="245">
        <v>51436918064.814796</v>
      </c>
      <c r="AX56" s="245">
        <v>1395487035265.8</v>
      </c>
      <c r="AY56" s="245">
        <v>334072335006.69495</v>
      </c>
      <c r="AZ56" s="245">
        <v>66059594962.867104</v>
      </c>
      <c r="BA56" s="245">
        <v>148497238935.51498</v>
      </c>
      <c r="BB56" s="245">
        <v>14373897281.022999</v>
      </c>
      <c r="BC56" s="245">
        <v>0</v>
      </c>
      <c r="BD56" s="245">
        <v>2545088938.1929998</v>
      </c>
      <c r="BE56" s="245">
        <v>3694563178</v>
      </c>
      <c r="BF56" s="245">
        <v>8134245164.8299999</v>
      </c>
      <c r="BG56" s="245">
        <v>0</v>
      </c>
      <c r="BH56" s="245">
        <v>29415841291.369999</v>
      </c>
      <c r="BI56" s="245">
        <v>57614753409.055901</v>
      </c>
      <c r="BJ56" s="245">
        <v>10023304152.0277</v>
      </c>
      <c r="BK56" s="245">
        <v>46281449257.028198</v>
      </c>
      <c r="BL56" s="245">
        <v>1310000000</v>
      </c>
      <c r="BM56" s="245">
        <v>1061414700259.09</v>
      </c>
      <c r="BN56" s="245">
        <v>832358978477.50403</v>
      </c>
      <c r="BO56" s="245">
        <v>653612081.78999996</v>
      </c>
      <c r="BP56" s="245">
        <v>211377733121.245</v>
      </c>
      <c r="BQ56" s="245">
        <v>30981987022.3988</v>
      </c>
      <c r="BR56" s="245">
        <v>836555280</v>
      </c>
      <c r="BS56" s="245">
        <v>63361661879.729401</v>
      </c>
      <c r="BT56" s="245">
        <v>59908374594.071999</v>
      </c>
      <c r="BU56" s="245">
        <v>3197311584.9358101</v>
      </c>
      <c r="BV56" s="245">
        <v>0</v>
      </c>
      <c r="BW56" s="245">
        <v>277202582.30156499</v>
      </c>
      <c r="BX56" s="245">
        <v>0</v>
      </c>
      <c r="BY56" s="245">
        <v>82129602</v>
      </c>
      <c r="BZ56" s="245">
        <v>0</v>
      </c>
      <c r="CA56" s="245">
        <v>568249505.22211301</v>
      </c>
      <c r="CB56" s="245">
        <v>995764031.63945198</v>
      </c>
      <c r="CC56" s="245">
        <v>1368940556.5599999</v>
      </c>
      <c r="CD56" s="245">
        <v>6006529426.5550194</v>
      </c>
      <c r="CE56" s="245">
        <v>1634345741.4928701</v>
      </c>
      <c r="CF56" s="245">
        <v>2946037007.4115896</v>
      </c>
      <c r="CG56" s="245">
        <v>401413995.60411</v>
      </c>
      <c r="CH56" s="245">
        <v>1024735515.04644</v>
      </c>
      <c r="CI56" s="245">
        <v>2833</v>
      </c>
      <c r="CJ56" s="245">
        <v>9940034346.5501289</v>
      </c>
      <c r="CK56" s="245">
        <v>1082914481.3099999</v>
      </c>
      <c r="CL56" s="245">
        <v>7090383496.7871103</v>
      </c>
      <c r="CM56" s="245">
        <v>0</v>
      </c>
      <c r="CN56" s="245">
        <v>770679.47000000009</v>
      </c>
      <c r="CO56" s="245">
        <v>230682886.81</v>
      </c>
      <c r="CP56" s="245">
        <v>0</v>
      </c>
      <c r="CQ56" s="245">
        <v>64192500</v>
      </c>
      <c r="CR56" s="245">
        <v>5390706060.0773802</v>
      </c>
      <c r="CS56" s="245">
        <v>1404031370.4297299</v>
      </c>
      <c r="CT56" s="245">
        <v>25547888049.584</v>
      </c>
      <c r="CU56" s="245">
        <v>2047838289.8951101</v>
      </c>
      <c r="CV56" s="245">
        <v>11548998934.4916</v>
      </c>
      <c r="CW56" s="245">
        <v>11952457075.197401</v>
      </c>
      <c r="CX56" s="245">
        <v>8548575920.0527706</v>
      </c>
      <c r="CY56" s="245">
        <v>33208720361.667702</v>
      </c>
      <c r="CZ56" s="245">
        <v>2051276342.2488101</v>
      </c>
      <c r="DA56" s="245">
        <v>597342523.82543802</v>
      </c>
      <c r="DB56" s="245">
        <v>34662654180.091003</v>
      </c>
      <c r="DC56" s="245">
        <v>34662654180.091003</v>
      </c>
      <c r="DD56" s="245">
        <v>75352972568.52829</v>
      </c>
      <c r="DE56" s="245">
        <v>44371979072.209503</v>
      </c>
      <c r="DF56" s="245">
        <v>30968588716.848801</v>
      </c>
    </row>
    <row r="57" spans="1:110" ht="11.25" customHeight="1">
      <c r="A57" s="133">
        <v>2019</v>
      </c>
      <c r="B57" s="133">
        <v>2</v>
      </c>
      <c r="C57" s="133">
        <v>538</v>
      </c>
      <c r="D57" s="246">
        <v>463</v>
      </c>
      <c r="E57" s="133">
        <v>235</v>
      </c>
      <c r="F57" s="252">
        <v>3.3000000000000002E-2</v>
      </c>
      <c r="G57" s="249">
        <v>2348014</v>
      </c>
      <c r="H57" s="251">
        <v>360345</v>
      </c>
      <c r="I57" s="138">
        <v>1533114548368.5999</v>
      </c>
      <c r="J57" s="135">
        <v>1477935136798.0901</v>
      </c>
      <c r="K57" s="244">
        <v>318846659347.92999</v>
      </c>
      <c r="L57" s="244">
        <v>160833082983.36801</v>
      </c>
      <c r="M57" s="244">
        <v>94878891749.44841</v>
      </c>
      <c r="N57" s="247">
        <v>63134684615.113098</v>
      </c>
      <c r="O57" s="244">
        <v>2427287008.1900001</v>
      </c>
      <c r="P57" s="244">
        <v>2332425088.1900001</v>
      </c>
      <c r="Q57" s="244">
        <v>94861920</v>
      </c>
      <c r="R57" s="244">
        <v>0</v>
      </c>
      <c r="S57" s="244">
        <v>1024509578372.86</v>
      </c>
      <c r="T57" s="244">
        <v>1096712680332.454</v>
      </c>
      <c r="U57" s="244">
        <v>956490658540.3324</v>
      </c>
      <c r="V57" s="245">
        <v>42854114034.280396</v>
      </c>
      <c r="W57" s="245">
        <v>97367907757.841202</v>
      </c>
      <c r="X57" s="136">
        <v>8.878160114673371E-2</v>
      </c>
      <c r="Y57" s="245">
        <v>1063866272644.4401</v>
      </c>
      <c r="Z57" s="245">
        <v>929564215610.07996</v>
      </c>
      <c r="AA57" s="245">
        <v>41978436902.170395</v>
      </c>
      <c r="AB57" s="245">
        <v>92323620132.189606</v>
      </c>
      <c r="AC57" s="245">
        <v>32846407688.014</v>
      </c>
      <c r="AD57" s="245">
        <v>26926442930.252399</v>
      </c>
      <c r="AE57" s="245">
        <v>875677132.11000001</v>
      </c>
      <c r="AF57" s="245">
        <v>5044287625.6515999</v>
      </c>
      <c r="AG57" s="245">
        <v>4629338715</v>
      </c>
      <c r="AH57" s="245">
        <v>4656207027</v>
      </c>
      <c r="AI57" s="245">
        <v>4656207027</v>
      </c>
      <c r="AJ57" s="245">
        <v>0</v>
      </c>
      <c r="AK57" s="245">
        <v>10295924855.354</v>
      </c>
      <c r="AL57" s="245">
        <v>10335620855.699999</v>
      </c>
      <c r="AM57" s="245">
        <v>2758895044.04</v>
      </c>
      <c r="AN57" s="245">
        <v>117226348498.74901</v>
      </c>
      <c r="AO57" s="245">
        <v>56833531449.318604</v>
      </c>
      <c r="AP57" s="245">
        <v>30412377233.449802</v>
      </c>
      <c r="AQ57" s="245">
        <v>31710024460.214802</v>
      </c>
      <c r="AR57" s="245">
        <v>27636982474.449799</v>
      </c>
      <c r="AS57" s="245">
        <v>4073041985.7649999</v>
      </c>
      <c r="AT57" s="245">
        <v>29980439815.981102</v>
      </c>
      <c r="AU57" s="245">
        <v>0</v>
      </c>
      <c r="AV57" s="245">
        <v>55179411570.508705</v>
      </c>
      <c r="AW57" s="245">
        <v>68126940958.882896</v>
      </c>
      <c r="AX57" s="245">
        <v>1533114548368.5999</v>
      </c>
      <c r="AY57" s="245">
        <v>377956595510.34998</v>
      </c>
      <c r="AZ57" s="245">
        <v>84140508683.744598</v>
      </c>
      <c r="BA57" s="245">
        <v>167315199707.052</v>
      </c>
      <c r="BB57" s="245">
        <v>15044526294.129999</v>
      </c>
      <c r="BC57" s="245">
        <v>0</v>
      </c>
      <c r="BD57" s="245">
        <v>3109706989.1300001</v>
      </c>
      <c r="BE57" s="245">
        <v>3800574140</v>
      </c>
      <c r="BF57" s="245">
        <v>8134245165</v>
      </c>
      <c r="BG57" s="245">
        <v>0</v>
      </c>
      <c r="BH57" s="245">
        <v>33805587759.689598</v>
      </c>
      <c r="BI57" s="245">
        <v>59841159021.659904</v>
      </c>
      <c r="BJ57" s="245">
        <v>13457628437.7134</v>
      </c>
      <c r="BK57" s="245">
        <v>46383530583.946602</v>
      </c>
      <c r="BL57" s="245">
        <v>0</v>
      </c>
      <c r="BM57" s="245">
        <v>1155157952858.2202</v>
      </c>
      <c r="BN57" s="245">
        <v>892235608924.50403</v>
      </c>
      <c r="BO57" s="245">
        <v>776543665.56999993</v>
      </c>
      <c r="BP57" s="245">
        <v>230055338149.20102</v>
      </c>
      <c r="BQ57" s="245">
        <v>64253028260.945404</v>
      </c>
      <c r="BR57" s="245">
        <v>836555280</v>
      </c>
      <c r="BS57" s="245">
        <v>132902777828.653</v>
      </c>
      <c r="BT57" s="245">
        <v>125199664131.40599</v>
      </c>
      <c r="BU57" s="245">
        <v>5270172417.3153</v>
      </c>
      <c r="BV57" s="245">
        <v>4023255.58</v>
      </c>
      <c r="BW57" s="245">
        <v>2428918024.3520498</v>
      </c>
      <c r="BX57" s="245">
        <v>0</v>
      </c>
      <c r="BY57" s="245">
        <v>773815804.67999995</v>
      </c>
      <c r="BZ57" s="245">
        <v>0</v>
      </c>
      <c r="CA57" s="245">
        <v>1129136793.0825999</v>
      </c>
      <c r="CB57" s="245">
        <v>2354788549.0894499</v>
      </c>
      <c r="CC57" s="245">
        <v>1828823122.5</v>
      </c>
      <c r="CD57" s="245">
        <v>15122649242.979599</v>
      </c>
      <c r="CE57" s="245">
        <v>3511162408.9495602</v>
      </c>
      <c r="CF57" s="245">
        <v>8438607798.6465092</v>
      </c>
      <c r="CG57" s="245">
        <v>784883674.56835699</v>
      </c>
      <c r="CH57" s="245">
        <v>2387998193.8152099</v>
      </c>
      <c r="CI57" s="245">
        <v>2833</v>
      </c>
      <c r="CJ57" s="245">
        <v>22351424544.768097</v>
      </c>
      <c r="CK57" s="245">
        <v>1902085474.6800001</v>
      </c>
      <c r="CL57" s="245">
        <v>17290031090.9231</v>
      </c>
      <c r="CM57" s="245">
        <v>0</v>
      </c>
      <c r="CN57" s="245">
        <v>770679.47000000009</v>
      </c>
      <c r="CO57" s="245">
        <v>444906298.9052</v>
      </c>
      <c r="CP57" s="245">
        <v>0</v>
      </c>
      <c r="CQ57" s="245">
        <v>118737500</v>
      </c>
      <c r="CR57" s="245">
        <v>13184103194.9806</v>
      </c>
      <c r="CS57" s="245">
        <v>3541513417.5673203</v>
      </c>
      <c r="CT57" s="245">
        <v>53299922295.247398</v>
      </c>
      <c r="CU57" s="245">
        <v>3567738495.9885302</v>
      </c>
      <c r="CV57" s="245">
        <v>24378437400.940102</v>
      </c>
      <c r="CW57" s="245">
        <v>25353746398.318699</v>
      </c>
      <c r="CX57" s="245">
        <v>16177494401.380499</v>
      </c>
      <c r="CY57" s="245">
        <v>70654136433.813797</v>
      </c>
      <c r="CZ57" s="245">
        <v>3012572240.8343501</v>
      </c>
      <c r="DA57" s="245">
        <v>1473323490.4133501</v>
      </c>
      <c r="DB57" s="245">
        <v>72193385184.234802</v>
      </c>
      <c r="DC57" s="245">
        <v>72193385184.234802</v>
      </c>
      <c r="DD57" s="245">
        <v>158266774614.25598</v>
      </c>
      <c r="DE57" s="245">
        <v>94013746353.310303</v>
      </c>
      <c r="DF57" s="245">
        <v>64253028260.945404</v>
      </c>
    </row>
    <row r="58" spans="1:110" ht="11.25" customHeight="1">
      <c r="A58" s="133">
        <v>2019</v>
      </c>
      <c r="B58" s="133">
        <v>3</v>
      </c>
      <c r="C58" s="133">
        <v>539</v>
      </c>
      <c r="D58" s="246">
        <v>465</v>
      </c>
      <c r="E58" s="133">
        <v>245</v>
      </c>
      <c r="F58" s="252">
        <v>3.1E-2</v>
      </c>
      <c r="G58" s="249">
        <v>2330110</v>
      </c>
      <c r="H58" s="251">
        <v>383670</v>
      </c>
      <c r="I58" s="138">
        <v>1628520935849.04</v>
      </c>
      <c r="J58" s="135">
        <v>1571920028290.4202</v>
      </c>
      <c r="K58" s="244">
        <v>342913238734.70905</v>
      </c>
      <c r="L58" s="244">
        <v>162853054134.94901</v>
      </c>
      <c r="M58" s="244">
        <v>109837733894.576</v>
      </c>
      <c r="N58" s="247">
        <v>70222450705.183914</v>
      </c>
      <c r="O58" s="244">
        <v>2373405998.1900001</v>
      </c>
      <c r="P58" s="244">
        <v>2279544078.1899996</v>
      </c>
      <c r="Q58" s="244">
        <v>93861920</v>
      </c>
      <c r="R58" s="244">
        <v>0</v>
      </c>
      <c r="S58" s="244">
        <v>1090929116380.29</v>
      </c>
      <c r="T58" s="244">
        <v>1169270145383.4155</v>
      </c>
      <c r="U58" s="244">
        <v>1015795690305.5387</v>
      </c>
      <c r="V58" s="245">
        <v>48757003326.125694</v>
      </c>
      <c r="W58" s="245">
        <v>104717451751.75589</v>
      </c>
      <c r="X58" s="136">
        <v>8.9557962430844407E-2</v>
      </c>
      <c r="Y58" s="245">
        <v>1135184053979.75</v>
      </c>
      <c r="Z58" s="245">
        <v>987200053064.48303</v>
      </c>
      <c r="AA58" s="245">
        <v>48123719221.765694</v>
      </c>
      <c r="AB58" s="245">
        <v>99860281693.505905</v>
      </c>
      <c r="AC58" s="245">
        <v>34086091403.665604</v>
      </c>
      <c r="AD58" s="245">
        <v>28595637241.055599</v>
      </c>
      <c r="AE58" s="245">
        <v>633284104.36000001</v>
      </c>
      <c r="AF58" s="245">
        <v>4857170058.25</v>
      </c>
      <c r="AG58" s="245">
        <v>4187520266</v>
      </c>
      <c r="AH58" s="245">
        <v>4223634644.9999995</v>
      </c>
      <c r="AI58" s="245">
        <v>4223634644.9999995</v>
      </c>
      <c r="AJ58" s="245">
        <v>0</v>
      </c>
      <c r="AK58" s="245">
        <v>9277419936.1538486</v>
      </c>
      <c r="AL58" s="245">
        <v>10867793207.280001</v>
      </c>
      <c r="AM58" s="245">
        <v>1637164486.24385</v>
      </c>
      <c r="AN58" s="245">
        <v>122239326975.07399</v>
      </c>
      <c r="AO58" s="245">
        <v>63455742220.496201</v>
      </c>
      <c r="AP58" s="245">
        <v>32030228194.4505</v>
      </c>
      <c r="AQ58" s="245">
        <v>33477730556.530502</v>
      </c>
      <c r="AR58" s="245">
        <v>29091532000.850498</v>
      </c>
      <c r="AS58" s="245">
        <v>4386198555.6800003</v>
      </c>
      <c r="AT58" s="245">
        <v>26753356560.127102</v>
      </c>
      <c r="AU58" s="245">
        <v>0</v>
      </c>
      <c r="AV58" s="245">
        <v>56600907558.624199</v>
      </c>
      <c r="AW58" s="245">
        <v>69577377745.102402</v>
      </c>
      <c r="AX58" s="245">
        <v>1628520935849.04</v>
      </c>
      <c r="AY58" s="245">
        <v>425979773777.14996</v>
      </c>
      <c r="AZ58" s="245">
        <v>97023176167.120987</v>
      </c>
      <c r="BA58" s="245">
        <v>188272537876.728</v>
      </c>
      <c r="BB58" s="245">
        <v>15052733842.860001</v>
      </c>
      <c r="BC58" s="245">
        <v>0</v>
      </c>
      <c r="BD58" s="245">
        <v>2858778667.8600001</v>
      </c>
      <c r="BE58" s="245">
        <v>4059710010</v>
      </c>
      <c r="BF58" s="245">
        <v>8134245165</v>
      </c>
      <c r="BG58" s="245">
        <v>0</v>
      </c>
      <c r="BH58" s="245">
        <v>40810675485.220001</v>
      </c>
      <c r="BI58" s="245">
        <v>67464447152.846802</v>
      </c>
      <c r="BJ58" s="245">
        <v>17126456341.076601</v>
      </c>
      <c r="BK58" s="245">
        <v>50337990811.770203</v>
      </c>
      <c r="BL58" s="245">
        <v>0</v>
      </c>
      <c r="BM58" s="245">
        <v>1202541162071.8801</v>
      </c>
      <c r="BN58" s="245">
        <v>909238270063.19409</v>
      </c>
      <c r="BO58" s="245">
        <v>774702465.60000002</v>
      </c>
      <c r="BP58" s="245">
        <v>263842106245.138</v>
      </c>
      <c r="BQ58" s="245">
        <v>100162310289.106</v>
      </c>
      <c r="BR58" s="245">
        <v>836555280</v>
      </c>
      <c r="BS58" s="245">
        <v>210005385522.55698</v>
      </c>
      <c r="BT58" s="245">
        <v>198734559697.789</v>
      </c>
      <c r="BU58" s="245">
        <v>8504405475.54988</v>
      </c>
      <c r="BV58" s="245">
        <v>5589778.3099999996</v>
      </c>
      <c r="BW58" s="245">
        <v>2760830570.9080701</v>
      </c>
      <c r="BX58" s="245">
        <v>0</v>
      </c>
      <c r="BY58" s="245">
        <v>982603701</v>
      </c>
      <c r="BZ58" s="245">
        <v>0</v>
      </c>
      <c r="CA58" s="245">
        <v>1496496899.0150001</v>
      </c>
      <c r="CB58" s="245">
        <v>3441586211.7630701</v>
      </c>
      <c r="CC58" s="245">
        <v>3159856240.8699999</v>
      </c>
      <c r="CD58" s="245">
        <v>25745539185.019897</v>
      </c>
      <c r="CE58" s="245">
        <v>6208163105.8804998</v>
      </c>
      <c r="CF58" s="245">
        <v>14083858356.8822</v>
      </c>
      <c r="CG58" s="245">
        <v>1203382754.5428801</v>
      </c>
      <c r="CH58" s="245">
        <v>4250137800.7142897</v>
      </c>
      <c r="CI58" s="245">
        <v>2833</v>
      </c>
      <c r="CJ58" s="245">
        <v>35977125537.061203</v>
      </c>
      <c r="CK58" s="245">
        <v>2920727417.665</v>
      </c>
      <c r="CL58" s="245">
        <v>28819257602.832397</v>
      </c>
      <c r="CM58" s="245">
        <v>0</v>
      </c>
      <c r="CN58" s="245">
        <v>1629928.78</v>
      </c>
      <c r="CO58" s="245">
        <v>710739914.68000007</v>
      </c>
      <c r="CP58" s="245">
        <v>841939235.95999992</v>
      </c>
      <c r="CQ58" s="245">
        <v>217820379.78</v>
      </c>
      <c r="CR58" s="245">
        <v>21383668218.3997</v>
      </c>
      <c r="CS58" s="245">
        <v>5663459925.2327299</v>
      </c>
      <c r="CT58" s="245">
        <v>81667093941.923309</v>
      </c>
      <c r="CU58" s="245">
        <v>5236692780.9333696</v>
      </c>
      <c r="CV58" s="245">
        <v>37519595467.369202</v>
      </c>
      <c r="CW58" s="245">
        <v>38908743094.620697</v>
      </c>
      <c r="CX58" s="245">
        <v>27156125319.359398</v>
      </c>
      <c r="CY58" s="245">
        <v>111413752613.315</v>
      </c>
      <c r="CZ58" s="245">
        <v>4584800522.5982704</v>
      </c>
      <c r="DA58" s="245">
        <v>2123968402.59285</v>
      </c>
      <c r="DB58" s="245">
        <v>113874584733.321</v>
      </c>
      <c r="DC58" s="245">
        <v>113874584733.321</v>
      </c>
      <c r="DD58" s="245">
        <v>250567311582.216</v>
      </c>
      <c r="DE58" s="245">
        <v>150405001293.11002</v>
      </c>
      <c r="DF58" s="245">
        <v>100162310289.106</v>
      </c>
    </row>
    <row r="59" spans="1:110" ht="11.25" customHeight="1">
      <c r="A59" s="133">
        <v>2019</v>
      </c>
      <c r="B59" s="133">
        <v>4</v>
      </c>
      <c r="C59" s="133">
        <v>538</v>
      </c>
      <c r="D59" s="246">
        <v>464</v>
      </c>
      <c r="E59" s="133">
        <v>250</v>
      </c>
      <c r="F59" s="252">
        <v>0.03</v>
      </c>
      <c r="G59" s="249">
        <v>2854530</v>
      </c>
      <c r="H59" s="251">
        <v>419854</v>
      </c>
      <c r="I59" s="138">
        <v>1730134162880</v>
      </c>
      <c r="J59" s="135">
        <v>1663005946910</v>
      </c>
      <c r="K59" s="244">
        <v>363997655080</v>
      </c>
      <c r="L59" s="244">
        <v>149375083330</v>
      </c>
      <c r="M59" s="244">
        <v>9306430</v>
      </c>
      <c r="N59" s="247">
        <v>2012679950</v>
      </c>
      <c r="O59" s="244">
        <v>6752376220</v>
      </c>
      <c r="P59" s="244">
        <v>2627334300</v>
      </c>
      <c r="Q59" s="244">
        <v>4125041920</v>
      </c>
      <c r="R59" s="244">
        <v>0</v>
      </c>
      <c r="S59" s="244">
        <v>1151990891980</v>
      </c>
      <c r="T59" s="244">
        <v>1233123561020</v>
      </c>
      <c r="U59" s="244">
        <v>1072848034550</v>
      </c>
      <c r="V59" s="245">
        <v>54898276760</v>
      </c>
      <c r="W59" s="245">
        <v>105377249720</v>
      </c>
      <c r="X59" s="136">
        <f t="shared" ref="X59:X61" si="0">+W59/T59</f>
        <v>8.5455548049730989E-2</v>
      </c>
      <c r="Y59" s="245">
        <v>1211005235900</v>
      </c>
      <c r="Z59" s="245">
        <v>1056355833520</v>
      </c>
      <c r="AA59" s="245">
        <v>53358996790</v>
      </c>
      <c r="AB59" s="245">
        <v>101290405590</v>
      </c>
      <c r="AC59" s="245">
        <v>22118325120</v>
      </c>
      <c r="AD59" s="245">
        <v>16492201030</v>
      </c>
      <c r="AE59" s="245">
        <v>1539279970</v>
      </c>
      <c r="AF59" s="245">
        <v>4086844130</v>
      </c>
      <c r="AG59" s="245">
        <v>3805539230</v>
      </c>
      <c r="AH59" s="245">
        <v>3855278320</v>
      </c>
      <c r="AI59" s="245">
        <v>3572691850</v>
      </c>
      <c r="AJ59" s="245">
        <v>282586470</v>
      </c>
      <c r="AK59" s="245">
        <v>12033114770</v>
      </c>
      <c r="AL59" s="245">
        <v>12292635210</v>
      </c>
      <c r="AM59" s="245">
        <v>2699265350</v>
      </c>
      <c r="AN59" s="245">
        <v>124295727980</v>
      </c>
      <c r="AO59" s="245">
        <v>64190994540</v>
      </c>
      <c r="AP59" s="245">
        <v>36398232320</v>
      </c>
      <c r="AQ59" s="245">
        <v>37787621030</v>
      </c>
      <c r="AR59" s="245">
        <v>34948872030</v>
      </c>
      <c r="AS59" s="245">
        <v>2838749010</v>
      </c>
      <c r="AT59" s="245">
        <v>23706501120</v>
      </c>
      <c r="AU59" s="245">
        <v>130641650</v>
      </c>
      <c r="AV59" s="245">
        <v>67128215980.000008</v>
      </c>
      <c r="AW59" s="245">
        <v>81287640520</v>
      </c>
      <c r="AX59" s="245">
        <v>1730134162880</v>
      </c>
      <c r="AY59" s="245">
        <v>468916515780</v>
      </c>
      <c r="AZ59" s="245">
        <v>108275095560</v>
      </c>
      <c r="BA59" s="245">
        <v>207619759630</v>
      </c>
      <c r="BB59" s="245">
        <v>33265435790</v>
      </c>
      <c r="BC59" s="245">
        <v>0</v>
      </c>
      <c r="BD59" s="245">
        <v>3991020350</v>
      </c>
      <c r="BE59" s="245">
        <v>4400897180</v>
      </c>
      <c r="BF59" s="245">
        <v>24873518260</v>
      </c>
      <c r="BG59" s="245">
        <v>0</v>
      </c>
      <c r="BH59" s="245">
        <v>41769472010</v>
      </c>
      <c r="BI59" s="245">
        <v>60425960370</v>
      </c>
      <c r="BJ59" s="245">
        <v>19291738450</v>
      </c>
      <c r="BK59" s="245">
        <v>41137987370</v>
      </c>
      <c r="BL59" s="245">
        <v>135010</v>
      </c>
      <c r="BM59" s="245">
        <v>1261217647110</v>
      </c>
      <c r="BN59" s="245">
        <v>926992071060</v>
      </c>
      <c r="BO59" s="245">
        <v>641469840</v>
      </c>
      <c r="BP59" s="245">
        <v>300311261960</v>
      </c>
      <c r="BQ59" s="245">
        <v>140168365180</v>
      </c>
      <c r="BR59" s="245">
        <v>836555280</v>
      </c>
      <c r="BS59" s="245">
        <v>292253790619.99994</v>
      </c>
      <c r="BT59" s="245">
        <v>276080502269.99982</v>
      </c>
      <c r="BU59" s="245">
        <v>11312604140.000004</v>
      </c>
      <c r="BV59" s="245">
        <v>5589780</v>
      </c>
      <c r="BW59" s="245">
        <v>4855094510.000001</v>
      </c>
      <c r="BX59" s="245">
        <v>14794520</v>
      </c>
      <c r="BY59" s="245">
        <v>1808345230</v>
      </c>
      <c r="BZ59" s="245">
        <v>0</v>
      </c>
      <c r="CA59" s="245">
        <v>2405971210.0000005</v>
      </c>
      <c r="CB59" s="245">
        <v>5537705400.000001</v>
      </c>
      <c r="CC59" s="245">
        <v>4911721880</v>
      </c>
      <c r="CD59" s="245">
        <v>36127728429.999992</v>
      </c>
      <c r="CE59" s="245">
        <v>9080384240.0000019</v>
      </c>
      <c r="CF59" s="245">
        <v>19773884170</v>
      </c>
      <c r="CG59" s="245">
        <v>1771006180.0000002</v>
      </c>
      <c r="CH59" s="245">
        <v>5502456610</v>
      </c>
      <c r="CI59" s="245">
        <v>2830</v>
      </c>
      <c r="CJ59" s="245">
        <v>53859087150</v>
      </c>
      <c r="CK59" s="245">
        <v>4730077169.999999</v>
      </c>
      <c r="CL59" s="245">
        <v>41388403639.999992</v>
      </c>
      <c r="CM59" s="245">
        <v>0</v>
      </c>
      <c r="CN59" s="245">
        <v>2165360</v>
      </c>
      <c r="CO59" s="245">
        <v>1008321830</v>
      </c>
      <c r="CP59" s="245">
        <v>2136520759.9999998</v>
      </c>
      <c r="CQ59" s="245">
        <v>257220000</v>
      </c>
      <c r="CR59" s="245">
        <v>30536992549.999996</v>
      </c>
      <c r="CS59" s="245">
        <v>7447183149.9999962</v>
      </c>
      <c r="CT59" s="245">
        <v>117961573159.99998</v>
      </c>
      <c r="CU59" s="245">
        <v>8407957409.9999981</v>
      </c>
      <c r="CV59" s="245">
        <v>52854616579.999992</v>
      </c>
      <c r="CW59" s="245">
        <v>56698999440.000015</v>
      </c>
      <c r="CX59" s="245">
        <v>34253440029.999985</v>
      </c>
      <c r="CY59" s="245">
        <v>157770136199.99991</v>
      </c>
      <c r="CZ59" s="245">
        <v>6807885450.000001</v>
      </c>
      <c r="DA59" s="245">
        <v>3718797509.9999995</v>
      </c>
      <c r="DB59" s="245">
        <v>160859224099.99991</v>
      </c>
      <c r="DC59" s="245">
        <v>160859224099.99991</v>
      </c>
      <c r="DD59" s="245">
        <v>352920763039.99982</v>
      </c>
      <c r="DE59" s="245">
        <v>212752397920.00006</v>
      </c>
      <c r="DF59" s="245">
        <v>140168365159.99991</v>
      </c>
    </row>
    <row r="60" spans="1:110" ht="11.25" customHeight="1">
      <c r="A60" s="133">
        <v>2020</v>
      </c>
      <c r="B60" s="133">
        <v>1</v>
      </c>
      <c r="C60" s="133">
        <v>540</v>
      </c>
      <c r="D60" s="246">
        <v>465</v>
      </c>
      <c r="E60" s="133">
        <v>273</v>
      </c>
      <c r="F60" s="252">
        <v>0.03</v>
      </c>
      <c r="G60" s="249">
        <v>2203682</v>
      </c>
      <c r="H60" s="251">
        <v>425859</v>
      </c>
      <c r="I60" s="138">
        <v>1776759142196.5798</v>
      </c>
      <c r="J60" s="135">
        <v>1707191519834.3699</v>
      </c>
      <c r="K60" s="244">
        <v>351394239719.31305</v>
      </c>
      <c r="L60" s="244">
        <v>157050647450.34399</v>
      </c>
      <c r="M60" s="244">
        <v>108555577859.16</v>
      </c>
      <c r="N60" s="247">
        <v>83253316794.818512</v>
      </c>
      <c r="O60" s="244">
        <v>9514924208.5699997</v>
      </c>
      <c r="P60" s="244">
        <v>2792531783.6999998</v>
      </c>
      <c r="Q60" s="244">
        <v>6722392424.8699999</v>
      </c>
      <c r="R60" s="244">
        <v>0</v>
      </c>
      <c r="S60" s="244">
        <v>1187728603079.7998</v>
      </c>
      <c r="T60" s="244">
        <v>1271814657171.6899</v>
      </c>
      <c r="U60" s="244">
        <f t="shared" ref="U60:W60" si="1">+Z60+AD60</f>
        <v>1114598350519.927</v>
      </c>
      <c r="V60" s="245">
        <f t="shared" si="1"/>
        <v>50674362430.6166</v>
      </c>
      <c r="W60" s="245">
        <f t="shared" si="1"/>
        <v>106384680469.526</v>
      </c>
      <c r="X60" s="136">
        <f t="shared" si="0"/>
        <v>8.3647943408757627E-2</v>
      </c>
      <c r="Y60" s="245">
        <v>1235927974294.24</v>
      </c>
      <c r="Z60" s="245">
        <v>1084132447027.1201</v>
      </c>
      <c r="AA60" s="245">
        <v>49758530682.716599</v>
      </c>
      <c r="AB60" s="245">
        <v>102239996584.40601</v>
      </c>
      <c r="AC60" s="245">
        <v>35526419125.826996</v>
      </c>
      <c r="AD60" s="245">
        <v>30465903492.806999</v>
      </c>
      <c r="AE60" s="245">
        <v>915831747.89999998</v>
      </c>
      <c r="AF60" s="245">
        <v>4144683885.1200004</v>
      </c>
      <c r="AG60" s="245">
        <v>3398374594.8000002</v>
      </c>
      <c r="AH60" s="245">
        <v>3455388199.8000002</v>
      </c>
      <c r="AI60" s="245">
        <v>3172801731</v>
      </c>
      <c r="AJ60" s="245">
        <v>282586468.79999995</v>
      </c>
      <c r="AK60" s="245">
        <v>12340628627.3342</v>
      </c>
      <c r="AL60" s="245">
        <v>12505509086.209999</v>
      </c>
      <c r="AM60" s="245">
        <v>3100775853.5602303</v>
      </c>
      <c r="AN60" s="245">
        <v>142814749604.55099</v>
      </c>
      <c r="AO60" s="245">
        <v>75037602855.900101</v>
      </c>
      <c r="AP60" s="245">
        <v>40592455507.073997</v>
      </c>
      <c r="AQ60" s="245">
        <v>42101934264.703995</v>
      </c>
      <c r="AR60" s="245">
        <v>39172919097.116501</v>
      </c>
      <c r="AS60" s="245">
        <v>2929015167.5875001</v>
      </c>
      <c r="AT60" s="245">
        <v>27184691241.577</v>
      </c>
      <c r="AU60" s="245">
        <v>0</v>
      </c>
      <c r="AV60" s="245">
        <v>69567622362.211899</v>
      </c>
      <c r="AW60" s="245">
        <v>85286689359.741592</v>
      </c>
      <c r="AX60" s="245">
        <v>1776759142196.5798</v>
      </c>
      <c r="AY60" s="245">
        <v>488324492789.43701</v>
      </c>
      <c r="AZ60" s="245">
        <v>115205194386.382</v>
      </c>
      <c r="BA60" s="245">
        <v>203220124982.67001</v>
      </c>
      <c r="BB60" s="245">
        <v>13256399812.42</v>
      </c>
      <c r="BC60" s="245">
        <v>0</v>
      </c>
      <c r="BD60" s="245">
        <v>6178955036.4200001</v>
      </c>
      <c r="BE60" s="245">
        <v>1173253046</v>
      </c>
      <c r="BF60" s="245">
        <v>5904191730</v>
      </c>
      <c r="BG60" s="245">
        <v>0</v>
      </c>
      <c r="BH60" s="245">
        <v>46495068133.57</v>
      </c>
      <c r="BI60" s="245">
        <v>89535102329.330399</v>
      </c>
      <c r="BJ60" s="245">
        <v>21614799194.785099</v>
      </c>
      <c r="BK60" s="245">
        <v>67920303134.545296</v>
      </c>
      <c r="BL60" s="245">
        <v>0</v>
      </c>
      <c r="BM60" s="245">
        <v>1288434649407.1501</v>
      </c>
      <c r="BN60" s="245">
        <v>951547383663.19006</v>
      </c>
      <c r="BO60" s="245">
        <v>926639634.59000003</v>
      </c>
      <c r="BP60" s="245">
        <v>302282282876.75</v>
      </c>
      <c r="BQ60" s="245">
        <v>41486945583.734901</v>
      </c>
      <c r="BR60" s="245">
        <v>836555280</v>
      </c>
      <c r="BS60" s="245">
        <v>82757102046.336838</v>
      </c>
      <c r="BT60" s="245">
        <v>77388162484.588699</v>
      </c>
      <c r="BU60" s="245">
        <v>3922156336.6993222</v>
      </c>
      <c r="BV60" s="245">
        <v>0</v>
      </c>
      <c r="BW60" s="245">
        <v>1446783225.0488627</v>
      </c>
      <c r="BX60" s="245">
        <v>44876712.330000006</v>
      </c>
      <c r="BY60" s="245">
        <v>251978343.14000002</v>
      </c>
      <c r="BZ60" s="245">
        <v>0</v>
      </c>
      <c r="CA60" s="245">
        <v>440908845.92045671</v>
      </c>
      <c r="CB60" s="245">
        <v>2254331566.0532331</v>
      </c>
      <c r="CC60" s="245">
        <v>1545312242.3948276</v>
      </c>
      <c r="CD60" s="245">
        <v>11811982084.873844</v>
      </c>
      <c r="CE60" s="245">
        <v>2910805493.0593781</v>
      </c>
      <c r="CF60" s="245">
        <v>6280779931.8173952</v>
      </c>
      <c r="CG60" s="245">
        <v>417055821.82465756</v>
      </c>
      <c r="CH60" s="245">
        <v>2210276190.1624112</v>
      </c>
      <c r="CI60" s="245">
        <v>6935351.9900000002</v>
      </c>
      <c r="CJ60" s="245">
        <v>16615479301.501854</v>
      </c>
      <c r="CK60" s="245">
        <v>1251332298.4501998</v>
      </c>
      <c r="CL60" s="245">
        <v>13114769019.938839</v>
      </c>
      <c r="CM60" s="245">
        <v>0</v>
      </c>
      <c r="CN60" s="245">
        <v>498904.08</v>
      </c>
      <c r="CO60" s="245">
        <v>242521048.06999999</v>
      </c>
      <c r="CP60" s="245">
        <v>485736427.25</v>
      </c>
      <c r="CQ60" s="245">
        <v>59955000</v>
      </c>
      <c r="CR60" s="245">
        <v>9510706862.6429996</v>
      </c>
      <c r="CS60" s="245">
        <v>2815350777.8958364</v>
      </c>
      <c r="CT60" s="245">
        <v>33389361065.555851</v>
      </c>
      <c r="CU60" s="245">
        <v>2603094947.2281785</v>
      </c>
      <c r="CV60" s="245">
        <v>14925292981.414179</v>
      </c>
      <c r="CW60" s="245">
        <v>15860973136.913481</v>
      </c>
      <c r="CX60" s="245">
        <v>10151771078.767735</v>
      </c>
      <c r="CY60" s="245">
        <v>44019467118.641296</v>
      </c>
      <c r="CZ60" s="245">
        <v>2426251971.8431859</v>
      </c>
      <c r="DA60" s="245">
        <v>620071339.11336279</v>
      </c>
      <c r="DB60" s="245">
        <v>45825647751.371109</v>
      </c>
      <c r="DC60" s="245">
        <v>45825329751.371109</v>
      </c>
      <c r="DD60" s="245">
        <v>101798833319.68188</v>
      </c>
      <c r="DE60" s="245">
        <v>60311887735.946983</v>
      </c>
      <c r="DF60" s="245">
        <v>41486945583.734879</v>
      </c>
    </row>
    <row r="61" spans="1:110" ht="11.25" customHeight="1">
      <c r="A61" s="133">
        <v>2020</v>
      </c>
      <c r="B61" s="133">
        <v>2</v>
      </c>
      <c r="C61" s="133">
        <v>542</v>
      </c>
      <c r="D61" s="246">
        <v>465</v>
      </c>
      <c r="E61" s="133">
        <v>273</v>
      </c>
      <c r="F61" s="252">
        <v>2.9000000000000001E-2</v>
      </c>
      <c r="G61" s="249">
        <v>2766913</v>
      </c>
      <c r="H61" s="251">
        <v>445984</v>
      </c>
      <c r="I61" s="138">
        <v>1862154899540.7</v>
      </c>
      <c r="J61" s="135">
        <v>1791441522642.8398</v>
      </c>
      <c r="K61" s="135">
        <v>395258493030.97601</v>
      </c>
      <c r="L61" s="135">
        <v>169620086237.86398</v>
      </c>
      <c r="M61" s="135">
        <v>132978316912.847</v>
      </c>
      <c r="N61" s="139">
        <v>89927487253.544998</v>
      </c>
      <c r="O61" s="135">
        <v>10263338208.57</v>
      </c>
      <c r="P61" s="135">
        <v>2928984783.6999998</v>
      </c>
      <c r="Q61" s="253">
        <v>7334353424.8699999</v>
      </c>
      <c r="R61" s="244">
        <v>0</v>
      </c>
      <c r="S61" s="253">
        <v>1218524801803.1399</v>
      </c>
      <c r="T61" s="253">
        <v>1307300594872.7</v>
      </c>
      <c r="U61" s="244">
        <f t="shared" ref="U61:W61" si="2">+Z61+AD61</f>
        <v>1131087701445.1499</v>
      </c>
      <c r="V61" s="245">
        <f t="shared" si="2"/>
        <v>62273729366.1623</v>
      </c>
      <c r="W61" s="245">
        <f t="shared" si="2"/>
        <v>113939164061.382</v>
      </c>
      <c r="X61" s="136">
        <f t="shared" si="0"/>
        <v>8.7156056157441722E-2</v>
      </c>
      <c r="Y61" s="254">
        <v>1275905959259.96</v>
      </c>
      <c r="Z61" s="254">
        <v>1103661273474.2998</v>
      </c>
      <c r="AA61" s="254">
        <v>61252155356.692299</v>
      </c>
      <c r="AB61" s="254">
        <v>110992530428.96201</v>
      </c>
      <c r="AC61" s="254">
        <v>31394635612.739998</v>
      </c>
      <c r="AD61" s="254">
        <v>27426427970.849998</v>
      </c>
      <c r="AE61" s="254">
        <v>1021574009.47</v>
      </c>
      <c r="AF61" s="254">
        <v>2946633632.4200001</v>
      </c>
      <c r="AG61" s="254">
        <v>2904003364</v>
      </c>
      <c r="AH61" s="254">
        <v>2924811430</v>
      </c>
      <c r="AI61" s="254">
        <v>2924811430</v>
      </c>
      <c r="AJ61" s="245">
        <v>0</v>
      </c>
      <c r="AK61" s="254">
        <v>12872635158.539999</v>
      </c>
      <c r="AL61" s="254">
        <v>14497379644.68</v>
      </c>
      <c r="AM61" s="254">
        <v>2706550022.71</v>
      </c>
      <c r="AN61" s="254">
        <v>151618251077.61899</v>
      </c>
      <c r="AO61" s="254">
        <v>81039358429.856293</v>
      </c>
      <c r="AP61" s="254">
        <v>38178927408.369896</v>
      </c>
      <c r="AQ61" s="254">
        <v>40014407697.919899</v>
      </c>
      <c r="AR61" s="254">
        <v>37180567900.767494</v>
      </c>
      <c r="AS61" s="254">
        <v>2833839797.1524</v>
      </c>
      <c r="AT61" s="254">
        <v>32399965239.392899</v>
      </c>
      <c r="AU61" s="245">
        <v>0</v>
      </c>
      <c r="AV61" s="254">
        <v>70713376897.850494</v>
      </c>
      <c r="AW61" s="254">
        <v>87703728040.8703</v>
      </c>
      <c r="AX61" s="254">
        <v>1862154899540.6899</v>
      </c>
      <c r="AY61" s="254">
        <v>524478472943.862</v>
      </c>
      <c r="AZ61" s="254">
        <v>118643548969.53</v>
      </c>
      <c r="BA61" s="254">
        <v>212337528315.31</v>
      </c>
      <c r="BB61" s="254">
        <v>33230504948.600002</v>
      </c>
      <c r="BC61" s="254">
        <v>66949998.999999993</v>
      </c>
      <c r="BD61" s="254">
        <v>7784808738.2699995</v>
      </c>
      <c r="BE61" s="254">
        <v>199379079</v>
      </c>
      <c r="BF61" s="254">
        <v>25179367132.330002</v>
      </c>
      <c r="BG61" s="245">
        <v>0</v>
      </c>
      <c r="BH61" s="254">
        <v>52320220622.149994</v>
      </c>
      <c r="BI61" s="254">
        <v>84514587073.418304</v>
      </c>
      <c r="BJ61" s="245">
        <v>26249416517.6539</v>
      </c>
      <c r="BK61" s="254">
        <v>58265170555.764305</v>
      </c>
      <c r="BL61" s="245">
        <v>0</v>
      </c>
      <c r="BM61" s="254">
        <v>1337676426596.8398</v>
      </c>
      <c r="BN61" s="254">
        <v>977347486962.19006</v>
      </c>
      <c r="BO61" s="254">
        <v>721890851.28999996</v>
      </c>
      <c r="BP61" s="254">
        <v>325902648243.49805</v>
      </c>
      <c r="BQ61" s="254">
        <v>76612981533.245102</v>
      </c>
      <c r="BR61" s="254">
        <v>836555280</v>
      </c>
      <c r="BS61" s="254">
        <v>163652741078.95999</v>
      </c>
      <c r="BT61" s="254">
        <v>158413564848.23914</v>
      </c>
      <c r="BU61" s="254">
        <v>7884508797.3903885</v>
      </c>
      <c r="BV61" s="245">
        <v>0</v>
      </c>
      <c r="BW61" s="254">
        <v>-2645332566.6695719</v>
      </c>
      <c r="BX61" s="254">
        <v>90246575.339999989</v>
      </c>
      <c r="BY61" s="254">
        <v>401952413</v>
      </c>
      <c r="BZ61" s="245">
        <v>0</v>
      </c>
      <c r="CA61" s="254">
        <v>631173442.51665807</v>
      </c>
      <c r="CB61" s="254">
        <v>3302510563.9230695</v>
      </c>
      <c r="CC61" s="254">
        <v>7071215561.4492998</v>
      </c>
      <c r="CD61" s="254">
        <v>22291140474.781452</v>
      </c>
      <c r="CE61" s="254">
        <v>4937674864.4250708</v>
      </c>
      <c r="CF61" s="254">
        <v>11605165114.87536</v>
      </c>
      <c r="CG61" s="254">
        <v>880734799.33123291</v>
      </c>
      <c r="CH61" s="254">
        <v>4872155429.0397844</v>
      </c>
      <c r="CI61" s="254">
        <v>4589732.8900000006</v>
      </c>
      <c r="CJ61" s="254">
        <v>32497462442.71867</v>
      </c>
      <c r="CK61" s="254">
        <v>2301217461.1142001</v>
      </c>
      <c r="CL61" s="254">
        <v>23465271933.391838</v>
      </c>
      <c r="CM61" s="245">
        <v>0</v>
      </c>
      <c r="CN61" s="254">
        <v>4116494.5100000002</v>
      </c>
      <c r="CO61" s="254">
        <v>628814456.98000002</v>
      </c>
      <c r="CP61" s="254">
        <v>1061686285.3000001</v>
      </c>
      <c r="CQ61" s="254">
        <v>138911666</v>
      </c>
      <c r="CR61" s="254">
        <v>16803219616.240002</v>
      </c>
      <c r="CS61" s="254">
        <v>4828523414.3618355</v>
      </c>
      <c r="CT61" s="254">
        <v>70567204298.075226</v>
      </c>
      <c r="CU61" s="254">
        <v>8737933054.6315823</v>
      </c>
      <c r="CV61" s="254">
        <v>29737910802.192493</v>
      </c>
      <c r="CW61" s="254">
        <v>32091360441.251141</v>
      </c>
      <c r="CX61" s="254">
        <v>20984237406.80518</v>
      </c>
      <c r="CY61" s="254">
        <v>82307621342.016754</v>
      </c>
      <c r="CZ61" s="254">
        <v>4044018581.1548615</v>
      </c>
      <c r="DA61" s="254">
        <v>1679416813.1372297</v>
      </c>
      <c r="DB61" s="254">
        <v>84672223110.034409</v>
      </c>
      <c r="DC61" s="254">
        <v>84673734915.814392</v>
      </c>
      <c r="DD61" s="254">
        <v>200207657132.47342</v>
      </c>
      <c r="DE61" s="254">
        <v>123594675599.22824</v>
      </c>
      <c r="DF61" s="254">
        <v>76612981533.245163</v>
      </c>
    </row>
    <row r="62" spans="1:110" ht="11.25" customHeight="1">
      <c r="A62" s="133">
        <v>2020</v>
      </c>
      <c r="B62" s="133">
        <v>3</v>
      </c>
      <c r="C62" s="133">
        <v>533</v>
      </c>
      <c r="D62" s="246">
        <v>456</v>
      </c>
      <c r="E62" s="133">
        <v>285</v>
      </c>
      <c r="F62" s="252">
        <v>2.9000000000000001E-2</v>
      </c>
      <c r="G62" s="249">
        <v>2639297</v>
      </c>
      <c r="H62" s="251">
        <v>551977</v>
      </c>
      <c r="I62" s="138">
        <v>1942061234523.6001</v>
      </c>
      <c r="J62" s="135">
        <v>1868764482283.55</v>
      </c>
      <c r="K62" s="135">
        <v>415202624641.46204</v>
      </c>
      <c r="L62" s="135">
        <v>167789658074.53998</v>
      </c>
      <c r="M62" s="135">
        <v>121458205855.783</v>
      </c>
      <c r="N62" s="139">
        <v>125954760711.13901</v>
      </c>
      <c r="O62" s="135">
        <v>9628095249.9471989</v>
      </c>
      <c r="P62" s="135">
        <v>3948617055.1171999</v>
      </c>
      <c r="Q62" s="253">
        <v>5679478194.8299999</v>
      </c>
      <c r="R62" s="244">
        <v>0</v>
      </c>
      <c r="S62" s="253">
        <v>1263734498670.3601</v>
      </c>
      <c r="T62" s="253">
        <v>1357823888130.6282</v>
      </c>
      <c r="U62" s="244">
        <v>1177767650753.2278</v>
      </c>
      <c r="V62" s="245">
        <v>52145235009.051804</v>
      </c>
      <c r="W62" s="245">
        <v>127911002368.3427</v>
      </c>
      <c r="X62" s="136">
        <v>9.4E-2</v>
      </c>
      <c r="Y62" s="254">
        <v>1322412984892.8198</v>
      </c>
      <c r="Z62" s="254">
        <v>1145719020758.8201</v>
      </c>
      <c r="AA62" s="254">
        <v>51342562953.511795</v>
      </c>
      <c r="AB62" s="254">
        <v>125351401180.48199</v>
      </c>
      <c r="AC62" s="254">
        <v>35410903237.808304</v>
      </c>
      <c r="AD62" s="254">
        <v>32048629994.4076</v>
      </c>
      <c r="AE62" s="254">
        <v>802672055.53999996</v>
      </c>
      <c r="AF62" s="254">
        <v>2559601187.8606997</v>
      </c>
      <c r="AG62" s="254">
        <v>4788109669.4595003</v>
      </c>
      <c r="AH62" s="254">
        <v>4836700063.0599995</v>
      </c>
      <c r="AI62" s="254">
        <v>4836700063.0599995</v>
      </c>
      <c r="AJ62" s="245">
        <v>0</v>
      </c>
      <c r="AK62" s="254">
        <v>10854840487.460001</v>
      </c>
      <c r="AL62" s="254">
        <v>12241680298.189999</v>
      </c>
      <c r="AM62" s="254">
        <v>2876522815.04</v>
      </c>
      <c r="AN62" s="254">
        <v>155994103564.86099</v>
      </c>
      <c r="AO62" s="254">
        <v>83160217693.032288</v>
      </c>
      <c r="AP62" s="254">
        <v>38841947872.878502</v>
      </c>
      <c r="AQ62" s="254">
        <v>40720680624.958504</v>
      </c>
      <c r="AR62" s="254">
        <v>37079978541.068504</v>
      </c>
      <c r="AS62" s="254">
        <v>3640702083.8899999</v>
      </c>
      <c r="AT62" s="254">
        <v>33991937998.949997</v>
      </c>
      <c r="AU62" s="245">
        <v>8562210000</v>
      </c>
      <c r="AV62" s="254">
        <v>73296752240.05809</v>
      </c>
      <c r="AW62" s="254">
        <v>91458988824.810394</v>
      </c>
      <c r="AX62" s="254">
        <v>1942061234523.6001</v>
      </c>
      <c r="AY62" s="254">
        <v>141938239873.17899</v>
      </c>
      <c r="AZ62" s="254">
        <v>206523031193.28601</v>
      </c>
      <c r="BA62" s="254">
        <v>42940665508.391594</v>
      </c>
      <c r="BB62" s="254">
        <v>54999999</v>
      </c>
      <c r="BC62" s="254">
        <v>7951349207.0799999</v>
      </c>
      <c r="BD62" s="254">
        <v>230756388</v>
      </c>
      <c r="BE62" s="254">
        <v>34703559914.3116</v>
      </c>
      <c r="BF62" s="254">
        <v>0</v>
      </c>
      <c r="BG62" s="245">
        <v>61269252309.32</v>
      </c>
      <c r="BH62" s="254">
        <v>21295808756.173</v>
      </c>
      <c r="BI62" s="254">
        <v>91449609352.531708</v>
      </c>
      <c r="BJ62" s="245">
        <v>25551066933.863201</v>
      </c>
      <c r="BK62" s="254">
        <v>57336332418.668503</v>
      </c>
      <c r="BL62" s="245">
        <v>8562210000</v>
      </c>
      <c r="BM62" s="254">
        <v>1376644627530.72</v>
      </c>
      <c r="BN62" s="254">
        <v>979496186962.19006</v>
      </c>
      <c r="BO62" s="254">
        <v>724291262.45000005</v>
      </c>
      <c r="BP62" s="254">
        <v>362502092242.646</v>
      </c>
      <c r="BQ62" s="254">
        <v>114655261684.239</v>
      </c>
      <c r="BR62" s="254">
        <v>836555280</v>
      </c>
      <c r="BS62" s="254">
        <v>247183706879.96024</v>
      </c>
      <c r="BT62" s="254">
        <v>237958728429.2757</v>
      </c>
      <c r="BU62" s="254">
        <v>12546132567.866943</v>
      </c>
      <c r="BV62" s="245">
        <v>74564158.980000004</v>
      </c>
      <c r="BW62" s="254">
        <v>-3395718276.1624775</v>
      </c>
      <c r="BX62" s="254">
        <v>0</v>
      </c>
      <c r="BY62" s="254">
        <v>805938243.19000101</v>
      </c>
      <c r="BZ62" s="245">
        <v>0</v>
      </c>
      <c r="CA62" s="254">
        <v>799314290.14872205</v>
      </c>
      <c r="CB62" s="254">
        <v>4624893174.2881536</v>
      </c>
      <c r="CC62" s="254">
        <v>9625863983.7893524</v>
      </c>
      <c r="CD62" s="254">
        <v>33402597593.801174</v>
      </c>
      <c r="CE62" s="254">
        <v>7981903521.1599998</v>
      </c>
      <c r="CF62" s="254">
        <v>15254070882.891172</v>
      </c>
      <c r="CG62" s="254">
        <v>1656497942.9400001</v>
      </c>
      <c r="CH62" s="254">
        <v>8553729024.5299988</v>
      </c>
      <c r="CI62" s="254">
        <v>43603777.719999999</v>
      </c>
      <c r="CJ62" s="254">
        <v>213781109286.15897</v>
      </c>
      <c r="CK62" s="254">
        <v>49566910312.743484</v>
      </c>
      <c r="CL62" s="254">
        <v>7855169165.7176008</v>
      </c>
      <c r="CM62" s="245">
        <v>0</v>
      </c>
      <c r="CN62" s="254">
        <v>9919454.8099999987</v>
      </c>
      <c r="CO62" s="254">
        <v>973880936.53999996</v>
      </c>
      <c r="CP62" s="254">
        <v>1061686285.3000001</v>
      </c>
      <c r="CQ62" s="254">
        <v>190276882</v>
      </c>
      <c r="CR62" s="254">
        <v>24048979896.599998</v>
      </c>
      <c r="CS62" s="254">
        <v>6403415086.7500038</v>
      </c>
      <c r="CT62" s="254">
        <v>111742285222.26749</v>
      </c>
      <c r="CU62" s="254">
        <v>16749615177.802135</v>
      </c>
      <c r="CV62" s="254">
        <v>45812114965.11763</v>
      </c>
      <c r="CW62" s="254">
        <v>49180555079.347672</v>
      </c>
      <c r="CX62" s="254">
        <v>30355857099.650074</v>
      </c>
      <c r="CY62" s="254">
        <v>121249877276.98485</v>
      </c>
      <c r="CZ62" s="254">
        <v>7121924866.6507111</v>
      </c>
      <c r="DA62" s="254">
        <v>2551764641.2658019</v>
      </c>
      <c r="DB62" s="254">
        <v>125820037502.36977</v>
      </c>
      <c r="DC62" s="254">
        <v>125880330610.84976</v>
      </c>
      <c r="DD62" s="254">
        <v>303936758167.83435</v>
      </c>
      <c r="DE62" s="254">
        <v>189281496483.59525</v>
      </c>
      <c r="DF62" s="254">
        <v>114655261684.23897</v>
      </c>
    </row>
    <row r="63" spans="1:110" ht="10.5" customHeight="1">
      <c r="A63" s="133">
        <v>2020</v>
      </c>
      <c r="B63" s="133">
        <v>4</v>
      </c>
      <c r="C63" s="133">
        <v>532</v>
      </c>
      <c r="D63" s="246">
        <v>455</v>
      </c>
      <c r="E63" s="133">
        <v>286</v>
      </c>
      <c r="F63" s="252">
        <v>2.8000000000000001E-2</v>
      </c>
      <c r="G63" s="249">
        <v>2844782</v>
      </c>
      <c r="H63" s="251">
        <v>788058</v>
      </c>
      <c r="I63" s="138">
        <v>2006891433186.71</v>
      </c>
      <c r="J63" s="135">
        <v>1927819688272.9399</v>
      </c>
      <c r="K63" s="135">
        <v>491462725583.26697</v>
      </c>
      <c r="L63" s="135">
        <v>165084379326.32397</v>
      </c>
      <c r="M63" s="135">
        <v>159621677173.311</v>
      </c>
      <c r="N63" s="139">
        <v>166756669083.633</v>
      </c>
      <c r="O63" s="135">
        <v>11939329092.85</v>
      </c>
      <c r="P63" s="135">
        <v>4421603436.1800003</v>
      </c>
      <c r="Q63" s="253">
        <v>7517725656.6700001</v>
      </c>
      <c r="R63" s="244">
        <v>0</v>
      </c>
      <c r="S63" s="253">
        <v>1222582915439.3499</v>
      </c>
      <c r="T63" s="253">
        <v>1327028860303.0952</v>
      </c>
      <c r="U63" s="244">
        <v>1125720136434.5601</v>
      </c>
      <c r="V63" s="245">
        <v>64926424898.733002</v>
      </c>
      <c r="W63" s="245">
        <v>136382298969.80508</v>
      </c>
      <c r="X63" s="136">
        <v>0.10299999999999999</v>
      </c>
      <c r="Y63" s="254">
        <v>1286014717779.03</v>
      </c>
      <c r="Z63" s="254">
        <v>1090579418414.3801</v>
      </c>
      <c r="AA63" s="254">
        <v>61607652531.822998</v>
      </c>
      <c r="AB63" s="254">
        <v>133827646832.83</v>
      </c>
      <c r="AC63" s="254">
        <v>41014142524.065102</v>
      </c>
      <c r="AD63" s="254">
        <v>35140718020.18</v>
      </c>
      <c r="AE63" s="254">
        <v>3318772366.9099998</v>
      </c>
      <c r="AF63" s="254">
        <v>2554652136.9750996</v>
      </c>
      <c r="AG63" s="254">
        <v>3030058412.6355</v>
      </c>
      <c r="AH63" s="254">
        <v>3087921985.98</v>
      </c>
      <c r="AI63" s="254">
        <v>3087921985.98</v>
      </c>
      <c r="AJ63" s="245">
        <v>0</v>
      </c>
      <c r="AK63" s="254">
        <v>15048602409.07</v>
      </c>
      <c r="AL63" s="254">
        <v>16620325598.66</v>
      </c>
      <c r="AM63" s="254">
        <v>2595005179.6300001</v>
      </c>
      <c r="AN63" s="254">
        <v>175207527335.76501</v>
      </c>
      <c r="AO63" s="254">
        <v>93236713910.132401</v>
      </c>
      <c r="AP63" s="254">
        <v>48442379961.633102</v>
      </c>
      <c r="AQ63" s="254">
        <v>51374567087.393097</v>
      </c>
      <c r="AR63" s="254">
        <v>47458950561.637604</v>
      </c>
      <c r="AS63" s="254">
        <v>3915616525.7556</v>
      </c>
      <c r="AT63" s="254">
        <v>33528433464</v>
      </c>
      <c r="AU63" s="245">
        <v>8548530000</v>
      </c>
      <c r="AV63" s="254">
        <v>79071744913.766098</v>
      </c>
      <c r="AW63" s="254">
        <v>101213740225.92599</v>
      </c>
      <c r="AX63" s="254">
        <v>2006891433186.71</v>
      </c>
      <c r="AY63" s="254">
        <v>146891942493.03</v>
      </c>
      <c r="AZ63" s="254">
        <v>171159716908.76199</v>
      </c>
      <c r="BA63" s="254">
        <v>43150477507.511604</v>
      </c>
      <c r="BB63" s="254">
        <v>0</v>
      </c>
      <c r="BC63" s="254">
        <v>5985400342.7700005</v>
      </c>
      <c r="BD63" s="254">
        <v>5652901922</v>
      </c>
      <c r="BE63" s="254">
        <v>31512175242.7416</v>
      </c>
      <c r="BF63" s="254">
        <v>0</v>
      </c>
      <c r="BG63" s="245">
        <v>62510830132.150002</v>
      </c>
      <c r="BH63" s="254">
        <v>20766902160.119999</v>
      </c>
      <c r="BI63" s="254">
        <v>111743002533.263</v>
      </c>
      <c r="BJ63" s="245">
        <v>24301589200.157501</v>
      </c>
      <c r="BK63" s="254">
        <v>78892883278.105499</v>
      </c>
      <c r="BL63" s="245">
        <v>8548530055</v>
      </c>
      <c r="BM63" s="254">
        <v>1450668561451.8799</v>
      </c>
      <c r="BN63" s="254">
        <v>1017715434714.39</v>
      </c>
      <c r="BO63" s="254">
        <v>1128415584.25</v>
      </c>
      <c r="BP63" s="254">
        <v>398121883998.203</v>
      </c>
      <c r="BQ63" s="254">
        <v>154641800597.68997</v>
      </c>
      <c r="BR63" s="254">
        <v>836555280</v>
      </c>
      <c r="BS63" s="254">
        <v>337936790324.05646</v>
      </c>
      <c r="BT63" s="254">
        <v>326717559427.16864</v>
      </c>
      <c r="BU63" s="254">
        <v>17006335226.992409</v>
      </c>
      <c r="BV63" s="245">
        <v>154617411.25999999</v>
      </c>
      <c r="BW63" s="254">
        <v>-5941721741.3646469</v>
      </c>
      <c r="BX63" s="254">
        <v>0</v>
      </c>
      <c r="BY63" s="254">
        <v>1135846171.0100009</v>
      </c>
      <c r="BZ63" s="245">
        <v>0</v>
      </c>
      <c r="CA63" s="254">
        <v>1284335066.7302222</v>
      </c>
      <c r="CB63" s="254">
        <v>6135856118.1999998</v>
      </c>
      <c r="CC63" s="254">
        <v>14497759097.304869</v>
      </c>
      <c r="CD63" s="254">
        <v>42561185137.022362</v>
      </c>
      <c r="CE63" s="254">
        <v>9496009858.2766132</v>
      </c>
      <c r="CF63" s="254">
        <v>21145532116.475754</v>
      </c>
      <c r="CG63" s="254">
        <v>1736739657.8500004</v>
      </c>
      <c r="CH63" s="254">
        <v>10239794135.900002</v>
      </c>
      <c r="CI63" s="254">
        <v>56890631.479999997</v>
      </c>
      <c r="CJ63" s="254">
        <v>62174095859.643288</v>
      </c>
      <c r="CK63" s="254">
        <v>8633012850.526001</v>
      </c>
      <c r="CL63" s="254">
        <v>45246559576.072388</v>
      </c>
      <c r="CM63" s="245">
        <v>0</v>
      </c>
      <c r="CN63" s="254">
        <v>67748071.250000015</v>
      </c>
      <c r="CO63" s="254">
        <v>1526204532.8400002</v>
      </c>
      <c r="CP63" s="254">
        <v>2433099893.2799997</v>
      </c>
      <c r="CQ63" s="254">
        <v>110938938</v>
      </c>
      <c r="CR63" s="254">
        <v>31759535820.900192</v>
      </c>
      <c r="CS63" s="254">
        <v>9349032319.8022003</v>
      </c>
      <c r="CT63" s="254">
        <v>148023093243.25912</v>
      </c>
      <c r="CU63" s="254">
        <v>16499151469.067913</v>
      </c>
      <c r="CV63" s="254">
        <v>61293391113.720535</v>
      </c>
      <c r="CW63" s="254">
        <v>70315209440.180771</v>
      </c>
      <c r="CX63" s="254">
        <v>30355857099.650074</v>
      </c>
      <c r="CY63" s="254">
        <v>165689310003.08731</v>
      </c>
      <c r="CZ63" s="254">
        <v>8542087473.2966108</v>
      </c>
      <c r="DA63" s="254">
        <v>4262842258.704</v>
      </c>
      <c r="DB63" s="254">
        <v>169968555217.67993</v>
      </c>
      <c r="DC63" s="254">
        <v>170073448890.78366</v>
      </c>
      <c r="DD63" s="254">
        <v>408772192525.01007</v>
      </c>
      <c r="DE63" s="254">
        <v>253973404151.0405</v>
      </c>
      <c r="DF63" s="254">
        <v>154798788373.96967</v>
      </c>
    </row>
    <row r="64" spans="1:110" ht="11.25" customHeight="1">
      <c r="A64" s="133">
        <v>2021</v>
      </c>
      <c r="B64" s="133">
        <v>1</v>
      </c>
      <c r="C64" s="133">
        <v>530</v>
      </c>
      <c r="D64" s="246">
        <v>454</v>
      </c>
      <c r="E64" s="133">
        <v>298</v>
      </c>
      <c r="F64" s="252">
        <v>2.9000000000000001E-2</v>
      </c>
      <c r="G64" s="249">
        <v>3481431</v>
      </c>
      <c r="H64" s="251">
        <v>610068</v>
      </c>
      <c r="I64" s="138">
        <v>2089123340468.4099</v>
      </c>
      <c r="J64" s="135">
        <v>2007552949442.5901</v>
      </c>
      <c r="K64" s="135">
        <v>465837613743.59003</v>
      </c>
      <c r="L64" s="135">
        <v>169384054338.82599</v>
      </c>
      <c r="M64" s="135">
        <v>153148089390.59402</v>
      </c>
      <c r="N64" s="139">
        <v>143305470014.17001</v>
      </c>
      <c r="O64" s="135">
        <v>14359236609.078201</v>
      </c>
      <c r="P64" s="135">
        <v>5671460385.0999994</v>
      </c>
      <c r="Q64" s="253">
        <v>8744038919.75</v>
      </c>
      <c r="R64" s="244">
        <v>-56262695.771799996</v>
      </c>
      <c r="S64" s="253">
        <v>1309635857655.0701</v>
      </c>
      <c r="T64" s="253">
        <v>1422016913362.8699</v>
      </c>
      <c r="U64" s="244">
        <v>1216293509112.1277</v>
      </c>
      <c r="V64" s="245">
        <v>59002863083.464401</v>
      </c>
      <c r="W64" s="245">
        <v>146720541167.28299</v>
      </c>
      <c r="X64" s="136">
        <v>0.10299999999999999</v>
      </c>
      <c r="Y64" s="254">
        <v>1377412828483.24</v>
      </c>
      <c r="Z64" s="254">
        <v>1178383262430.28</v>
      </c>
      <c r="AA64" s="254">
        <v>56009157613.640999</v>
      </c>
      <c r="AB64" s="254">
        <v>143020408439.323</v>
      </c>
      <c r="AC64" s="254">
        <v>44604084879.630997</v>
      </c>
      <c r="AD64" s="254">
        <v>37910246681.847603</v>
      </c>
      <c r="AE64" s="254">
        <v>2993705469.8234</v>
      </c>
      <c r="AF64" s="254">
        <v>3700132727.96</v>
      </c>
      <c r="AG64" s="254">
        <v>5677787704.0699997</v>
      </c>
      <c r="AH64" s="254">
        <v>5722727394.0700006</v>
      </c>
      <c r="AI64" s="254">
        <v>5722727394.0700006</v>
      </c>
      <c r="AJ64" s="245">
        <v>0</v>
      </c>
      <c r="AK64" s="254">
        <v>14153238366.939999</v>
      </c>
      <c r="AL64" s="254">
        <v>16536265411.16</v>
      </c>
      <c r="AM64" s="254">
        <v>2459697458.5999999</v>
      </c>
      <c r="AN64" s="254">
        <v>197889215363.84201</v>
      </c>
      <c r="AO64" s="254">
        <v>98122393935.24321</v>
      </c>
      <c r="AP64" s="254">
        <v>60957367237.639206</v>
      </c>
      <c r="AQ64" s="254">
        <v>64151125526.659195</v>
      </c>
      <c r="AR64" s="254">
        <v>61040933065.356003</v>
      </c>
      <c r="AS64" s="254">
        <v>3110192461.3032002</v>
      </c>
      <c r="AT64" s="254">
        <v>38809454190.9599</v>
      </c>
      <c r="AU64" s="245">
        <v>0</v>
      </c>
      <c r="AV64" s="254">
        <v>81570391025.816208</v>
      </c>
      <c r="AW64" s="254">
        <v>103394902747.924</v>
      </c>
      <c r="AX64" s="254">
        <v>2089123340468.4099</v>
      </c>
      <c r="AY64" s="254">
        <v>606950400808.21204</v>
      </c>
      <c r="AZ64" s="254">
        <v>159130933166.46002</v>
      </c>
      <c r="BA64" s="254">
        <v>162687133104.57401</v>
      </c>
      <c r="BB64" s="254">
        <v>45461761239.591599</v>
      </c>
      <c r="BC64" s="254">
        <v>0</v>
      </c>
      <c r="BD64" s="254">
        <v>3753541336.9900002</v>
      </c>
      <c r="BE64" s="254">
        <v>5709078481</v>
      </c>
      <c r="BF64" s="254">
        <v>35999141421.601601</v>
      </c>
      <c r="BG64" s="245">
        <v>0</v>
      </c>
      <c r="BH64" s="254">
        <v>70419055832.440002</v>
      </c>
      <c r="BI64" s="254">
        <v>148756502532.91602</v>
      </c>
      <c r="BJ64" s="245">
        <v>23234753810.365501</v>
      </c>
      <c r="BK64" s="254">
        <v>125319632917.51001</v>
      </c>
      <c r="BL64" s="245">
        <v>202115805.04000002</v>
      </c>
      <c r="BM64" s="254">
        <v>1482172939660.2002</v>
      </c>
      <c r="BN64" s="254">
        <v>1027321920749.63</v>
      </c>
      <c r="BO64" s="254">
        <v>1746989332.8</v>
      </c>
      <c r="BP64" s="254">
        <v>410093088840.40997</v>
      </c>
      <c r="BQ64" s="254">
        <v>41541139705.284904</v>
      </c>
      <c r="BR64" s="254">
        <v>7836555280</v>
      </c>
      <c r="BS64" s="254">
        <v>84246991372.320313</v>
      </c>
      <c r="BT64" s="254">
        <v>78265168162.511292</v>
      </c>
      <c r="BU64" s="254">
        <v>6286312206.0037117</v>
      </c>
      <c r="BV64" s="245">
        <v>81578334.579999998</v>
      </c>
      <c r="BW64" s="254">
        <v>-386067330.77471632</v>
      </c>
      <c r="BX64" s="254">
        <v>0</v>
      </c>
      <c r="BY64" s="254">
        <v>219389693.75</v>
      </c>
      <c r="BZ64" s="245">
        <v>0</v>
      </c>
      <c r="CA64" s="254">
        <v>61882951.972499982</v>
      </c>
      <c r="CB64" s="254">
        <v>2395207326.7299995</v>
      </c>
      <c r="CC64" s="254">
        <v>3062547303.2272158</v>
      </c>
      <c r="CD64" s="254">
        <v>8432863562.5716581</v>
      </c>
      <c r="CE64" s="254">
        <v>1218591148.6700003</v>
      </c>
      <c r="CF64" s="254">
        <v>4267680669.921659</v>
      </c>
      <c r="CG64" s="254">
        <v>366691491.54999995</v>
      </c>
      <c r="CH64" s="254">
        <v>2592334039.3099999</v>
      </c>
      <c r="CI64" s="254">
        <v>12433786.879999999</v>
      </c>
      <c r="CJ64" s="254">
        <v>20953296412.976082</v>
      </c>
      <c r="CK64" s="254">
        <v>1986139344.3476088</v>
      </c>
      <c r="CL64" s="254">
        <v>14846249465.959589</v>
      </c>
      <c r="CM64" s="245">
        <v>0</v>
      </c>
      <c r="CN64" s="254">
        <v>3165014.38</v>
      </c>
      <c r="CO64" s="254">
        <v>667191833.42000008</v>
      </c>
      <c r="CP64" s="254">
        <v>0</v>
      </c>
      <c r="CQ64" s="254">
        <v>133715690</v>
      </c>
      <c r="CR64" s="254">
        <v>8643152343.0300007</v>
      </c>
      <c r="CS64" s="254">
        <v>5399024585.129591</v>
      </c>
      <c r="CT64" s="254">
        <v>41151132721.645554</v>
      </c>
      <c r="CU64" s="254">
        <v>2382485604.9407535</v>
      </c>
      <c r="CV64" s="254">
        <v>17068141035.548996</v>
      </c>
      <c r="CW64" s="254">
        <v>21700506081.155796</v>
      </c>
      <c r="CX64" s="254">
        <v>13492940353.3265</v>
      </c>
      <c r="CY64" s="254">
        <v>42123351147.752663</v>
      </c>
      <c r="CZ64" s="254">
        <v>3864143920.9754333</v>
      </c>
      <c r="DA64" s="254">
        <v>725332625.9335798</v>
      </c>
      <c r="DB64" s="254">
        <v>45262162442.794525</v>
      </c>
      <c r="DC64" s="254">
        <v>45284362205.988152</v>
      </c>
      <c r="DD64" s="254">
        <v>109128723433.70543</v>
      </c>
      <c r="DE64" s="254">
        <v>67587583728.420494</v>
      </c>
      <c r="DF64" s="254">
        <v>41541139705.284958</v>
      </c>
    </row>
    <row r="65" spans="1:110" ht="11.25" customHeight="1">
      <c r="A65" s="133">
        <v>2021</v>
      </c>
      <c r="B65" s="133">
        <v>2</v>
      </c>
      <c r="C65" s="133">
        <v>536</v>
      </c>
      <c r="D65" s="246">
        <v>457</v>
      </c>
      <c r="E65" s="133">
        <v>308</v>
      </c>
      <c r="F65" s="252">
        <v>2.9000000000000001E-2</v>
      </c>
      <c r="G65" s="249">
        <v>3292164</v>
      </c>
      <c r="H65" s="251">
        <v>748270</v>
      </c>
      <c r="I65" s="138">
        <v>2262968750562.48</v>
      </c>
      <c r="J65" s="135">
        <v>2178652040682.4497</v>
      </c>
      <c r="K65" s="135">
        <v>443861984228.58502</v>
      </c>
      <c r="L65" s="135">
        <v>157605250093.51901</v>
      </c>
      <c r="M65" s="135">
        <v>173391188383.961</v>
      </c>
      <c r="N65" s="139">
        <v>112865545751.10599</v>
      </c>
      <c r="O65" s="135">
        <v>19654359454.402397</v>
      </c>
      <c r="P65" s="135">
        <v>10828047538.559999</v>
      </c>
      <c r="Q65" s="253">
        <v>8866722158.3999996</v>
      </c>
      <c r="R65" s="244">
        <v>-40410242.557599999</v>
      </c>
      <c r="S65" s="253">
        <v>1455865877588.3701</v>
      </c>
      <c r="T65" s="253">
        <v>1571878166658.3159</v>
      </c>
      <c r="U65" s="244">
        <v>1373148137545.1902</v>
      </c>
      <c r="V65" s="245">
        <v>46028359348.520996</v>
      </c>
      <c r="W65" s="245">
        <v>152701669764.60599</v>
      </c>
      <c r="X65" s="136">
        <v>9.7145995792560197E-2</v>
      </c>
      <c r="Y65" s="254">
        <v>1517033673636.8899</v>
      </c>
      <c r="Z65" s="254">
        <v>1325229790918.3701</v>
      </c>
      <c r="AA65" s="254">
        <v>43468474824.474998</v>
      </c>
      <c r="AB65" s="254">
        <v>148335407894.04602</v>
      </c>
      <c r="AC65" s="254">
        <v>54844493021.426003</v>
      </c>
      <c r="AD65" s="254">
        <v>47918346626.82</v>
      </c>
      <c r="AE65" s="254">
        <v>2559884524.046</v>
      </c>
      <c r="AF65" s="254">
        <v>4366261870.5599995</v>
      </c>
      <c r="AG65" s="254">
        <v>11888348036.6905</v>
      </c>
      <c r="AH65" s="254">
        <v>11950439039.279999</v>
      </c>
      <c r="AI65" s="254">
        <v>11950439039.279999</v>
      </c>
      <c r="AJ65" s="245">
        <v>0</v>
      </c>
      <c r="AK65" s="254">
        <v>13582192044.810001</v>
      </c>
      <c r="AL65" s="254">
        <v>16279605450.4</v>
      </c>
      <c r="AM65" s="254">
        <v>3318399637.6100001</v>
      </c>
      <c r="AN65" s="254">
        <v>233799279329.58798</v>
      </c>
      <c r="AO65" s="254">
        <v>99832301184.214691</v>
      </c>
      <c r="AP65" s="254">
        <v>95511475764.936005</v>
      </c>
      <c r="AQ65" s="254">
        <v>98217623758.815903</v>
      </c>
      <c r="AR65" s="254">
        <v>76501948766.615997</v>
      </c>
      <c r="AS65" s="254">
        <v>21715674992.199997</v>
      </c>
      <c r="AT65" s="254">
        <v>38455502380.437096</v>
      </c>
      <c r="AU65" s="245">
        <v>0</v>
      </c>
      <c r="AV65" s="254">
        <v>84316709880.037399</v>
      </c>
      <c r="AW65" s="254">
        <v>107617243048.72099</v>
      </c>
      <c r="AX65" s="254">
        <v>2262968750562.48</v>
      </c>
      <c r="AY65" s="254">
        <v>709529326758.66406</v>
      </c>
      <c r="AZ65" s="254">
        <v>179091230977.62399</v>
      </c>
      <c r="BA65" s="254">
        <v>201379551407.18399</v>
      </c>
      <c r="BB65" s="254">
        <v>48584134487.242599</v>
      </c>
      <c r="BC65" s="254">
        <v>0</v>
      </c>
      <c r="BD65" s="254">
        <v>11315823520.701</v>
      </c>
      <c r="BE65" s="254">
        <v>111472660</v>
      </c>
      <c r="BF65" s="254">
        <v>37156838306.541603</v>
      </c>
      <c r="BG65" s="245">
        <v>0</v>
      </c>
      <c r="BH65" s="254">
        <v>87796316252.490005</v>
      </c>
      <c r="BI65" s="254">
        <v>174076670972.11398</v>
      </c>
      <c r="BJ65" s="245">
        <v>22916886783.634499</v>
      </c>
      <c r="BK65" s="254">
        <v>150770668050.94901</v>
      </c>
      <c r="BL65" s="245">
        <v>389116137.53000003</v>
      </c>
      <c r="BM65" s="254">
        <v>1553439423803.8198</v>
      </c>
      <c r="BN65" s="254">
        <v>1047881111360.89</v>
      </c>
      <c r="BO65" s="254">
        <v>839475686.76999998</v>
      </c>
      <c r="BP65" s="254">
        <v>446344881979.17401</v>
      </c>
      <c r="BQ65" s="254">
        <v>84765638491.420593</v>
      </c>
      <c r="BR65" s="254">
        <v>8086555280</v>
      </c>
      <c r="BS65" s="254">
        <v>174462861238.59775</v>
      </c>
      <c r="BT65" s="254">
        <v>165253736158.84726</v>
      </c>
      <c r="BU65" s="254">
        <v>9646715385.9781227</v>
      </c>
      <c r="BV65" s="245">
        <v>274166351.56000006</v>
      </c>
      <c r="BW65" s="254">
        <v>-711756657.78749967</v>
      </c>
      <c r="BX65" s="254">
        <v>17796676.550000001</v>
      </c>
      <c r="BY65" s="254">
        <v>576097647.20999992</v>
      </c>
      <c r="BZ65" s="245">
        <v>0</v>
      </c>
      <c r="CA65" s="254">
        <v>136175396.04250002</v>
      </c>
      <c r="CB65" s="254">
        <v>4450779049.5099993</v>
      </c>
      <c r="CC65" s="254">
        <v>5892605427.0999994</v>
      </c>
      <c r="CD65" s="254">
        <v>17805429246.371311</v>
      </c>
      <c r="CE65" s="254">
        <v>2045128942.8999999</v>
      </c>
      <c r="CF65" s="254">
        <v>9358461086.4713097</v>
      </c>
      <c r="CG65" s="254">
        <v>656483899.13</v>
      </c>
      <c r="CH65" s="254">
        <v>5757111706.25</v>
      </c>
      <c r="CI65" s="254">
        <v>11756388.380000001</v>
      </c>
      <c r="CJ65" s="254">
        <v>34662847760.639824</v>
      </c>
      <c r="CK65" s="254">
        <v>3863394401.0909991</v>
      </c>
      <c r="CL65" s="254">
        <v>25943677600.933941</v>
      </c>
      <c r="CM65" s="245">
        <v>0</v>
      </c>
      <c r="CN65" s="254">
        <v>6974070.3199999994</v>
      </c>
      <c r="CO65" s="254">
        <v>1506628371.25</v>
      </c>
      <c r="CP65" s="254">
        <v>0</v>
      </c>
      <c r="CQ65" s="254">
        <v>186670556.78999999</v>
      </c>
      <c r="CR65" s="254">
        <v>18805590439.800003</v>
      </c>
      <c r="CS65" s="254">
        <v>5437814162.773941</v>
      </c>
      <c r="CT65" s="254">
        <v>83120783840.011917</v>
      </c>
      <c r="CU65" s="254">
        <v>4662344017.9525557</v>
      </c>
      <c r="CV65" s="254">
        <v>34783336949.966965</v>
      </c>
      <c r="CW65" s="254">
        <v>43675102872.092384</v>
      </c>
      <c r="CX65" s="254">
        <v>23248510919.679493</v>
      </c>
      <c r="CY65" s="254">
        <v>84950984993.174866</v>
      </c>
      <c r="CZ65" s="254">
        <v>10872200024.6117</v>
      </c>
      <c r="DA65" s="254">
        <v>1783835031.1535299</v>
      </c>
      <c r="DB65" s="254">
        <v>94039349986.63298</v>
      </c>
      <c r="DC65" s="254">
        <v>94061968653.012711</v>
      </c>
      <c r="DD65" s="254">
        <v>220047249000.55905</v>
      </c>
      <c r="DE65" s="254">
        <v>135281610509.13841</v>
      </c>
      <c r="DF65" s="254">
        <v>84765638491.420563</v>
      </c>
    </row>
    <row r="66" spans="1:110" ht="11.25" customHeight="1">
      <c r="A66" s="133">
        <v>2021</v>
      </c>
      <c r="B66" s="133">
        <v>3</v>
      </c>
      <c r="C66" s="133">
        <v>531</v>
      </c>
      <c r="D66" s="246">
        <v>451</v>
      </c>
      <c r="E66" s="133">
        <v>313</v>
      </c>
      <c r="F66" s="252">
        <v>2.5999999999999999E-2</v>
      </c>
      <c r="G66" s="249">
        <v>4530126</v>
      </c>
      <c r="H66" s="251">
        <v>1562757</v>
      </c>
      <c r="I66" s="138">
        <v>2460110392065.4541</v>
      </c>
      <c r="J66" s="135">
        <v>2369244197083.0098</v>
      </c>
      <c r="K66" s="135">
        <v>435923391103.086</v>
      </c>
      <c r="L66" s="135">
        <v>137737953544.18201</v>
      </c>
      <c r="M66" s="135">
        <v>171082975022.87299</v>
      </c>
      <c r="N66" s="139">
        <v>126737764162.89999</v>
      </c>
      <c r="O66" s="135">
        <v>19065941940.379002</v>
      </c>
      <c r="P66" s="135">
        <v>10132875305.780001</v>
      </c>
      <c r="Q66" s="253">
        <v>8956476275.8400002</v>
      </c>
      <c r="R66" s="244">
        <v>-23409641.241</v>
      </c>
      <c r="S66" s="253">
        <v>1648960115072.47</v>
      </c>
      <c r="T66" s="253">
        <v>1765925463303.4729</v>
      </c>
      <c r="U66" s="244">
        <v>1568707683942.75</v>
      </c>
      <c r="V66" s="245">
        <v>50301457792.858002</v>
      </c>
      <c r="W66" s="245">
        <v>146916321567.86401</v>
      </c>
      <c r="X66" s="136">
        <v>8.3195086440982197E-2</v>
      </c>
      <c r="Y66" s="254">
        <v>1711175056028.4495</v>
      </c>
      <c r="Z66" s="254">
        <v>1518922782626.53</v>
      </c>
      <c r="AA66" s="254">
        <v>49612948658.725197</v>
      </c>
      <c r="AB66" s="254">
        <v>142639324743.19431</v>
      </c>
      <c r="AC66" s="254">
        <v>54750407275.025093</v>
      </c>
      <c r="AD66" s="254">
        <v>49784901316.222305</v>
      </c>
      <c r="AE66" s="254">
        <v>688509134.13279998</v>
      </c>
      <c r="AF66" s="254">
        <v>4276996824.6700001</v>
      </c>
      <c r="AG66" s="254">
        <v>10714301501.990499</v>
      </c>
      <c r="AH66" s="254">
        <v>10829392441.129999</v>
      </c>
      <c r="AI66" s="254">
        <v>10829392441.129999</v>
      </c>
      <c r="AJ66" s="245">
        <v>0</v>
      </c>
      <c r="AK66" s="254">
        <v>8606035296.5799999</v>
      </c>
      <c r="AL66" s="254">
        <v>14008879385.669998</v>
      </c>
      <c r="AM66" s="254">
        <v>3808017363.8699999</v>
      </c>
      <c r="AN66" s="254">
        <v>242166394804.633</v>
      </c>
      <c r="AO66" s="254">
        <v>99971994543.4328</v>
      </c>
      <c r="AP66" s="254">
        <v>104373410536.272</v>
      </c>
      <c r="AQ66" s="254">
        <v>108035746921.472</v>
      </c>
      <c r="AR66" s="254">
        <v>84783841265.62149</v>
      </c>
      <c r="AS66" s="254">
        <v>23251905655.850002</v>
      </c>
      <c r="AT66" s="254">
        <v>37820989724.929001</v>
      </c>
      <c r="AU66" s="245">
        <v>0</v>
      </c>
      <c r="AV66" s="254">
        <v>90866194982.444107</v>
      </c>
      <c r="AW66" s="254">
        <v>115618735776.63699</v>
      </c>
      <c r="AX66" s="254">
        <v>2460110392065.4541</v>
      </c>
      <c r="AY66" s="254">
        <v>777988952512.46802</v>
      </c>
      <c r="AZ66" s="254">
        <v>216505873971.02701</v>
      </c>
      <c r="BA66" s="254">
        <v>219066544259.95901</v>
      </c>
      <c r="BB66" s="254">
        <v>47984178771.411598</v>
      </c>
      <c r="BC66" s="254">
        <v>0</v>
      </c>
      <c r="BD66" s="254">
        <v>11620642671.809999</v>
      </c>
      <c r="BE66" s="254">
        <v>215738697</v>
      </c>
      <c r="BF66" s="254">
        <v>36147797402.601601</v>
      </c>
      <c r="BG66" s="245">
        <v>0</v>
      </c>
      <c r="BH66" s="254">
        <v>116298241052.3</v>
      </c>
      <c r="BI66" s="254">
        <v>162907429590.56</v>
      </c>
      <c r="BJ66" s="245">
        <v>24891343683.269901</v>
      </c>
      <c r="BK66" s="254">
        <v>137600120579.771</v>
      </c>
      <c r="BL66" s="245">
        <v>415965327.51999998</v>
      </c>
      <c r="BM66" s="254">
        <v>1682121439553.02</v>
      </c>
      <c r="BN66" s="254">
        <v>1078419489988.36</v>
      </c>
      <c r="BO66" s="254">
        <v>1012130419.492</v>
      </c>
      <c r="BP66" s="254">
        <v>504103619661.10303</v>
      </c>
      <c r="BQ66" s="254">
        <v>147796574668.64999</v>
      </c>
      <c r="BR66" s="254">
        <v>45331555280</v>
      </c>
      <c r="BS66" s="254">
        <v>282500282842.62</v>
      </c>
      <c r="BT66" s="254">
        <v>268793262806.311</v>
      </c>
      <c r="BU66" s="254">
        <v>13608936540.854</v>
      </c>
      <c r="BV66" s="245">
        <v>532867036.79930001</v>
      </c>
      <c r="BW66" s="254">
        <v>-434783541.34439701</v>
      </c>
      <c r="BX66" s="254">
        <v>0</v>
      </c>
      <c r="BY66" s="254">
        <v>1385861529.1800001</v>
      </c>
      <c r="BZ66" s="245">
        <v>1488602.19</v>
      </c>
      <c r="CA66" s="254">
        <v>229357960.04249999</v>
      </c>
      <c r="CB66" s="254">
        <v>6468644567.2131004</v>
      </c>
      <c r="CC66" s="254">
        <v>8520136199.9700003</v>
      </c>
      <c r="CD66" s="254">
        <v>30343688813.5732</v>
      </c>
      <c r="CE66" s="254">
        <v>3430169160.7199998</v>
      </c>
      <c r="CF66" s="254">
        <v>16122171519.073099</v>
      </c>
      <c r="CG66" s="254">
        <v>965146392.35000002</v>
      </c>
      <c r="CH66" s="254">
        <v>9826201741.4301395</v>
      </c>
      <c r="CI66" s="254">
        <v>52672599.170000002</v>
      </c>
      <c r="CJ66" s="254">
        <v>63437751958.307198</v>
      </c>
      <c r="CK66" s="254">
        <v>5612640700.9336004</v>
      </c>
      <c r="CL66" s="254">
        <v>52393275437.266602</v>
      </c>
      <c r="CM66" s="245">
        <v>0</v>
      </c>
      <c r="CN66" s="254">
        <v>13801227.59</v>
      </c>
      <c r="CO66" s="254">
        <v>2234398285.8400002</v>
      </c>
      <c r="CP66" s="254">
        <v>1323935037.8900001</v>
      </c>
      <c r="CQ66" s="254">
        <v>149555164.94999999</v>
      </c>
      <c r="CR66" s="254">
        <v>30109480869</v>
      </c>
      <c r="CS66" s="254">
        <v>18562104851.996601</v>
      </c>
      <c r="CT66" s="254">
        <v>129009670547.104</v>
      </c>
      <c r="CU66" s="254">
        <v>6115814690.6744404</v>
      </c>
      <c r="CV66" s="254">
        <v>53927129596.631203</v>
      </c>
      <c r="CW66" s="254">
        <v>68966726259.798004</v>
      </c>
      <c r="CX66" s="254">
        <v>29294692996.045998</v>
      </c>
      <c r="CY66" s="254">
        <v>157342655043.37399</v>
      </c>
      <c r="CZ66" s="254">
        <v>8202427853.9316092</v>
      </c>
      <c r="DA66" s="254">
        <v>2875671695.6081896</v>
      </c>
      <c r="DB66" s="254">
        <v>162669411201.698</v>
      </c>
      <c r="DC66" s="254">
        <v>162718464993.11502</v>
      </c>
      <c r="DD66" s="254">
        <v>354191913122.63696</v>
      </c>
      <c r="DE66" s="254">
        <v>206395338453.98599</v>
      </c>
      <c r="DF66" s="254">
        <v>147796574668.64999</v>
      </c>
    </row>
    <row r="67" spans="1:110" ht="11.25" customHeight="1">
      <c r="A67" s="133">
        <v>2021</v>
      </c>
      <c r="B67" s="133">
        <v>4</v>
      </c>
      <c r="C67" s="133">
        <v>534</v>
      </c>
      <c r="D67" s="246">
        <v>451</v>
      </c>
      <c r="E67" s="133">
        <v>331</v>
      </c>
      <c r="F67" s="252">
        <v>2.7E-2</v>
      </c>
      <c r="G67" s="249">
        <v>4820624</v>
      </c>
      <c r="H67" s="251">
        <v>1678139</v>
      </c>
      <c r="I67" s="138">
        <v>2709949620483.3599</v>
      </c>
      <c r="J67" s="135">
        <v>2616456340707.8398</v>
      </c>
      <c r="K67" s="135">
        <v>429712746776.80298</v>
      </c>
      <c r="L67" s="135">
        <v>121081540397.19099</v>
      </c>
      <c r="M67" s="135">
        <v>201997431187.75101</v>
      </c>
      <c r="N67" s="139">
        <v>106633775191.86</v>
      </c>
      <c r="O67" s="135">
        <v>22588634121.152</v>
      </c>
      <c r="P67" s="135">
        <v>19488561880.59</v>
      </c>
      <c r="Q67" s="253">
        <v>3194667955.0100002</v>
      </c>
      <c r="R67" s="244">
        <v>-94595714.447999999</v>
      </c>
      <c r="S67" s="253">
        <v>1897466728475.8701</v>
      </c>
      <c r="T67" s="253">
        <v>2012173693869.52</v>
      </c>
      <c r="U67" s="244">
        <v>1821944232646.8701</v>
      </c>
      <c r="V67" s="245">
        <v>50048942575.717102</v>
      </c>
      <c r="W67" s="245">
        <v>140180518646.92401</v>
      </c>
      <c r="X67" s="136">
        <v>6.9666211755978799E-2</v>
      </c>
      <c r="Y67" s="254">
        <v>1947444766233.9202</v>
      </c>
      <c r="Z67" s="254">
        <v>1762442403722.51</v>
      </c>
      <c r="AA67" s="254">
        <v>49455406339.477097</v>
      </c>
      <c r="AB67" s="254">
        <v>135546956171.93401</v>
      </c>
      <c r="AC67" s="254">
        <v>64728927635.599998</v>
      </c>
      <c r="AD67" s="254">
        <v>59501828924.370003</v>
      </c>
      <c r="AE67" s="254">
        <v>593536236.24000001</v>
      </c>
      <c r="AF67" s="254">
        <v>4633562474.9899998</v>
      </c>
      <c r="AG67" s="254">
        <v>9869022793.0100002</v>
      </c>
      <c r="AH67" s="254">
        <v>10386062622.219999</v>
      </c>
      <c r="AI67" s="254">
        <v>10386062622.219999</v>
      </c>
      <c r="AJ67" s="245">
        <v>0</v>
      </c>
      <c r="AK67" s="254">
        <v>13616981686.440001</v>
      </c>
      <c r="AL67" s="254">
        <v>15411056529.35</v>
      </c>
      <c r="AM67" s="254">
        <v>3183373314.54</v>
      </c>
      <c r="AN67" s="254">
        <v>243124101854.565</v>
      </c>
      <c r="AO67" s="254">
        <v>103638218325.963</v>
      </c>
      <c r="AP67" s="254">
        <v>99776401916.718796</v>
      </c>
      <c r="AQ67" s="254">
        <v>102461128500.28899</v>
      </c>
      <c r="AR67" s="254">
        <v>80555055814.088699</v>
      </c>
      <c r="AS67" s="254">
        <v>21906072686.200001</v>
      </c>
      <c r="AT67" s="254">
        <v>39709481611.883904</v>
      </c>
      <c r="AU67" s="245">
        <v>78125000</v>
      </c>
      <c r="AV67" s="254">
        <v>93493279775.524506</v>
      </c>
      <c r="AW67" s="254">
        <v>119460877394.908</v>
      </c>
      <c r="AX67" s="254">
        <v>2709949620483.3599</v>
      </c>
      <c r="AY67" s="254">
        <v>910808846221.94604</v>
      </c>
      <c r="AZ67" s="254">
        <v>246887045033.27802</v>
      </c>
      <c r="BA67" s="254">
        <v>282914981656.93201</v>
      </c>
      <c r="BB67" s="254">
        <v>54361684580.879997</v>
      </c>
      <c r="BC67" s="254">
        <v>0</v>
      </c>
      <c r="BD67" s="254">
        <v>14809952726.74</v>
      </c>
      <c r="BE67" s="254">
        <v>316836951</v>
      </c>
      <c r="BF67" s="254">
        <v>39234782403.139999</v>
      </c>
      <c r="BG67" s="245">
        <v>112500</v>
      </c>
      <c r="BH67" s="254">
        <v>149772767745.70999</v>
      </c>
      <c r="BI67" s="254">
        <v>156987864994.29599</v>
      </c>
      <c r="BJ67" s="245">
        <v>24865785472.359001</v>
      </c>
      <c r="BK67" s="254">
        <v>131761478121.937</v>
      </c>
      <c r="BL67" s="245">
        <v>360601400</v>
      </c>
      <c r="BM67" s="254">
        <v>1589135637824.9199</v>
      </c>
      <c r="BN67" s="254">
        <v>1114075100181.21</v>
      </c>
      <c r="BO67" s="254">
        <v>973276916.25999999</v>
      </c>
      <c r="BP67" s="254">
        <v>563339157212.64807</v>
      </c>
      <c r="BQ67" s="254">
        <v>210005136436.478</v>
      </c>
      <c r="BR67" s="254">
        <v>70160000000</v>
      </c>
      <c r="BS67" s="254">
        <v>421707391171.81097</v>
      </c>
      <c r="BT67" s="254">
        <v>403476802269.14697</v>
      </c>
      <c r="BU67" s="254">
        <v>21007482585.228802</v>
      </c>
      <c r="BV67" s="245">
        <v>660855835.13180006</v>
      </c>
      <c r="BW67" s="254">
        <v>9321193099.9599991</v>
      </c>
      <c r="BX67" s="254">
        <v>0</v>
      </c>
      <c r="BY67" s="254">
        <v>1391145364.72</v>
      </c>
      <c r="BZ67" s="245">
        <v>7224890.2699999996</v>
      </c>
      <c r="CA67" s="254">
        <v>364882618.00999999</v>
      </c>
      <c r="CB67" s="254">
        <v>7557940226.96</v>
      </c>
      <c r="CC67" s="254">
        <v>12758942617.6574</v>
      </c>
      <c r="CD67" s="254">
        <v>48061875710.124298</v>
      </c>
      <c r="CE67" s="254">
        <v>6757438029.3199997</v>
      </c>
      <c r="CF67" s="254">
        <v>25930092941.964199</v>
      </c>
      <c r="CG67" s="254">
        <v>1252329328.5599999</v>
      </c>
      <c r="CH67" s="254">
        <v>14122015410.2801</v>
      </c>
      <c r="CI67" s="254">
        <v>68310988.140000001</v>
      </c>
      <c r="CJ67" s="254">
        <v>87036660596.070206</v>
      </c>
      <c r="CK67" s="254">
        <v>6641590913.6099997</v>
      </c>
      <c r="CL67" s="254">
        <v>72973722918.544006</v>
      </c>
      <c r="CM67" s="245">
        <v>0</v>
      </c>
      <c r="CN67" s="254">
        <v>15634446.220000001</v>
      </c>
      <c r="CO67" s="254">
        <v>2616496707.8000002</v>
      </c>
      <c r="CP67" s="254">
        <v>4330190.84</v>
      </c>
      <c r="CQ67" s="254">
        <v>149555164.94999999</v>
      </c>
      <c r="CR67" s="254">
        <v>47280655493.025002</v>
      </c>
      <c r="CS67" s="254">
        <v>22907050915.709</v>
      </c>
      <c r="CT67" s="254">
        <v>193491809232.05511</v>
      </c>
      <c r="CU67" s="254">
        <v>8787056213.3043804</v>
      </c>
      <c r="CV67" s="254">
        <v>77463721052.658005</v>
      </c>
      <c r="CW67" s="254">
        <v>107241031966.093</v>
      </c>
      <c r="CX67" s="254">
        <v>37303481184.098404</v>
      </c>
      <c r="CY67" s="254">
        <v>229955196629.74274</v>
      </c>
      <c r="CZ67" s="254">
        <v>12452378668.400429</v>
      </c>
      <c r="DA67" s="254">
        <v>6712665974.3337021</v>
      </c>
      <c r="DB67" s="254">
        <v>235694909323.80951</v>
      </c>
      <c r="DC67" s="254">
        <v>235716443416.5336</v>
      </c>
      <c r="DD67" s="254">
        <v>521264634186.73499</v>
      </c>
      <c r="DE67" s="254">
        <v>311259497750.25726</v>
      </c>
      <c r="DF67" s="254">
        <v>210005136436.47769</v>
      </c>
    </row>
    <row r="68" spans="1:110" ht="11.25" customHeight="1">
      <c r="A68" s="133">
        <v>2022</v>
      </c>
      <c r="B68" s="133">
        <v>1</v>
      </c>
      <c r="C68" s="133">
        <v>529</v>
      </c>
      <c r="D68" s="246">
        <v>444</v>
      </c>
      <c r="E68" s="133">
        <v>393</v>
      </c>
      <c r="F68" s="255">
        <v>3.1E-2</v>
      </c>
      <c r="G68" s="249">
        <v>4645134</v>
      </c>
      <c r="H68" s="251">
        <v>1453685</v>
      </c>
      <c r="I68" s="138">
        <v>2972842262956.9102</v>
      </c>
      <c r="J68" s="135">
        <v>2874556055703.3599</v>
      </c>
      <c r="K68" s="135">
        <v>374225123060.81616</v>
      </c>
      <c r="L68" s="135">
        <v>119868221540.28491</v>
      </c>
      <c r="M68" s="135">
        <v>172122086389.7352</v>
      </c>
      <c r="N68" s="139">
        <v>77395056309.389999</v>
      </c>
      <c r="O68" s="135">
        <v>19793778101.234238</v>
      </c>
      <c r="P68" s="135">
        <v>10500506169.705997</v>
      </c>
      <c r="Q68" s="253">
        <v>9407934348.3999996</v>
      </c>
      <c r="R68" s="244">
        <v>-91570295.711757988</v>
      </c>
      <c r="S68" s="253">
        <v>2176124057920.5508</v>
      </c>
      <c r="T68" s="253">
        <v>2293590396466.0557</v>
      </c>
      <c r="U68" s="244">
        <v>1995867959134.3904</v>
      </c>
      <c r="V68" s="245">
        <v>78276096896.851639</v>
      </c>
      <c r="W68" s="245">
        <v>143007715250.3139</v>
      </c>
      <c r="X68" s="136">
        <v>6.5000000000000002E-2</v>
      </c>
      <c r="Y68" s="254">
        <v>2217151771281.5552</v>
      </c>
      <c r="Z68" s="254">
        <v>1995867959134.3904</v>
      </c>
      <c r="AA68" s="254">
        <v>78276096896.851639</v>
      </c>
      <c r="AB68" s="254">
        <v>143007715250.3139</v>
      </c>
      <c r="AC68" s="254">
        <v>76438625184.500015</v>
      </c>
      <c r="AD68" s="254">
        <v>1995867959134.3904</v>
      </c>
      <c r="AE68" s="254">
        <v>78276096896.851639</v>
      </c>
      <c r="AF68" s="254">
        <v>143007715250.3139</v>
      </c>
      <c r="AG68" s="254">
        <v>9019244273.3299999</v>
      </c>
      <c r="AH68" s="254">
        <v>9198712953.6499996</v>
      </c>
      <c r="AI68" s="254">
        <v>9198712953.6499996</v>
      </c>
      <c r="AJ68" s="245">
        <v>0</v>
      </c>
      <c r="AK68" s="254">
        <v>16289908376.870001</v>
      </c>
      <c r="AL68" s="254">
        <v>18754590343.599998</v>
      </c>
      <c r="AM68" s="254">
        <v>3166998241.54</v>
      </c>
      <c r="AN68" s="254">
        <v>276386669077.55548</v>
      </c>
      <c r="AO68" s="254">
        <v>109573364840.79109</v>
      </c>
      <c r="AP68" s="254">
        <v>118396708698.69994</v>
      </c>
      <c r="AQ68" s="254">
        <v>121246398814.17992</v>
      </c>
      <c r="AR68" s="254">
        <v>97887798432.509918</v>
      </c>
      <c r="AS68" s="254">
        <v>23358600381.670002</v>
      </c>
      <c r="AT68" s="254">
        <v>48418105431.064583</v>
      </c>
      <c r="AU68" s="245">
        <v>2715765000</v>
      </c>
      <c r="AV68" s="254">
        <v>98286207253.545593</v>
      </c>
      <c r="AW68" s="254">
        <v>126342256644.77237</v>
      </c>
      <c r="AX68" s="254">
        <v>2972842262956.9014</v>
      </c>
      <c r="AY68" s="254">
        <v>1108515363291.4976</v>
      </c>
      <c r="AZ68" s="254">
        <v>280353584968.63</v>
      </c>
      <c r="BA68" s="254">
        <v>358453445572.69092</v>
      </c>
      <c r="BB68" s="254">
        <v>57421231690.175995</v>
      </c>
      <c r="BC68" s="254">
        <v>51000000</v>
      </c>
      <c r="BD68" s="254">
        <v>16370513907.936001</v>
      </c>
      <c r="BE68" s="254">
        <v>161526031</v>
      </c>
      <c r="BF68" s="254">
        <v>40671419251.239998</v>
      </c>
      <c r="BG68" s="245">
        <v>166772500</v>
      </c>
      <c r="BH68" s="254">
        <v>184504819932.76999</v>
      </c>
      <c r="BI68" s="254">
        <v>203843562515.56525</v>
      </c>
      <c r="BJ68" s="245">
        <v>32323618442.306011</v>
      </c>
      <c r="BK68" s="254">
        <v>168941939073.25912</v>
      </c>
      <c r="BL68" s="245">
        <v>2578005000</v>
      </c>
      <c r="BM68" s="254">
        <v>1864326899665.416</v>
      </c>
      <c r="BN68" s="254">
        <v>1164552892481.21</v>
      </c>
      <c r="BO68" s="254">
        <v>1226856977.24</v>
      </c>
      <c r="BP68" s="254">
        <v>587681586142.31567</v>
      </c>
      <c r="BQ68" s="254">
        <v>78615472070.712997</v>
      </c>
      <c r="BR68" s="254">
        <v>70865000000</v>
      </c>
      <c r="BS68" s="254">
        <v>145573448520.04306</v>
      </c>
      <c r="BT68" s="254">
        <v>137456273347.25665</v>
      </c>
      <c r="BU68" s="254">
        <v>5581112029.1990843</v>
      </c>
      <c r="BV68" s="245">
        <v>239850316.30700001</v>
      </c>
      <c r="BW68" s="254">
        <v>2296212827.2803555</v>
      </c>
      <c r="BX68" s="254">
        <v>0</v>
      </c>
      <c r="BY68" s="254">
        <v>2077570940.73</v>
      </c>
      <c r="BZ68" s="245">
        <v>13715295.98</v>
      </c>
      <c r="CA68" s="254">
        <v>86578821.980000004</v>
      </c>
      <c r="CB68" s="254">
        <v>1663476232.6020002</v>
      </c>
      <c r="CC68" s="254">
        <v>1545128464.0116439</v>
      </c>
      <c r="CD68" s="254">
        <v>19522729379.622704</v>
      </c>
      <c r="CE68" s="254">
        <v>2371085968.5999994</v>
      </c>
      <c r="CF68" s="254">
        <v>10740925697.1327</v>
      </c>
      <c r="CG68" s="254">
        <v>282596878.48999995</v>
      </c>
      <c r="CH68" s="254">
        <v>6192410883.29</v>
      </c>
      <c r="CI68" s="254">
        <v>64290047.890000001</v>
      </c>
      <c r="CJ68" s="254">
        <v>32384710833.333824</v>
      </c>
      <c r="CK68" s="254">
        <v>3021090391.3309031</v>
      </c>
      <c r="CL68" s="254">
        <v>22206016385.4501</v>
      </c>
      <c r="CM68" s="245">
        <v>0</v>
      </c>
      <c r="CN68" s="254">
        <v>1350011.6199999999</v>
      </c>
      <c r="CO68" s="254">
        <v>530639250.18999994</v>
      </c>
      <c r="CP68" s="254">
        <v>0</v>
      </c>
      <c r="CQ68" s="254">
        <v>25190550</v>
      </c>
      <c r="CR68" s="254">
        <v>16565715839.114897</v>
      </c>
      <c r="CS68" s="254">
        <v>5083120734.525198</v>
      </c>
      <c r="CT68" s="254">
        <v>66649357747.919899</v>
      </c>
      <c r="CU68" s="254">
        <v>8318730370.955101</v>
      </c>
      <c r="CV68" s="254">
        <v>24425141955.297939</v>
      </c>
      <c r="CW68" s="254">
        <v>33905485421.66684</v>
      </c>
      <c r="CX68" s="254">
        <v>12164362251.354506</v>
      </c>
      <c r="CY68" s="254">
        <v>79621709974.479904</v>
      </c>
      <c r="CZ68" s="254">
        <v>6254577948.8482275</v>
      </c>
      <c r="DA68" s="254">
        <v>1473208916.2509999</v>
      </c>
      <c r="DB68" s="254">
        <v>84403079007.077103</v>
      </c>
      <c r="DC68" s="254">
        <v>84552489698.608978</v>
      </c>
      <c r="DD68" s="254">
        <v>184384806223.06699</v>
      </c>
      <c r="DE68" s="254">
        <v>105769334152.3541</v>
      </c>
      <c r="DF68" s="254">
        <v>78615472070.712982</v>
      </c>
    </row>
    <row r="69" spans="1:110" ht="11.25" customHeight="1">
      <c r="A69" s="133">
        <v>2022</v>
      </c>
      <c r="B69" s="133">
        <v>2</v>
      </c>
      <c r="C69" s="133">
        <v>527</v>
      </c>
      <c r="D69" s="246">
        <v>438</v>
      </c>
      <c r="E69" s="133">
        <v>405</v>
      </c>
      <c r="F69" s="252">
        <v>3.1E-2</v>
      </c>
      <c r="G69" s="249">
        <v>4748336</v>
      </c>
      <c r="H69" s="251">
        <v>1518497</v>
      </c>
      <c r="I69" s="138">
        <v>3182733265845.1499</v>
      </c>
      <c r="J69" s="135">
        <v>3079600929038.9399</v>
      </c>
      <c r="K69" s="244">
        <v>391313121016.539</v>
      </c>
      <c r="L69" s="244">
        <v>123888394540.15001</v>
      </c>
      <c r="M69" s="244">
        <v>181713865473.01901</v>
      </c>
      <c r="N69" s="247">
        <v>85710861003.369995</v>
      </c>
      <c r="O69" s="244">
        <v>16756252435.130001</v>
      </c>
      <c r="P69" s="244">
        <v>7178793483.8400002</v>
      </c>
      <c r="Q69" s="244">
        <v>9680214548.5999985</v>
      </c>
      <c r="R69" s="244">
        <v>-77349400.489999995</v>
      </c>
      <c r="S69" s="244">
        <v>2367245016641.2202</v>
      </c>
      <c r="T69" s="244">
        <v>2497786267943.96</v>
      </c>
      <c r="U69" s="244">
        <v>2225533632754.3398</v>
      </c>
      <c r="V69" s="245">
        <v>98077582430.265198</v>
      </c>
      <c r="W69" s="245">
        <v>174175052759.35101</v>
      </c>
      <c r="X69" s="256">
        <f t="shared" ref="X69:X70" si="3">W69/T69</f>
        <v>6.9731768083873047E-2</v>
      </c>
      <c r="Y69" s="245">
        <v>2419928203658.0303</v>
      </c>
      <c r="Z69" s="245">
        <v>2152958147056.8198</v>
      </c>
      <c r="AA69" s="245">
        <v>97479246720.785202</v>
      </c>
      <c r="AB69" s="245">
        <v>169490809880.431</v>
      </c>
      <c r="AC69" s="245">
        <v>77858064285.919998</v>
      </c>
      <c r="AD69" s="245">
        <v>72575485697.520004</v>
      </c>
      <c r="AE69" s="245">
        <v>598335709.48000002</v>
      </c>
      <c r="AF69" s="245">
        <v>4684242878.9200001</v>
      </c>
      <c r="AG69" s="245">
        <v>9488057326.7375011</v>
      </c>
      <c r="AH69" s="245">
        <v>9642182812.5699997</v>
      </c>
      <c r="AI69" s="245">
        <v>9642182812.5699997</v>
      </c>
      <c r="AJ69" s="245">
        <v>0</v>
      </c>
      <c r="AK69" s="245">
        <v>18596154565.730003</v>
      </c>
      <c r="AL69" s="245">
        <v>21473670428.279999</v>
      </c>
      <c r="AM69" s="245">
        <v>4672189818.2699995</v>
      </c>
      <c r="AN69" s="245">
        <v>276135752053.57599</v>
      </c>
      <c r="AO69" s="245">
        <v>114802303859.07599</v>
      </c>
      <c r="AP69" s="245">
        <v>106610025457.57399</v>
      </c>
      <c r="AQ69" s="245">
        <v>109306104830.714</v>
      </c>
      <c r="AR69" s="245">
        <v>85097766510.054001</v>
      </c>
      <c r="AS69" s="245">
        <v>24208338320.66</v>
      </c>
      <c r="AT69" s="245">
        <v>54723422736.9263</v>
      </c>
      <c r="AU69" s="245">
        <v>66575000</v>
      </c>
      <c r="AV69" s="245">
        <v>103132336806.20799</v>
      </c>
      <c r="AW69" s="245">
        <v>133019010129.558</v>
      </c>
      <c r="AX69" s="245">
        <v>3182733265845.1401</v>
      </c>
      <c r="AY69" s="245">
        <v>1201116958856.4199</v>
      </c>
      <c r="AZ69" s="245">
        <v>300270868250.20203</v>
      </c>
      <c r="BA69" s="245">
        <v>395080280215.71497</v>
      </c>
      <c r="BB69" s="245">
        <v>54213660400.761597</v>
      </c>
      <c r="BC69" s="245">
        <v>51000000</v>
      </c>
      <c r="BD69" s="245">
        <v>10495497071.51</v>
      </c>
      <c r="BE69" s="245">
        <v>357852618</v>
      </c>
      <c r="BF69" s="245">
        <v>43309198211.251602</v>
      </c>
      <c r="BG69" s="245">
        <v>112500</v>
      </c>
      <c r="BH69" s="245">
        <v>196584683212.41998</v>
      </c>
      <c r="BI69" s="245">
        <v>234260104066.13998</v>
      </c>
      <c r="BJ69" s="245">
        <v>34286747836.399696</v>
      </c>
      <c r="BK69" s="245">
        <v>199867893031.741</v>
      </c>
      <c r="BL69" s="245">
        <v>105463198</v>
      </c>
      <c r="BM69" s="245">
        <v>1981616306988.74</v>
      </c>
      <c r="BN69" s="245">
        <v>1230040096299.21</v>
      </c>
      <c r="BO69" s="245">
        <v>2290687885.2200003</v>
      </c>
      <c r="BP69" s="245">
        <v>632854578990.59705</v>
      </c>
      <c r="BQ69" s="245">
        <v>149189843072.099</v>
      </c>
      <c r="BR69" s="245">
        <v>70545000000</v>
      </c>
      <c r="BS69" s="245">
        <v>308583995243.29797</v>
      </c>
      <c r="BT69" s="245">
        <v>296385672400.63947</v>
      </c>
      <c r="BU69" s="245">
        <v>12947788443.003811</v>
      </c>
      <c r="BV69" s="245">
        <v>372472426.25</v>
      </c>
      <c r="BW69" s="245">
        <v>-1121938026.5954998</v>
      </c>
      <c r="BX69" s="245">
        <v>0</v>
      </c>
      <c r="BY69" s="245">
        <v>435848532.36999989</v>
      </c>
      <c r="BZ69" s="245">
        <v>35866304.109999999</v>
      </c>
      <c r="CA69" s="245">
        <v>255240503.45000002</v>
      </c>
      <c r="CB69" s="245">
        <v>2361596060.5945005</v>
      </c>
      <c r="CC69" s="245">
        <v>4210489427.1199999</v>
      </c>
      <c r="CD69" s="245">
        <v>43156003078.420456</v>
      </c>
      <c r="CE69" s="245">
        <v>7274146741.9199991</v>
      </c>
      <c r="CF69" s="245">
        <v>22724836962.647141</v>
      </c>
      <c r="CG69" s="245">
        <v>495184889.02000004</v>
      </c>
      <c r="CH69" s="245">
        <v>13340817020.883301</v>
      </c>
      <c r="CI69" s="245">
        <v>678982536.04999995</v>
      </c>
      <c r="CJ69" s="245">
        <v>72531994520.246719</v>
      </c>
      <c r="CK69" s="245">
        <v>12174282626.702995</v>
      </c>
      <c r="CL69" s="245">
        <v>44271661568.356003</v>
      </c>
      <c r="CM69" s="245">
        <v>0</v>
      </c>
      <c r="CN69" s="245">
        <v>2443479802.4900002</v>
      </c>
      <c r="CO69" s="245">
        <v>1137442594.02</v>
      </c>
      <c r="CP69" s="245">
        <v>0</v>
      </c>
      <c r="CQ69" s="245">
        <v>44520850</v>
      </c>
      <c r="CR69" s="245">
        <v>33291596834.413303</v>
      </c>
      <c r="CS69" s="245">
        <v>7354621487.432703</v>
      </c>
      <c r="CT69" s="245">
        <v>144908370253.26056</v>
      </c>
      <c r="CU69" s="245">
        <v>25796584014.11282</v>
      </c>
      <c r="CV69" s="245">
        <v>48881687680.007736</v>
      </c>
      <c r="CW69" s="245">
        <v>70230098559.140015</v>
      </c>
      <c r="CX69" s="245">
        <v>33554668191.708366</v>
      </c>
      <c r="CY69" s="245">
        <v>159496948240.15518</v>
      </c>
      <c r="CZ69" s="245">
        <v>10711475113.439983</v>
      </c>
      <c r="DA69" s="245">
        <v>3652026829.5534844</v>
      </c>
      <c r="DB69" s="245">
        <v>166556396524.04163</v>
      </c>
      <c r="DC69" s="245">
        <v>166710569308.27243</v>
      </c>
      <c r="DD69" s="245">
        <v>391999057478.32526</v>
      </c>
      <c r="DE69" s="245">
        <v>242809214406.22632</v>
      </c>
      <c r="DF69" s="245">
        <v>149189843072.099</v>
      </c>
    </row>
    <row r="70" spans="1:110" ht="11.25" customHeight="1">
      <c r="A70" s="133">
        <v>2022</v>
      </c>
      <c r="B70" s="133">
        <v>3</v>
      </c>
      <c r="C70" s="133">
        <v>522</v>
      </c>
      <c r="D70" s="246">
        <v>431</v>
      </c>
      <c r="E70" s="133">
        <v>419</v>
      </c>
      <c r="F70" s="252">
        <v>3.1E-2</v>
      </c>
      <c r="G70" s="249">
        <v>4897575</v>
      </c>
      <c r="H70" s="251">
        <v>1644423</v>
      </c>
      <c r="I70" s="138">
        <v>3400793207758.4102</v>
      </c>
      <c r="J70" s="135">
        <v>3294186239217.8501</v>
      </c>
      <c r="K70" s="244">
        <v>401993406223.14099</v>
      </c>
      <c r="L70" s="244">
        <v>119183161399.02</v>
      </c>
      <c r="M70" s="244">
        <v>167996194635.203</v>
      </c>
      <c r="N70" s="247">
        <v>114814050188.918</v>
      </c>
      <c r="O70" s="244">
        <v>15957576704.531601</v>
      </c>
      <c r="P70" s="244">
        <v>7503343429.3648005</v>
      </c>
      <c r="Q70" s="244">
        <v>8553418632.4799995</v>
      </c>
      <c r="R70" s="244">
        <v>-72168191.605317697</v>
      </c>
      <c r="S70" s="244">
        <v>2524028740219.6699</v>
      </c>
      <c r="T70" s="244">
        <v>2666130088155.02</v>
      </c>
      <c r="U70" s="244">
        <v>2360330194828.1699</v>
      </c>
      <c r="V70" s="245">
        <v>111050029326.942</v>
      </c>
      <c r="W70" s="245">
        <v>194749863999.91501</v>
      </c>
      <c r="X70" s="256">
        <f t="shared" si="3"/>
        <v>7.3045897071992924E-2</v>
      </c>
      <c r="Y70" s="245">
        <v>2589762329343.2798</v>
      </c>
      <c r="Z70" s="245">
        <v>2294483649660.4502</v>
      </c>
      <c r="AA70" s="245">
        <v>105660045027.022</v>
      </c>
      <c r="AB70" s="245">
        <v>189618634655.80499</v>
      </c>
      <c r="AC70" s="245">
        <v>76367758811.75</v>
      </c>
      <c r="AD70" s="245">
        <v>65846545167.720001</v>
      </c>
      <c r="AE70" s="245">
        <v>5389984299.9200001</v>
      </c>
      <c r="AF70" s="245">
        <v>5131229344.1099997</v>
      </c>
      <c r="AG70" s="245">
        <v>10355545319.27</v>
      </c>
      <c r="AH70" s="245">
        <v>10511124290.710001</v>
      </c>
      <c r="AI70" s="245">
        <v>10511124290.710001</v>
      </c>
      <c r="AJ70" s="245">
        <v>0</v>
      </c>
      <c r="AK70" s="245">
        <v>19666221158.799999</v>
      </c>
      <c r="AL70" s="245">
        <v>23343174328.060001</v>
      </c>
      <c r="AM70" s="245">
        <v>5025693215.54</v>
      </c>
      <c r="AN70" s="245">
        <v>322144124592.44</v>
      </c>
      <c r="AO70" s="245">
        <v>119887475700.369</v>
      </c>
      <c r="AP70" s="245">
        <v>123427826199.491</v>
      </c>
      <c r="AQ70" s="245">
        <v>126503373391.44101</v>
      </c>
      <c r="AR70" s="245">
        <v>100840284891.821</v>
      </c>
      <c r="AS70" s="245">
        <v>25663088499.620003</v>
      </c>
      <c r="AT70" s="245">
        <v>78828822692.5802</v>
      </c>
      <c r="AU70" s="245">
        <v>40625000</v>
      </c>
      <c r="AV70" s="245">
        <v>106606968540.552</v>
      </c>
      <c r="AW70" s="245">
        <v>138840698622.07202</v>
      </c>
      <c r="AX70" s="245">
        <v>3400793207758.4102</v>
      </c>
      <c r="AY70" s="245">
        <v>1276124795463.22</v>
      </c>
      <c r="AZ70" s="245">
        <v>354036220315.47101</v>
      </c>
      <c r="BA70" s="245">
        <v>407190275991.86401</v>
      </c>
      <c r="BB70" s="245">
        <v>53673022469.650002</v>
      </c>
      <c r="BC70" s="245">
        <v>0</v>
      </c>
      <c r="BD70" s="245">
        <v>12312637641.33</v>
      </c>
      <c r="BE70" s="245">
        <v>1758815821.8799999</v>
      </c>
      <c r="BF70" s="245">
        <v>39601456506.440002</v>
      </c>
      <c r="BG70" s="245">
        <v>112500</v>
      </c>
      <c r="BH70" s="245">
        <v>200226558440.31998</v>
      </c>
      <c r="BI70" s="245">
        <v>241646044470.01599</v>
      </c>
      <c r="BJ70" s="245">
        <v>42998815403.325401</v>
      </c>
      <c r="BK70" s="245">
        <v>198637873313.944</v>
      </c>
      <c r="BL70" s="245">
        <v>9355752.7467</v>
      </c>
      <c r="BM70" s="245">
        <v>2124668412295.1902</v>
      </c>
      <c r="BN70" s="245">
        <v>1275500402185.71</v>
      </c>
      <c r="BO70" s="245">
        <v>2690062055.3400002</v>
      </c>
      <c r="BP70" s="245">
        <v>714938530922.23706</v>
      </c>
      <c r="BQ70" s="245">
        <v>235047765114.02899</v>
      </c>
      <c r="BR70" s="245">
        <v>70545000000</v>
      </c>
      <c r="BS70" s="245">
        <v>500568765005.72803</v>
      </c>
      <c r="BT70" s="245">
        <v>482120954902.91541</v>
      </c>
      <c r="BU70" s="245">
        <v>20044097462.617798</v>
      </c>
      <c r="BV70" s="245">
        <v>532086108.87869984</v>
      </c>
      <c r="BW70" s="245">
        <v>-2128373468.684</v>
      </c>
      <c r="BX70" s="245">
        <v>0</v>
      </c>
      <c r="BY70" s="245">
        <v>777147664.13000011</v>
      </c>
      <c r="BZ70" s="245">
        <v>41288741.119999997</v>
      </c>
      <c r="CA70" s="245">
        <v>478000177.41999996</v>
      </c>
      <c r="CB70" s="245">
        <v>4319422316.4359989</v>
      </c>
      <c r="CC70" s="245">
        <v>7744232367.7900009</v>
      </c>
      <c r="CD70" s="245">
        <v>68630821064.971161</v>
      </c>
      <c r="CE70" s="245">
        <v>12174958914.54986</v>
      </c>
      <c r="CF70" s="245">
        <v>35944357762.891319</v>
      </c>
      <c r="CG70" s="245">
        <v>662196710.94999993</v>
      </c>
      <c r="CH70" s="245">
        <v>21471032742.510002</v>
      </c>
      <c r="CI70" s="245">
        <v>1621725065.9300001</v>
      </c>
      <c r="CJ70" s="245">
        <v>110049297657.63824</v>
      </c>
      <c r="CK70" s="245">
        <v>23147947551.475399</v>
      </c>
      <c r="CL70" s="245">
        <v>62258252882.292564</v>
      </c>
      <c r="CM70" s="245">
        <v>0</v>
      </c>
      <c r="CN70" s="245">
        <v>57896256.039999999</v>
      </c>
      <c r="CO70" s="245">
        <v>1898902155.8199999</v>
      </c>
      <c r="CP70" s="245">
        <v>327763.28000000003</v>
      </c>
      <c r="CQ70" s="245">
        <v>44570850</v>
      </c>
      <c r="CR70" s="245">
        <v>46715328563.772736</v>
      </c>
      <c r="CS70" s="245">
        <v>13541227293.379837</v>
      </c>
      <c r="CT70" s="245">
        <v>234897617718.44543</v>
      </c>
      <c r="CU70" s="245">
        <v>44872769904.504433</v>
      </c>
      <c r="CV70" s="245">
        <v>76803118248.454117</v>
      </c>
      <c r="CW70" s="245">
        <v>113221729565.48682</v>
      </c>
      <c r="CX70" s="245">
        <v>51903841431.084976</v>
      </c>
      <c r="CY70" s="245">
        <v>255185782448.86462</v>
      </c>
      <c r="CZ70" s="245">
        <v>13929748909.950371</v>
      </c>
      <c r="DA70" s="245">
        <v>4940762676.0153503</v>
      </c>
      <c r="DB70" s="245">
        <v>264174768682.79944</v>
      </c>
      <c r="DC70" s="245">
        <v>264418063362.48529</v>
      </c>
      <c r="DD70" s="245">
        <v>624809430739.4021</v>
      </c>
      <c r="DE70" s="245">
        <v>389761665625.37341</v>
      </c>
      <c r="DF70" s="245">
        <v>235047765114.02887</v>
      </c>
    </row>
    <row r="71" spans="1:110" ht="11.25" customHeight="1">
      <c r="A71" s="133">
        <v>2022</v>
      </c>
      <c r="B71" s="133">
        <v>4</v>
      </c>
      <c r="C71" s="133">
        <v>513</v>
      </c>
      <c r="D71" s="246">
        <v>420</v>
      </c>
      <c r="E71" s="133">
        <v>93</v>
      </c>
      <c r="F71" s="252">
        <v>3.1E-2</v>
      </c>
      <c r="G71" s="249">
        <v>4633616</v>
      </c>
      <c r="H71" s="251">
        <v>1187603</v>
      </c>
      <c r="I71" s="138">
        <v>3526959282021.2998</v>
      </c>
      <c r="J71" s="135">
        <v>3415751783000.8203</v>
      </c>
      <c r="K71" s="244">
        <v>490540624490.24701</v>
      </c>
      <c r="L71" s="244">
        <v>107395828441.02301</v>
      </c>
      <c r="M71" s="244">
        <v>217479757359.99799</v>
      </c>
      <c r="N71" s="247">
        <v>161169481729.50598</v>
      </c>
      <c r="O71" s="244">
        <v>29082456102.868198</v>
      </c>
      <c r="P71" s="244">
        <v>18025693999.77</v>
      </c>
      <c r="Q71" s="244">
        <v>11148394093.24</v>
      </c>
      <c r="R71" s="244">
        <v>-63710366.810000002</v>
      </c>
      <c r="S71" s="244">
        <v>2571251248965.7998</v>
      </c>
      <c r="T71" s="244">
        <v>2722631182029.0698</v>
      </c>
      <c r="U71" s="244">
        <v>2409124599490</v>
      </c>
      <c r="V71" s="245">
        <v>106488312920</v>
      </c>
      <c r="W71" s="245">
        <v>207018269621.323</v>
      </c>
      <c r="X71" s="256">
        <v>7.5999999999999998E-2</v>
      </c>
      <c r="Y71" s="245">
        <v>2643976403917.9399</v>
      </c>
      <c r="Z71" s="245">
        <v>2343776343258.0898</v>
      </c>
      <c r="AA71" s="245">
        <v>100761673714.49699</v>
      </c>
      <c r="AB71" s="245">
        <v>199438386945.35898</v>
      </c>
      <c r="AC71" s="245">
        <v>78654778111.123199</v>
      </c>
      <c r="AD71" s="245">
        <v>65348256233.670006</v>
      </c>
      <c r="AE71" s="245">
        <v>5726639201.4891996</v>
      </c>
      <c r="AF71" s="245">
        <v>7579882675.9639997</v>
      </c>
      <c r="AG71" s="245">
        <v>9719197953.9500008</v>
      </c>
      <c r="AH71" s="245">
        <v>9337884976.4599991</v>
      </c>
      <c r="AI71" s="245">
        <v>9337884976.4599991</v>
      </c>
      <c r="AJ71" s="245">
        <v>0</v>
      </c>
      <c r="AK71" s="245">
        <v>24161419524.990002</v>
      </c>
      <c r="AL71" s="245">
        <v>29798349902.789997</v>
      </c>
      <c r="AM71" s="245">
        <v>2042976204.3099999</v>
      </c>
      <c r="AN71" s="245">
        <v>290968710962.95697</v>
      </c>
      <c r="AO71" s="245">
        <v>129119258089.243</v>
      </c>
      <c r="AP71" s="245">
        <v>92286118793.042007</v>
      </c>
      <c r="AQ71" s="245">
        <v>95665163752.71199</v>
      </c>
      <c r="AR71" s="245">
        <v>62870672741.292</v>
      </c>
      <c r="AS71" s="245">
        <v>32794491011.420002</v>
      </c>
      <c r="AT71" s="245">
        <v>69563334080.672211</v>
      </c>
      <c r="AU71" s="245">
        <v>28125000</v>
      </c>
      <c r="AV71" s="245">
        <v>111207499020.48799</v>
      </c>
      <c r="AW71" s="245">
        <v>146101672048.41501</v>
      </c>
      <c r="AX71" s="245">
        <v>3526959282021.2998</v>
      </c>
      <c r="AY71" s="245">
        <v>1335379919934.1799</v>
      </c>
      <c r="AZ71" s="245">
        <v>381147071784.45398</v>
      </c>
      <c r="BA71" s="245">
        <v>396763188317.59796</v>
      </c>
      <c r="BB71" s="245">
        <v>48136264485.599998</v>
      </c>
      <c r="BC71" s="245">
        <v>0</v>
      </c>
      <c r="BD71" s="245">
        <v>12217667806.91</v>
      </c>
      <c r="BE71" s="245">
        <v>142735622.88</v>
      </c>
      <c r="BF71" s="245">
        <v>35775861055.809998</v>
      </c>
      <c r="BG71" s="245">
        <v>0</v>
      </c>
      <c r="BH71" s="245">
        <v>228300042932.24002</v>
      </c>
      <c r="BI71" s="245">
        <v>251042509659.05301</v>
      </c>
      <c r="BJ71" s="245">
        <v>38029354811.125595</v>
      </c>
      <c r="BK71" s="245">
        <v>213005105561.099</v>
      </c>
      <c r="BL71" s="245">
        <v>8049286.8280000007</v>
      </c>
      <c r="BM71" s="245">
        <v>2191579362087.1301</v>
      </c>
      <c r="BN71" s="245">
        <v>1275684543556.71</v>
      </c>
      <c r="BO71" s="245">
        <v>2724244611.9000001</v>
      </c>
      <c r="BP71" s="245">
        <v>774842370063.12598</v>
      </c>
      <c r="BQ71" s="245">
        <v>312914500062.74902</v>
      </c>
      <c r="BR71" s="245">
        <v>75995000000</v>
      </c>
      <c r="BS71" s="245">
        <v>701959166053.28894</v>
      </c>
      <c r="BT71" s="245">
        <v>677677015270.34802</v>
      </c>
      <c r="BU71" s="245">
        <v>29062763290.560001</v>
      </c>
      <c r="BV71" s="245">
        <v>912702491.88999999</v>
      </c>
      <c r="BW71" s="245">
        <v>7546358245.9802399</v>
      </c>
      <c r="BX71" s="245">
        <v>0</v>
      </c>
      <c r="BY71" s="245">
        <v>961425396.37</v>
      </c>
      <c r="BZ71" s="245">
        <v>59394134.090000004</v>
      </c>
      <c r="CA71" s="245">
        <v>483454531.48000002</v>
      </c>
      <c r="CB71" s="245">
        <v>6042084184.0402403</v>
      </c>
      <c r="CC71" s="245">
        <v>13239673245.49</v>
      </c>
      <c r="CD71" s="245">
        <v>98507072694.630005</v>
      </c>
      <c r="CE71" s="245">
        <v>18834781211.59</v>
      </c>
      <c r="CF71" s="245">
        <v>43025112964.370003</v>
      </c>
      <c r="CG71" s="245">
        <v>899701553.29999995</v>
      </c>
      <c r="CH71" s="245">
        <v>35747476965.370003</v>
      </c>
      <c r="CI71" s="245">
        <v>2864712708.6199999</v>
      </c>
      <c r="CJ71" s="245">
        <v>149892765086.85355</v>
      </c>
      <c r="CK71" s="245">
        <v>34682885448.066238</v>
      </c>
      <c r="CL71" s="245">
        <v>82950313664.199829</v>
      </c>
      <c r="CM71" s="245">
        <v>0</v>
      </c>
      <c r="CN71" s="245">
        <v>64518025.450000003</v>
      </c>
      <c r="CO71" s="245">
        <v>2747549472.0581999</v>
      </c>
      <c r="CP71" s="245">
        <v>327763.38</v>
      </c>
      <c r="CQ71" s="245">
        <v>477220877.63</v>
      </c>
      <c r="CR71" s="245">
        <v>67576176778.603302</v>
      </c>
      <c r="CS71" s="245">
        <v>12084520747.078354</v>
      </c>
      <c r="CT71" s="245">
        <v>335215597275.44708</v>
      </c>
      <c r="CU71" s="245">
        <v>59436841285.402359</v>
      </c>
      <c r="CV71" s="245">
        <v>109025317692.5381</v>
      </c>
      <c r="CW71" s="245">
        <v>166753438297.50687</v>
      </c>
      <c r="CX71" s="245">
        <v>69068740687.003479</v>
      </c>
      <c r="CY71" s="245">
        <v>351925233191.68152</v>
      </c>
      <c r="CZ71" s="245">
        <v>15821216419.789497</v>
      </c>
      <c r="DA71" s="245">
        <v>8216476511.9833803</v>
      </c>
      <c r="DB71" s="245">
        <v>359529973099.48743</v>
      </c>
      <c r="DC71" s="245">
        <v>359678819444.2674</v>
      </c>
      <c r="DD71" s="245">
        <v>867856256818.41199</v>
      </c>
      <c r="DE71" s="245">
        <v>554941756755.66333</v>
      </c>
      <c r="DF71" s="245">
        <v>312914500062.74854</v>
      </c>
    </row>
    <row r="72" spans="1:110" ht="11.25" customHeight="1">
      <c r="A72" s="133">
        <v>2023</v>
      </c>
      <c r="B72" s="133">
        <v>1</v>
      </c>
      <c r="C72" s="133">
        <v>514</v>
      </c>
      <c r="D72" s="246">
        <v>420</v>
      </c>
      <c r="E72" s="133">
        <v>428</v>
      </c>
      <c r="F72" s="252">
        <v>3.1E-2</v>
      </c>
      <c r="G72" s="249">
        <v>3862489</v>
      </c>
      <c r="H72" s="251">
        <v>1297025</v>
      </c>
      <c r="I72" s="138">
        <v>3702077791168.3501</v>
      </c>
      <c r="J72" s="135">
        <v>3583745045863.1201</v>
      </c>
      <c r="K72" s="244">
        <v>513663193804.35901</v>
      </c>
      <c r="L72" s="244">
        <v>113434858614.786</v>
      </c>
      <c r="M72" s="244">
        <v>217640061297.64099</v>
      </c>
      <c r="N72" s="247">
        <v>182588273891.93201</v>
      </c>
      <c r="O72" s="244">
        <v>33245279413.222698</v>
      </c>
      <c r="P72" s="244">
        <v>21971291010.6534</v>
      </c>
      <c r="Q72" s="244">
        <v>11377486716.049999</v>
      </c>
      <c r="R72" s="244">
        <v>-53549541.440725103</v>
      </c>
      <c r="S72" s="244">
        <v>2698572588745.1001</v>
      </c>
      <c r="T72" s="244">
        <v>2863974866573.98</v>
      </c>
      <c r="U72" s="244">
        <v>2510033160475.5601</v>
      </c>
      <c r="V72" s="245">
        <v>125909857319.67599</v>
      </c>
      <c r="W72" s="245">
        <v>228031848778.73199</v>
      </c>
      <c r="X72" s="256">
        <v>7.9620757654034272E-2</v>
      </c>
      <c r="Y72" s="245">
        <v>2780526803526.1802</v>
      </c>
      <c r="Z72" s="245">
        <v>2444903839585.7998</v>
      </c>
      <c r="AA72" s="245">
        <v>118152747011.996</v>
      </c>
      <c r="AB72" s="245">
        <v>217470216928.37201</v>
      </c>
      <c r="AC72" s="245">
        <v>83448063047.800003</v>
      </c>
      <c r="AD72" s="245">
        <v>65129320889.760002</v>
      </c>
      <c r="AE72" s="245">
        <v>7757110307.6800003</v>
      </c>
      <c r="AF72" s="245">
        <v>10561631850.360001</v>
      </c>
      <c r="AG72" s="245">
        <v>9639652325.3999996</v>
      </c>
      <c r="AH72" s="245">
        <v>9787408299.4699993</v>
      </c>
      <c r="AI72" s="245">
        <v>9787408299.4699993</v>
      </c>
      <c r="AJ72" s="245">
        <v>0</v>
      </c>
      <c r="AK72" s="245">
        <v>22619295802.584</v>
      </c>
      <c r="AL72" s="245">
        <v>27321444094.269997</v>
      </c>
      <c r="AM72" s="245">
        <v>3220523882.6700001</v>
      </c>
      <c r="AN72" s="245">
        <v>306005035772.453</v>
      </c>
      <c r="AO72" s="245">
        <v>142015860622.444</v>
      </c>
      <c r="AP72" s="245">
        <v>97459245513.901993</v>
      </c>
      <c r="AQ72" s="245">
        <v>100614105453.12799</v>
      </c>
      <c r="AR72" s="245">
        <v>67797806655.628098</v>
      </c>
      <c r="AS72" s="245">
        <v>32816298797.5</v>
      </c>
      <c r="AT72" s="245">
        <v>66529929636.107101</v>
      </c>
      <c r="AU72" s="245">
        <v>0</v>
      </c>
      <c r="AV72" s="245">
        <v>118332745305.22699</v>
      </c>
      <c r="AW72" s="245">
        <v>152069260671.685</v>
      </c>
      <c r="AX72" s="245">
        <v>3702077791168.3501</v>
      </c>
      <c r="AY72" s="245">
        <v>1385731072657.3</v>
      </c>
      <c r="AZ72" s="245">
        <v>398651661548.53302</v>
      </c>
      <c r="BA72" s="245">
        <v>393562661599.74402</v>
      </c>
      <c r="BB72" s="245">
        <v>48812694457.75</v>
      </c>
      <c r="BC72" s="245">
        <v>0</v>
      </c>
      <c r="BD72" s="245">
        <v>4832041493.71</v>
      </c>
      <c r="BE72" s="245">
        <v>8700593809.1400013</v>
      </c>
      <c r="BF72" s="245">
        <v>12576476956.58</v>
      </c>
      <c r="BG72" s="245">
        <v>22703582198.32</v>
      </c>
      <c r="BH72" s="245">
        <v>249582915666.03</v>
      </c>
      <c r="BI72" s="245">
        <v>264899167051.65298</v>
      </c>
      <c r="BJ72" s="245">
        <v>44443146751.083397</v>
      </c>
      <c r="BK72" s="245">
        <v>220456020300.569</v>
      </c>
      <c r="BL72" s="245">
        <v>0</v>
      </c>
      <c r="BM72" s="245">
        <v>2316346718511.0503</v>
      </c>
      <c r="BN72" s="245">
        <v>1361069531256.71</v>
      </c>
      <c r="BO72" s="245">
        <v>1242163147.3099999</v>
      </c>
      <c r="BP72" s="245">
        <v>816440199127.74402</v>
      </c>
      <c r="BQ72" s="245">
        <v>99564427003.677094</v>
      </c>
      <c r="BR72" s="245">
        <v>75995000000</v>
      </c>
      <c r="BS72" s="245">
        <v>210349273713.52267</v>
      </c>
      <c r="BT72" s="245">
        <v>201358610051.42984</v>
      </c>
      <c r="BU72" s="245">
        <v>8279319771.7027378</v>
      </c>
      <c r="BV72" s="245">
        <v>610081723.37700009</v>
      </c>
      <c r="BW72" s="245">
        <v>101262167.01294097</v>
      </c>
      <c r="BX72" s="245">
        <v>0</v>
      </c>
      <c r="BY72" s="245">
        <v>162611431.31999999</v>
      </c>
      <c r="BZ72" s="245">
        <v>33438433.239999998</v>
      </c>
      <c r="CA72" s="245">
        <v>273483766.94629991</v>
      </c>
      <c r="CB72" s="245">
        <v>2600655471.5666413</v>
      </c>
      <c r="CC72" s="245">
        <v>2968926936.0599999</v>
      </c>
      <c r="CD72" s="245">
        <v>29056832926.646141</v>
      </c>
      <c r="CE72" s="245">
        <v>5705858698.7592344</v>
      </c>
      <c r="CF72" s="245">
        <v>12359317175.316898</v>
      </c>
      <c r="CG72" s="245">
        <v>459476064.78000003</v>
      </c>
      <c r="CH72" s="245">
        <v>11312252792</v>
      </c>
      <c r="CI72" s="245">
        <v>780071804.20999992</v>
      </c>
      <c r="CJ72" s="245">
        <v>40773740553.691833</v>
      </c>
      <c r="CK72" s="245">
        <v>5855358538.0490036</v>
      </c>
      <c r="CL72" s="245">
        <v>29010297256.7052</v>
      </c>
      <c r="CM72" s="245">
        <v>0</v>
      </c>
      <c r="CN72" s="245">
        <v>162798.88</v>
      </c>
      <c r="CO72" s="245">
        <v>1037080380.95</v>
      </c>
      <c r="CP72" s="245">
        <v>0</v>
      </c>
      <c r="CQ72" s="245">
        <v>0</v>
      </c>
      <c r="CR72" s="245">
        <v>15733435343.450001</v>
      </c>
      <c r="CS72" s="245">
        <v>12239618733.425198</v>
      </c>
      <c r="CT72" s="245">
        <v>91626125416.321121</v>
      </c>
      <c r="CU72" s="245">
        <v>10580359858.629181</v>
      </c>
      <c r="CV72" s="245">
        <v>31728564972.841942</v>
      </c>
      <c r="CW72" s="245">
        <v>49317200584.850021</v>
      </c>
      <c r="CX72" s="245">
        <v>27395991581.467907</v>
      </c>
      <c r="CY72" s="245">
        <v>103044064342.77924</v>
      </c>
      <c r="CZ72" s="245">
        <v>7335625012.6799994</v>
      </c>
      <c r="DA72" s="245">
        <v>1813593755.3138065</v>
      </c>
      <c r="DB72" s="245">
        <v>108566095600.14546</v>
      </c>
      <c r="DC72" s="245">
        <v>108636939571.59546</v>
      </c>
      <c r="DD72" s="245">
        <v>258538804717.24448</v>
      </c>
      <c r="DE72" s="245">
        <v>158974377713.5675</v>
      </c>
      <c r="DF72" s="245">
        <v>99564427003.676956</v>
      </c>
    </row>
    <row r="73" spans="1:110" ht="11.25" customHeight="1">
      <c r="A73" s="133">
        <v>2023</v>
      </c>
      <c r="B73" s="133">
        <v>2</v>
      </c>
      <c r="C73" s="133">
        <v>522</v>
      </c>
      <c r="D73" s="246">
        <v>427</v>
      </c>
      <c r="E73" s="133">
        <v>445</v>
      </c>
      <c r="F73" s="252">
        <v>3.3000000000000002E-2</v>
      </c>
      <c r="G73" s="249">
        <v>3895981</v>
      </c>
      <c r="H73" s="251">
        <v>1322326</v>
      </c>
      <c r="I73" s="138">
        <v>3945898445685.9561</v>
      </c>
      <c r="J73" s="135">
        <v>3815144793051.5967</v>
      </c>
      <c r="K73" s="244">
        <v>524573921776.75031</v>
      </c>
      <c r="L73" s="244">
        <v>114155758072.13435</v>
      </c>
      <c r="M73" s="244">
        <v>240067767595.27905</v>
      </c>
      <c r="N73" s="247">
        <v>157109309894.69632</v>
      </c>
      <c r="O73" s="244">
        <v>34911518055.395996</v>
      </c>
      <c r="P73" s="244">
        <v>19040323874.470001</v>
      </c>
      <c r="Q73" s="244">
        <v>15960871541.620001</v>
      </c>
      <c r="R73" s="244">
        <v>-40443205.823999994</v>
      </c>
      <c r="S73" s="244">
        <v>2929953413226.5151</v>
      </c>
      <c r="T73" s="244">
        <v>3107490496377.918</v>
      </c>
      <c r="U73" s="244">
        <v>2766905615275.1577</v>
      </c>
      <c r="V73" s="245">
        <v>103149147572.31384</v>
      </c>
      <c r="W73" s="245">
        <v>237435733530.44583</v>
      </c>
      <c r="X73" s="256">
        <v>7.6999999999999999E-2</v>
      </c>
      <c r="Y73" s="245">
        <v>3025198023635.8081</v>
      </c>
      <c r="Z73" s="245">
        <v>2697672519748.9082</v>
      </c>
      <c r="AA73" s="245">
        <v>99068989538.563843</v>
      </c>
      <c r="AB73" s="245">
        <v>228456514348.33585</v>
      </c>
      <c r="AC73" s="245">
        <v>82292472742.110001</v>
      </c>
      <c r="AD73" s="245">
        <v>69233095526.25</v>
      </c>
      <c r="AE73" s="245">
        <v>4080158033.75</v>
      </c>
      <c r="AF73" s="245">
        <v>8979219182.1100006</v>
      </c>
      <c r="AG73" s="245">
        <v>10247323921.730001</v>
      </c>
      <c r="AH73" s="245">
        <v>10474969245.389999</v>
      </c>
      <c r="AI73" s="245">
        <v>10474969245.389999</v>
      </c>
      <c r="AJ73" s="245">
        <v>0</v>
      </c>
      <c r="AK73" s="245">
        <v>21439165766.183601</v>
      </c>
      <c r="AL73" s="245">
        <v>26558421528.1236</v>
      </c>
      <c r="AM73" s="245">
        <v>2836198270.6599998</v>
      </c>
      <c r="AN73" s="245">
        <v>288870685305.02618</v>
      </c>
      <c r="AO73" s="245">
        <v>146888657785.44031</v>
      </c>
      <c r="AP73" s="245">
        <v>81122740562.650009</v>
      </c>
      <c r="AQ73" s="245">
        <v>84535831565.600006</v>
      </c>
      <c r="AR73" s="245">
        <v>65669268495.049988</v>
      </c>
      <c r="AS73" s="245">
        <v>18866563070.550003</v>
      </c>
      <c r="AT73" s="245">
        <v>60859286956.935722</v>
      </c>
      <c r="AU73" s="245">
        <v>5148765000</v>
      </c>
      <c r="AV73" s="245">
        <v>130753652634.35594</v>
      </c>
      <c r="AW73" s="245">
        <v>169547706748.05392</v>
      </c>
      <c r="AX73" s="245">
        <v>3945898445685.9561</v>
      </c>
      <c r="AY73" s="245">
        <v>1477743947567.3428</v>
      </c>
      <c r="AZ73" s="245">
        <v>449317747938.03778</v>
      </c>
      <c r="BA73" s="245">
        <v>428239354292.74524</v>
      </c>
      <c r="BB73" s="245">
        <v>48563093938.680573</v>
      </c>
      <c r="BC73" s="245">
        <v>0</v>
      </c>
      <c r="BD73" s="245">
        <v>8143434026.8905697</v>
      </c>
      <c r="BE73" s="245">
        <v>7221554162.8200006</v>
      </c>
      <c r="BF73" s="245">
        <v>32811105748.970001</v>
      </c>
      <c r="BG73" s="245">
        <v>387000000</v>
      </c>
      <c r="BH73" s="245">
        <v>237947652602.94</v>
      </c>
      <c r="BI73" s="245">
        <v>280444427285.51904</v>
      </c>
      <c r="BJ73" s="245">
        <v>43359598848.251831</v>
      </c>
      <c r="BK73" s="245">
        <v>232170673187.26724</v>
      </c>
      <c r="BL73" s="245">
        <v>4914155250</v>
      </c>
      <c r="BM73" s="245">
        <v>2468154498118.6265</v>
      </c>
      <c r="BN73" s="245">
        <v>1440023491566.71</v>
      </c>
      <c r="BO73" s="245">
        <v>1274869100.5000002</v>
      </c>
      <c r="BP73" s="245">
        <v>889274645105.68005</v>
      </c>
      <c r="BQ73" s="245">
        <v>189113625795.52896</v>
      </c>
      <c r="BR73" s="245">
        <v>75995000000</v>
      </c>
      <c r="BS73" s="245">
        <v>439120326902.00812</v>
      </c>
      <c r="BT73" s="245">
        <v>417304626559.75244</v>
      </c>
      <c r="BU73" s="245">
        <v>22621870991.341133</v>
      </c>
      <c r="BV73" s="245">
        <v>1291558034.4499996</v>
      </c>
      <c r="BW73" s="245">
        <v>-2097728683.5353994</v>
      </c>
      <c r="BX73" s="245">
        <v>0</v>
      </c>
      <c r="BY73" s="245">
        <v>412140672.80999994</v>
      </c>
      <c r="BZ73" s="245">
        <v>93146335.239999995</v>
      </c>
      <c r="CA73" s="245">
        <v>682173948.69460022</v>
      </c>
      <c r="CB73" s="245">
        <v>5312486348.6199989</v>
      </c>
      <c r="CC73" s="245">
        <v>8597675988.8999996</v>
      </c>
      <c r="CD73" s="245">
        <v>60715329432.120903</v>
      </c>
      <c r="CE73" s="245">
        <v>12702951946.697105</v>
      </c>
      <c r="CF73" s="245">
        <v>24356385595.787865</v>
      </c>
      <c r="CG73" s="245">
        <v>302641551.02000004</v>
      </c>
      <c r="CH73" s="245">
        <v>24169115743.435966</v>
      </c>
      <c r="CI73" s="245">
        <v>815765404.81999993</v>
      </c>
      <c r="CJ73" s="245">
        <v>68397063060.319336</v>
      </c>
      <c r="CK73" s="245">
        <v>12317391302.486263</v>
      </c>
      <c r="CL73" s="245">
        <v>46755164696.664604</v>
      </c>
      <c r="CM73" s="245">
        <v>0</v>
      </c>
      <c r="CN73" s="245">
        <v>376966548.16000003</v>
      </c>
      <c r="CO73" s="245">
        <v>2273722367.0085998</v>
      </c>
      <c r="CP73" s="245">
        <v>1602000</v>
      </c>
      <c r="CQ73" s="245">
        <v>0</v>
      </c>
      <c r="CR73" s="245">
        <v>32020320204.030003</v>
      </c>
      <c r="CS73" s="245">
        <v>12082553577.466002</v>
      </c>
      <c r="CT73" s="245">
        <v>189226333615.42361</v>
      </c>
      <c r="CU73" s="245">
        <v>19425044524.044872</v>
      </c>
      <c r="CV73" s="245">
        <v>65369250324.524925</v>
      </c>
      <c r="CW73" s="245">
        <v>104432038766.8539</v>
      </c>
      <c r="CX73" s="245">
        <v>50732716508.607262</v>
      </c>
      <c r="CY73" s="245">
        <v>206843010406.17551</v>
      </c>
      <c r="CZ73" s="245">
        <v>12605188204.080004</v>
      </c>
      <c r="DA73" s="245">
        <v>4869106723.2533312</v>
      </c>
      <c r="DB73" s="245">
        <v>214579091887.0022</v>
      </c>
      <c r="DC73" s="245">
        <v>214629988626.77332</v>
      </c>
      <c r="DD73" s="245">
        <v>520230389279.51776</v>
      </c>
      <c r="DE73" s="245">
        <v>331116763483.98853</v>
      </c>
      <c r="DF73" s="245">
        <v>189113625795.52899</v>
      </c>
    </row>
    <row r="74" spans="1:110" ht="11.25" customHeight="1">
      <c r="A74" s="133">
        <v>2023</v>
      </c>
      <c r="B74" s="133">
        <v>3</v>
      </c>
      <c r="C74" s="133">
        <v>521</v>
      </c>
      <c r="D74" s="246">
        <v>428</v>
      </c>
      <c r="E74" s="133">
        <v>453</v>
      </c>
      <c r="F74" s="257">
        <v>3.3000000000000002E-2</v>
      </c>
      <c r="G74" s="249">
        <v>4141367</v>
      </c>
      <c r="H74" s="251">
        <v>1461201</v>
      </c>
      <c r="I74" s="138">
        <v>4257356072725.4399</v>
      </c>
      <c r="J74" s="135">
        <v>4121960604712.4102</v>
      </c>
      <c r="K74" s="244">
        <v>529285953656.63</v>
      </c>
      <c r="L74" s="244">
        <v>114042364107.783</v>
      </c>
      <c r="M74" s="244">
        <v>253643195278.76099</v>
      </c>
      <c r="N74" s="247">
        <v>152337922663.556</v>
      </c>
      <c r="O74" s="244">
        <v>41678151840.775002</v>
      </c>
      <c r="P74" s="244">
        <v>22882287921.330002</v>
      </c>
      <c r="Q74" s="244">
        <v>18873735918.880001</v>
      </c>
      <c r="R74" s="244">
        <v>-28419066.004999999</v>
      </c>
      <c r="S74" s="244">
        <v>3189615679046.79</v>
      </c>
      <c r="T74" s="244">
        <v>3378459118471.9502</v>
      </c>
      <c r="U74" s="244">
        <v>3006964468521.2598</v>
      </c>
      <c r="V74" s="245">
        <v>119564008417.703</v>
      </c>
      <c r="W74" s="245">
        <v>251930641532.98798</v>
      </c>
      <c r="X74" s="256">
        <v>7.4999999999999997E-2</v>
      </c>
      <c r="Y74" s="245">
        <v>3284929548251.1904</v>
      </c>
      <c r="Z74" s="245">
        <v>2931045016850.29</v>
      </c>
      <c r="AA74" s="245">
        <v>110672400093.063</v>
      </c>
      <c r="AB74" s="245">
        <v>243212131307.83798</v>
      </c>
      <c r="AC74" s="245">
        <v>93529570220.76001</v>
      </c>
      <c r="AD74" s="245">
        <v>75919451670.969986</v>
      </c>
      <c r="AE74" s="245">
        <v>8891608324.6399994</v>
      </c>
      <c r="AF74" s="245">
        <v>8718510225.1499996</v>
      </c>
      <c r="AG74" s="245">
        <v>15223208813.1695</v>
      </c>
      <c r="AH74" s="245">
        <v>15370658926.039499</v>
      </c>
      <c r="AI74" s="245">
        <v>15370658926.039499</v>
      </c>
      <c r="AJ74" s="245">
        <v>0</v>
      </c>
      <c r="AK74" s="245">
        <v>21533611738.290001</v>
      </c>
      <c r="AL74" s="245">
        <v>26666380509.459999</v>
      </c>
      <c r="AM74" s="245">
        <v>2316016778.6700001</v>
      </c>
      <c r="AN74" s="245">
        <v>319434749616.75104</v>
      </c>
      <c r="AO74" s="245">
        <v>157960693368.18503</v>
      </c>
      <c r="AP74" s="245">
        <v>86003036668.986908</v>
      </c>
      <c r="AQ74" s="245">
        <v>89575122033.266907</v>
      </c>
      <c r="AR74" s="245">
        <v>70368898457.216904</v>
      </c>
      <c r="AS74" s="245">
        <v>19206223576.049999</v>
      </c>
      <c r="AT74" s="245">
        <v>75471019579.579208</v>
      </c>
      <c r="AU74" s="245">
        <v>5189250000</v>
      </c>
      <c r="AV74" s="245">
        <v>135395468013.028</v>
      </c>
      <c r="AW74" s="245">
        <v>177596922160.11499</v>
      </c>
      <c r="AX74" s="245">
        <v>4257356072725.4399</v>
      </c>
      <c r="AY74" s="245">
        <v>1667723116636.99</v>
      </c>
      <c r="AZ74" s="245">
        <v>519346507707.45099</v>
      </c>
      <c r="BA74" s="245">
        <v>470565339648.03998</v>
      </c>
      <c r="BB74" s="245">
        <v>54017702119.809998</v>
      </c>
      <c r="BC74" s="245">
        <v>0</v>
      </c>
      <c r="BD74" s="245">
        <v>12185601280.209999</v>
      </c>
      <c r="BE74" s="245">
        <v>8139918647.8199997</v>
      </c>
      <c r="BF74" s="245">
        <v>33690511111.780003</v>
      </c>
      <c r="BG74" s="245">
        <v>1671080</v>
      </c>
      <c r="BH74" s="245">
        <v>263511092765.70999</v>
      </c>
      <c r="BI74" s="245">
        <v>332058581258.78503</v>
      </c>
      <c r="BJ74" s="245">
        <v>56685338776.066902</v>
      </c>
      <c r="BK74" s="245">
        <v>332058581258.78503</v>
      </c>
      <c r="BL74" s="245">
        <v>4967275249.9900007</v>
      </c>
      <c r="BM74" s="245">
        <v>2589632956088.4399</v>
      </c>
      <c r="BN74" s="245">
        <v>1453044971566.71</v>
      </c>
      <c r="BO74" s="245">
        <v>1282807347.02</v>
      </c>
      <c r="BP74" s="245">
        <v>994795576966.35693</v>
      </c>
      <c r="BQ74" s="245">
        <v>302407483824.89801</v>
      </c>
      <c r="BR74" s="245">
        <v>75995000000</v>
      </c>
      <c r="BS74" s="245">
        <v>694330464322.77405</v>
      </c>
      <c r="BT74" s="245">
        <v>665755298755.76794</v>
      </c>
      <c r="BU74" s="245">
        <v>29775700092.2584</v>
      </c>
      <c r="BV74" s="245">
        <v>2053478491.45</v>
      </c>
      <c r="BW74" s="245">
        <v>-3254013016.7021999</v>
      </c>
      <c r="BX74" s="245">
        <v>0</v>
      </c>
      <c r="BY74" s="245">
        <v>1000910839</v>
      </c>
      <c r="BZ74" s="245">
        <v>123942376.05000001</v>
      </c>
      <c r="CA74" s="245">
        <v>1534383786.2778001</v>
      </c>
      <c r="CB74" s="245">
        <v>8090464220.6499996</v>
      </c>
      <c r="CC74" s="245">
        <v>14003714238.68</v>
      </c>
      <c r="CD74" s="245">
        <v>98250105536.956802</v>
      </c>
      <c r="CE74" s="245">
        <v>21186795724.903801</v>
      </c>
      <c r="CF74" s="245">
        <v>38983078698.072998</v>
      </c>
      <c r="CG74" s="245">
        <v>698264860.80999994</v>
      </c>
      <c r="CH74" s="245">
        <v>38317128735.129997</v>
      </c>
      <c r="CI74" s="245">
        <v>935162481.96000004</v>
      </c>
      <c r="CJ74" s="245">
        <v>102696398828.547</v>
      </c>
      <c r="CK74" s="245">
        <v>18729156813.045799</v>
      </c>
      <c r="CL74" s="245">
        <v>70834784415.801605</v>
      </c>
      <c r="CM74" s="245">
        <v>0</v>
      </c>
      <c r="CN74" s="245">
        <v>21089410.080000002</v>
      </c>
      <c r="CO74" s="245">
        <v>3507976450.8899999</v>
      </c>
      <c r="CP74" s="245">
        <v>909453.13</v>
      </c>
      <c r="CQ74" s="245">
        <v>0</v>
      </c>
      <c r="CR74" s="245">
        <v>49681866998.777802</v>
      </c>
      <c r="CS74" s="245">
        <v>17622942102.923901</v>
      </c>
      <c r="CT74" s="245">
        <v>292744287032.07397</v>
      </c>
      <c r="CU74" s="245">
        <v>29273286244.126499</v>
      </c>
      <c r="CV74" s="245">
        <v>100755227860.89</v>
      </c>
      <c r="CW74" s="245">
        <v>162715772927.05701</v>
      </c>
      <c r="CX74" s="245">
        <v>69237547605.582214</v>
      </c>
      <c r="CY74" s="245">
        <v>336794922976.70898</v>
      </c>
      <c r="CZ74" s="245">
        <v>17368430225.121799</v>
      </c>
      <c r="DA74" s="245">
        <v>7230326637.2915897</v>
      </c>
      <c r="DB74" s="245">
        <v>346933026564.54004</v>
      </c>
      <c r="DC74" s="245">
        <v>347186556056.40002</v>
      </c>
      <c r="DD74" s="245">
        <v>814671433180.29407</v>
      </c>
      <c r="DE74" s="245">
        <v>512263949355.39697</v>
      </c>
      <c r="DF74" s="245">
        <v>302407483824.89801</v>
      </c>
    </row>
    <row r="75" spans="1:110" ht="11.25" customHeight="1">
      <c r="A75" s="131">
        <v>2023</v>
      </c>
      <c r="B75" s="131">
        <v>4</v>
      </c>
      <c r="C75" s="119">
        <v>529</v>
      </c>
      <c r="D75" s="142">
        <v>434</v>
      </c>
      <c r="E75" s="119">
        <v>446</v>
      </c>
      <c r="F75" s="257">
        <v>3.3000000000000002E-2</v>
      </c>
      <c r="G75" s="119">
        <v>4535672</v>
      </c>
      <c r="H75" s="140">
        <v>1600427</v>
      </c>
      <c r="I75" s="258">
        <v>4672234037572.6904</v>
      </c>
      <c r="J75" s="258">
        <v>4526175794486.6201</v>
      </c>
      <c r="K75" s="258">
        <v>652934171606.10999</v>
      </c>
      <c r="L75" s="258">
        <v>101920654286.73</v>
      </c>
      <c r="M75" s="258">
        <v>323965618949.84998</v>
      </c>
      <c r="N75" s="258">
        <v>216976665199.75</v>
      </c>
      <c r="O75" s="258">
        <v>50718427804.919998</v>
      </c>
      <c r="P75" s="258">
        <v>29764740982.18</v>
      </c>
      <c r="Q75" s="258">
        <v>20953686822.740002</v>
      </c>
      <c r="R75" s="141" t="s">
        <v>69</v>
      </c>
      <c r="S75" s="258">
        <v>3475952644843.9702</v>
      </c>
      <c r="T75" s="258">
        <v>3675862241494.3701</v>
      </c>
      <c r="U75" s="258">
        <v>3297351355545.4199</v>
      </c>
      <c r="V75" s="258">
        <v>119435490474.60001</v>
      </c>
      <c r="W75" s="258">
        <v>259075395474.35001</v>
      </c>
      <c r="X75" s="259">
        <v>7.0000000000000007E-2</v>
      </c>
      <c r="Y75" s="258">
        <v>3581671072555.4702</v>
      </c>
      <c r="Z75" s="258">
        <v>3216251847598.9399</v>
      </c>
      <c r="AA75" s="258">
        <v>114907311195.60001</v>
      </c>
      <c r="AB75" s="258">
        <v>250511913760.95001</v>
      </c>
      <c r="AC75" s="258">
        <v>94191168938.889999</v>
      </c>
      <c r="AD75" s="258">
        <v>81099507946.479996</v>
      </c>
      <c r="AE75" s="258">
        <v>4528179279.0100002</v>
      </c>
      <c r="AF75" s="258">
        <v>8563481713.4099998</v>
      </c>
      <c r="AG75" s="258">
        <v>14681958958.309999</v>
      </c>
      <c r="AH75" s="258">
        <v>15119373058.639999</v>
      </c>
      <c r="AI75" s="258">
        <v>15119373058.639999</v>
      </c>
      <c r="AJ75" s="141" t="s">
        <v>271</v>
      </c>
      <c r="AK75" s="258">
        <v>25881089617.369999</v>
      </c>
      <c r="AL75" s="258">
        <v>29473075051.509998</v>
      </c>
      <c r="AM75" s="258">
        <v>3819509033.48</v>
      </c>
      <c r="AN75" s="258">
        <v>302055514182.15002</v>
      </c>
      <c r="AO75" s="258">
        <v>161691039760.56</v>
      </c>
      <c r="AP75" s="258">
        <v>73424099150.389999</v>
      </c>
      <c r="AQ75" s="258">
        <v>75921639503.050003</v>
      </c>
      <c r="AR75" s="258">
        <v>75303359075.580002</v>
      </c>
      <c r="AS75" s="258">
        <v>618280427.47000003</v>
      </c>
      <c r="AT75" s="258">
        <v>66940375271.209999</v>
      </c>
      <c r="AU75" s="258">
        <v>3951987473.7800002</v>
      </c>
      <c r="AV75" s="258">
        <v>146058243086.07001</v>
      </c>
      <c r="AW75" s="258">
        <v>146058243086.07001</v>
      </c>
      <c r="AX75" s="258">
        <v>4672234037572.6904</v>
      </c>
      <c r="AY75" s="258">
        <v>1926887214050.8899</v>
      </c>
      <c r="AZ75" s="258">
        <v>651891479532.79004</v>
      </c>
      <c r="BA75" s="258">
        <v>586361628524.88</v>
      </c>
      <c r="BB75" s="258">
        <v>46983967336.82</v>
      </c>
      <c r="BC75" s="141" t="s">
        <v>271</v>
      </c>
      <c r="BD75" s="258">
        <v>5663328173.3999996</v>
      </c>
      <c r="BE75" s="258">
        <v>9260655816.2600002</v>
      </c>
      <c r="BF75" s="258">
        <v>32059983347.16</v>
      </c>
      <c r="BG75" s="141" t="s">
        <v>73</v>
      </c>
      <c r="BH75" s="258">
        <v>316309597237.23999</v>
      </c>
      <c r="BI75" s="258">
        <v>301563386477.96997</v>
      </c>
      <c r="BJ75" s="258">
        <v>59004146462.029999</v>
      </c>
      <c r="BK75" s="258">
        <v>242310880015.95001</v>
      </c>
      <c r="BL75" s="258">
        <v>248359999.99000001</v>
      </c>
      <c r="BM75" s="258">
        <v>2745346823521.7798</v>
      </c>
      <c r="BN75" s="258">
        <v>1497971130566.71</v>
      </c>
      <c r="BO75" s="258">
        <v>1583833950.54</v>
      </c>
      <c r="BP75" s="258">
        <v>1107226822913.49</v>
      </c>
      <c r="BQ75" s="258">
        <v>432126044702.72998</v>
      </c>
      <c r="BR75" s="258">
        <v>75995000000</v>
      </c>
      <c r="BS75" s="258">
        <v>999060655025.19995</v>
      </c>
      <c r="BT75" s="258">
        <v>955597185657.14001</v>
      </c>
      <c r="BU75" s="258">
        <v>42963678905.610001</v>
      </c>
      <c r="BV75" s="258">
        <v>3044265513.8000002</v>
      </c>
      <c r="BW75" s="258">
        <v>-2544475051.3600001</v>
      </c>
      <c r="BX75" s="141" t="s">
        <v>73</v>
      </c>
      <c r="BY75" s="258">
        <v>1492871941.29</v>
      </c>
      <c r="BZ75" s="141" t="s">
        <v>272</v>
      </c>
      <c r="CA75" s="258">
        <v>1933311349.3099999</v>
      </c>
      <c r="CB75" s="258">
        <v>13298613612.370001</v>
      </c>
      <c r="CC75" s="258">
        <v>19435223770.380001</v>
      </c>
      <c r="CD75" s="258">
        <v>139996435462.70001</v>
      </c>
      <c r="CE75" s="258">
        <v>31394125455.27</v>
      </c>
      <c r="CF75" s="258">
        <v>52809186779.07</v>
      </c>
      <c r="CG75" s="258">
        <v>1063327363.3</v>
      </c>
      <c r="CH75" s="258">
        <v>55782135597.209999</v>
      </c>
      <c r="CI75" s="258">
        <v>1052339732.16</v>
      </c>
      <c r="CJ75" s="258">
        <v>140007138819.04999</v>
      </c>
      <c r="CK75" s="258">
        <v>21463337661.119999</v>
      </c>
      <c r="CL75" s="258">
        <v>98929938160.210007</v>
      </c>
      <c r="CM75" s="141" t="s">
        <v>273</v>
      </c>
      <c r="CN75" s="258">
        <v>48006470.770000003</v>
      </c>
      <c r="CO75" s="258">
        <v>4805570740</v>
      </c>
      <c r="CP75" s="258">
        <v>1347460.7</v>
      </c>
      <c r="CQ75" s="141" t="s">
        <v>73</v>
      </c>
      <c r="CR75" s="258">
        <v>67326243015.650002</v>
      </c>
      <c r="CS75" s="258">
        <v>26748770473.099998</v>
      </c>
      <c r="CT75" s="258">
        <v>412365486443.5</v>
      </c>
      <c r="CU75" s="258">
        <v>33379159123.84</v>
      </c>
      <c r="CV75" s="258">
        <v>144308357104.88</v>
      </c>
      <c r="CW75" s="258">
        <v>234624073308.20999</v>
      </c>
      <c r="CX75" s="258">
        <v>93453042708.729996</v>
      </c>
      <c r="CY75" s="258">
        <v>493252829229.31</v>
      </c>
      <c r="CZ75" s="258">
        <v>24502905961.799999</v>
      </c>
      <c r="DA75" s="258">
        <v>12704602081.940001</v>
      </c>
      <c r="DB75" s="258">
        <v>505051133109.16998</v>
      </c>
      <c r="DC75" s="258">
        <v>505071432024.64001</v>
      </c>
      <c r="DD75" s="258">
        <v>1163797479553.8999</v>
      </c>
      <c r="DE75" s="258">
        <v>731671434851.17004</v>
      </c>
      <c r="DF75" s="258">
        <v>432126044702.72998</v>
      </c>
    </row>
    <row r="76" spans="1:110" ht="11.25" customHeight="1">
      <c r="A76" s="131"/>
      <c r="B76" s="131"/>
      <c r="C76" s="119"/>
      <c r="D76" s="142"/>
      <c r="E76" s="119"/>
      <c r="F76" s="119"/>
      <c r="G76" s="119"/>
      <c r="H76" s="140"/>
      <c r="I76" s="143"/>
      <c r="J76" s="144"/>
      <c r="K76" s="144"/>
      <c r="L76" s="144"/>
      <c r="M76" s="144"/>
      <c r="N76" s="144"/>
      <c r="O76" s="144"/>
      <c r="P76" s="144"/>
      <c r="Q76" s="144"/>
      <c r="R76" s="119"/>
      <c r="S76" s="119"/>
      <c r="T76" s="119"/>
      <c r="U76" s="120"/>
      <c r="V76" s="120"/>
      <c r="W76" s="120"/>
      <c r="X76" s="120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6"/>
      <c r="CN76" s="146"/>
      <c r="CO76" s="146"/>
      <c r="CP76" s="146"/>
      <c r="CQ76" s="146"/>
      <c r="CR76" s="146"/>
      <c r="CS76" s="146"/>
      <c r="CT76" s="146"/>
      <c r="CU76" s="146"/>
      <c r="CV76" s="146"/>
      <c r="CW76" s="146"/>
      <c r="CX76" s="146"/>
      <c r="CY76" s="146"/>
      <c r="CZ76" s="146"/>
      <c r="DA76" s="146"/>
      <c r="DB76" s="146"/>
      <c r="DC76" s="146"/>
      <c r="DD76" s="147"/>
      <c r="DE76" s="146"/>
      <c r="DF76" s="145"/>
    </row>
    <row r="77" spans="1:110" ht="11.25" customHeight="1">
      <c r="A77" s="131"/>
      <c r="B77" s="131"/>
      <c r="C77" s="119"/>
      <c r="D77" s="142"/>
      <c r="E77" s="119"/>
      <c r="F77" s="119"/>
      <c r="G77" s="119"/>
      <c r="H77" s="14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</row>
    <row r="78" spans="1:110" ht="11.25" customHeight="1">
      <c r="A78" s="131"/>
      <c r="B78" s="131"/>
      <c r="C78" s="119"/>
      <c r="D78" s="142"/>
      <c r="E78" s="119"/>
      <c r="F78" s="119"/>
      <c r="G78" s="119"/>
      <c r="H78" s="140"/>
      <c r="I78" s="143"/>
      <c r="J78" s="144"/>
      <c r="K78" s="144"/>
      <c r="L78" s="144"/>
      <c r="M78" s="144"/>
      <c r="N78" s="144"/>
      <c r="O78" s="144"/>
      <c r="P78" s="144"/>
      <c r="Q78" s="144"/>
      <c r="R78" s="119"/>
      <c r="S78" s="119"/>
      <c r="T78" s="119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1"/>
      <c r="CC78" s="131"/>
      <c r="CD78" s="131"/>
      <c r="CE78" s="131"/>
      <c r="CF78" s="131"/>
      <c r="CG78" s="131"/>
      <c r="CH78" s="131"/>
      <c r="CI78" s="131"/>
      <c r="CJ78" s="131"/>
      <c r="CK78" s="131"/>
      <c r="CL78" s="131"/>
      <c r="CM78" s="131"/>
      <c r="CN78" s="131"/>
      <c r="CO78" s="131"/>
      <c r="CP78" s="131"/>
      <c r="CQ78" s="131"/>
      <c r="CR78" s="131"/>
      <c r="CS78" s="131"/>
      <c r="CT78" s="131"/>
      <c r="CU78" s="131"/>
      <c r="CV78" s="131"/>
      <c r="CW78" s="131"/>
      <c r="CX78" s="131"/>
      <c r="CY78" s="131"/>
      <c r="CZ78" s="131"/>
      <c r="DA78" s="131"/>
      <c r="DB78" s="131"/>
      <c r="DC78" s="131"/>
      <c r="DD78" s="131"/>
      <c r="DE78" s="131"/>
      <c r="DF78" s="141"/>
    </row>
    <row r="79" spans="1:110" ht="11.25" customHeight="1">
      <c r="A79" s="131"/>
      <c r="B79" s="131"/>
      <c r="C79" s="119"/>
      <c r="D79" s="142"/>
      <c r="E79" s="119"/>
      <c r="F79" s="119"/>
      <c r="G79" s="119"/>
      <c r="H79" s="140"/>
      <c r="I79" s="143"/>
      <c r="J79" s="144"/>
      <c r="K79" s="144"/>
      <c r="L79" s="144"/>
      <c r="M79" s="144"/>
      <c r="N79" s="144"/>
      <c r="O79" s="144"/>
      <c r="P79" s="144"/>
      <c r="Q79" s="144"/>
      <c r="R79" s="119"/>
      <c r="S79" s="119"/>
      <c r="T79" s="119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1"/>
      <c r="BI79" s="131"/>
      <c r="BJ79" s="131"/>
      <c r="BK79" s="131"/>
      <c r="BL79" s="131"/>
      <c r="BM79" s="131"/>
      <c r="BN79" s="131"/>
      <c r="BO79" s="131"/>
      <c r="BP79" s="131"/>
      <c r="BQ79" s="131"/>
      <c r="BR79" s="131"/>
      <c r="BS79" s="131"/>
      <c r="BT79" s="131"/>
      <c r="BU79" s="131"/>
      <c r="BV79" s="131"/>
      <c r="BW79" s="131"/>
      <c r="BX79" s="131"/>
      <c r="BY79" s="131"/>
      <c r="BZ79" s="131"/>
      <c r="CA79" s="131"/>
      <c r="CB79" s="131"/>
      <c r="CC79" s="131"/>
      <c r="CD79" s="131"/>
      <c r="CE79" s="131"/>
      <c r="CF79" s="131"/>
      <c r="CG79" s="131"/>
      <c r="CH79" s="131"/>
      <c r="CI79" s="131"/>
      <c r="CJ79" s="131"/>
      <c r="CK79" s="131"/>
      <c r="CL79" s="131"/>
      <c r="CM79" s="131"/>
      <c r="CN79" s="131"/>
      <c r="CO79" s="131"/>
      <c r="CP79" s="131"/>
      <c r="CQ79" s="131"/>
      <c r="CR79" s="131"/>
      <c r="CS79" s="131"/>
      <c r="CT79" s="131"/>
      <c r="CU79" s="131"/>
      <c r="CV79" s="131"/>
      <c r="CW79" s="131"/>
      <c r="CX79" s="131"/>
      <c r="CY79" s="131"/>
      <c r="CZ79" s="131"/>
      <c r="DA79" s="131"/>
      <c r="DB79" s="131"/>
      <c r="DC79" s="131"/>
      <c r="DD79" s="131"/>
      <c r="DE79" s="131"/>
      <c r="DF79" s="141"/>
    </row>
    <row r="80" spans="1:110" ht="11.25" customHeight="1">
      <c r="A80" s="131"/>
      <c r="B80" s="131"/>
      <c r="C80" s="119"/>
      <c r="D80" s="142"/>
      <c r="E80" s="119"/>
      <c r="F80" s="119"/>
      <c r="G80" s="119"/>
      <c r="H80" s="140"/>
      <c r="I80" s="143"/>
      <c r="J80" s="144"/>
      <c r="K80" s="144"/>
      <c r="L80" s="144"/>
      <c r="M80" s="144"/>
      <c r="N80" s="144"/>
      <c r="O80" s="144"/>
      <c r="P80" s="144"/>
      <c r="Q80" s="144"/>
      <c r="R80" s="119"/>
      <c r="S80" s="119"/>
      <c r="T80" s="119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  <c r="BY80" s="131"/>
      <c r="BZ80" s="131"/>
      <c r="CA80" s="131"/>
      <c r="CB80" s="131"/>
      <c r="CC80" s="131"/>
      <c r="CD80" s="131"/>
      <c r="CE80" s="131"/>
      <c r="CF80" s="131"/>
      <c r="CG80" s="131"/>
      <c r="CH80" s="131"/>
      <c r="CI80" s="131"/>
      <c r="CJ80" s="131"/>
      <c r="CK80" s="131"/>
      <c r="CL80" s="131"/>
      <c r="CM80" s="131"/>
      <c r="CN80" s="131"/>
      <c r="CO80" s="131"/>
      <c r="CP80" s="131"/>
      <c r="CQ80" s="131"/>
      <c r="CR80" s="131"/>
      <c r="CS80" s="131"/>
      <c r="CT80" s="131"/>
      <c r="CU80" s="131"/>
      <c r="CV80" s="131"/>
      <c r="CW80" s="131"/>
      <c r="CX80" s="131"/>
      <c r="CY80" s="131"/>
      <c r="CZ80" s="131"/>
      <c r="DA80" s="131"/>
      <c r="DB80" s="131"/>
      <c r="DC80" s="131"/>
      <c r="DD80" s="131"/>
      <c r="DE80" s="131"/>
      <c r="DF80" s="141"/>
    </row>
    <row r="81" spans="1:110" ht="11.25" customHeight="1">
      <c r="A81" s="131"/>
      <c r="B81" s="131"/>
      <c r="C81" s="119"/>
      <c r="D81" s="142"/>
      <c r="E81" s="119"/>
      <c r="F81" s="119"/>
      <c r="G81" s="119"/>
      <c r="H81" s="140"/>
      <c r="I81" s="143"/>
      <c r="J81" s="144"/>
      <c r="K81" s="144"/>
      <c r="L81" s="144"/>
      <c r="M81" s="144"/>
      <c r="N81" s="144"/>
      <c r="O81" s="144"/>
      <c r="P81" s="144"/>
      <c r="Q81" s="144"/>
      <c r="R81" s="119"/>
      <c r="S81" s="119"/>
      <c r="T81" s="119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  <c r="BG81" s="131"/>
      <c r="BH81" s="131"/>
      <c r="BI81" s="131"/>
      <c r="BJ81" s="131"/>
      <c r="BK81" s="131"/>
      <c r="BL81" s="131"/>
      <c r="BM81" s="131"/>
      <c r="BN81" s="131"/>
      <c r="BO81" s="131"/>
      <c r="BP81" s="131"/>
      <c r="BQ81" s="131"/>
      <c r="BR81" s="131"/>
      <c r="BS81" s="131"/>
      <c r="BT81" s="131"/>
      <c r="BU81" s="131"/>
      <c r="BV81" s="131"/>
      <c r="BW81" s="131"/>
      <c r="BX81" s="131"/>
      <c r="BY81" s="131"/>
      <c r="BZ81" s="131"/>
      <c r="CA81" s="131"/>
      <c r="CB81" s="131"/>
      <c r="CC81" s="131"/>
      <c r="CD81" s="131"/>
      <c r="CE81" s="131"/>
      <c r="CF81" s="131"/>
      <c r="CG81" s="131"/>
      <c r="CH81" s="131"/>
      <c r="CI81" s="131"/>
      <c r="CJ81" s="131"/>
      <c r="CK81" s="131"/>
      <c r="CL81" s="131"/>
      <c r="CM81" s="131"/>
      <c r="CN81" s="131"/>
      <c r="CO81" s="131"/>
      <c r="CP81" s="131"/>
      <c r="CQ81" s="131"/>
      <c r="CR81" s="131"/>
      <c r="CS81" s="131"/>
      <c r="CT81" s="131"/>
      <c r="CU81" s="131"/>
      <c r="CV81" s="131"/>
      <c r="CW81" s="131"/>
      <c r="CX81" s="131"/>
      <c r="CY81" s="131"/>
      <c r="CZ81" s="131"/>
      <c r="DA81" s="131"/>
      <c r="DB81" s="131"/>
      <c r="DC81" s="131"/>
      <c r="DD81" s="131"/>
      <c r="DE81" s="131"/>
      <c r="DF81" s="141"/>
    </row>
    <row r="82" spans="1:110" ht="11.25" customHeight="1">
      <c r="A82" s="131"/>
      <c r="B82" s="131"/>
      <c r="C82" s="119"/>
      <c r="D82" s="142"/>
      <c r="E82" s="119"/>
      <c r="F82" s="119"/>
      <c r="G82" s="119"/>
      <c r="H82" s="140"/>
      <c r="I82" s="143"/>
      <c r="J82" s="144"/>
      <c r="K82" s="144"/>
      <c r="L82" s="144"/>
      <c r="M82" s="144"/>
      <c r="N82" s="144"/>
      <c r="O82" s="144"/>
      <c r="P82" s="144"/>
      <c r="Q82" s="144"/>
      <c r="R82" s="119"/>
      <c r="S82" s="119"/>
      <c r="T82" s="119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  <c r="BR82" s="131"/>
      <c r="BS82" s="131"/>
      <c r="BT82" s="131"/>
      <c r="BU82" s="131"/>
      <c r="BV82" s="131"/>
      <c r="BW82" s="131"/>
      <c r="BX82" s="131"/>
      <c r="BY82" s="131"/>
      <c r="BZ82" s="131"/>
      <c r="CA82" s="131"/>
      <c r="CB82" s="131"/>
      <c r="CC82" s="131"/>
      <c r="CD82" s="131"/>
      <c r="CE82" s="131"/>
      <c r="CF82" s="131"/>
      <c r="CG82" s="131"/>
      <c r="CH82" s="131"/>
      <c r="CI82" s="131"/>
      <c r="CJ82" s="131"/>
      <c r="CK82" s="131"/>
      <c r="CL82" s="131"/>
      <c r="CM82" s="131"/>
      <c r="CN82" s="131"/>
      <c r="CO82" s="131"/>
      <c r="CP82" s="131"/>
      <c r="CQ82" s="131"/>
      <c r="CR82" s="131"/>
      <c r="CS82" s="131"/>
      <c r="CT82" s="131"/>
      <c r="CU82" s="131"/>
      <c r="CV82" s="131"/>
      <c r="CW82" s="131"/>
      <c r="CX82" s="131"/>
      <c r="CY82" s="131"/>
      <c r="CZ82" s="131"/>
      <c r="DA82" s="131"/>
      <c r="DB82" s="131"/>
      <c r="DC82" s="131"/>
      <c r="DD82" s="131"/>
      <c r="DE82" s="131"/>
      <c r="DF82" s="141"/>
    </row>
    <row r="83" spans="1:110" ht="11.25" customHeight="1">
      <c r="A83" s="131"/>
      <c r="B83" s="131"/>
      <c r="C83" s="119"/>
      <c r="D83" s="142"/>
      <c r="E83" s="119"/>
      <c r="F83" s="119"/>
      <c r="G83" s="119"/>
      <c r="H83" s="140"/>
      <c r="I83" s="143"/>
      <c r="J83" s="144"/>
      <c r="K83" s="144"/>
      <c r="L83" s="144"/>
      <c r="M83" s="144"/>
      <c r="N83" s="144"/>
      <c r="O83" s="144"/>
      <c r="P83" s="144"/>
      <c r="Q83" s="144"/>
      <c r="R83" s="119"/>
      <c r="S83" s="119"/>
      <c r="T83" s="119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  <c r="BG83" s="131"/>
      <c r="BH83" s="131"/>
      <c r="BI83" s="131"/>
      <c r="BJ83" s="131"/>
      <c r="BK83" s="131"/>
      <c r="BL83" s="131"/>
      <c r="BM83" s="131"/>
      <c r="BN83" s="131"/>
      <c r="BO83" s="131"/>
      <c r="BP83" s="131"/>
      <c r="BQ83" s="131"/>
      <c r="BR83" s="131"/>
      <c r="BS83" s="131"/>
      <c r="BT83" s="131"/>
      <c r="BU83" s="131"/>
      <c r="BV83" s="131"/>
      <c r="BW83" s="131"/>
      <c r="BX83" s="131"/>
      <c r="BY83" s="131"/>
      <c r="BZ83" s="131"/>
      <c r="CA83" s="131"/>
      <c r="CB83" s="131"/>
      <c r="CC83" s="131"/>
      <c r="CD83" s="131"/>
      <c r="CE83" s="131"/>
      <c r="CF83" s="131"/>
      <c r="CG83" s="131"/>
      <c r="CH83" s="131"/>
      <c r="CI83" s="131"/>
      <c r="CJ83" s="131"/>
      <c r="CK83" s="131"/>
      <c r="CL83" s="131"/>
      <c r="CM83" s="131"/>
      <c r="CN83" s="131"/>
      <c r="CO83" s="131"/>
      <c r="CP83" s="131"/>
      <c r="CQ83" s="131"/>
      <c r="CR83" s="131"/>
      <c r="CS83" s="131"/>
      <c r="CT83" s="131"/>
      <c r="CU83" s="131"/>
      <c r="CV83" s="131"/>
      <c r="CW83" s="131"/>
      <c r="CX83" s="131"/>
      <c r="CY83" s="131"/>
      <c r="CZ83" s="131"/>
      <c r="DA83" s="131"/>
      <c r="DB83" s="131"/>
      <c r="DC83" s="131"/>
      <c r="DD83" s="131"/>
      <c r="DE83" s="131"/>
      <c r="DF83" s="141"/>
    </row>
    <row r="84" spans="1:110" ht="11.25" customHeight="1">
      <c r="A84" s="131"/>
      <c r="B84" s="131"/>
      <c r="C84" s="119"/>
      <c r="D84" s="142"/>
      <c r="E84" s="119"/>
      <c r="F84" s="119"/>
      <c r="G84" s="119"/>
      <c r="H84" s="140"/>
      <c r="I84" s="143"/>
      <c r="J84" s="144"/>
      <c r="K84" s="144"/>
      <c r="L84" s="144"/>
      <c r="M84" s="144"/>
      <c r="N84" s="144"/>
      <c r="O84" s="144"/>
      <c r="P84" s="144"/>
      <c r="Q84" s="144"/>
      <c r="R84" s="119"/>
      <c r="S84" s="119"/>
      <c r="T84" s="119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1"/>
      <c r="BB84" s="131"/>
      <c r="BC84" s="131"/>
      <c r="BD84" s="131"/>
      <c r="BE84" s="131"/>
      <c r="BF84" s="131"/>
      <c r="BG84" s="131"/>
      <c r="BH84" s="131"/>
      <c r="BI84" s="131"/>
      <c r="BJ84" s="131"/>
      <c r="BK84" s="131"/>
      <c r="BL84" s="131"/>
      <c r="BM84" s="131"/>
      <c r="BN84" s="131"/>
      <c r="BO84" s="131"/>
      <c r="BP84" s="131"/>
      <c r="BQ84" s="131"/>
      <c r="BR84" s="131"/>
      <c r="BS84" s="131"/>
      <c r="BT84" s="131"/>
      <c r="BU84" s="131"/>
      <c r="BV84" s="131"/>
      <c r="BW84" s="131"/>
      <c r="BX84" s="131"/>
      <c r="BY84" s="131"/>
      <c r="BZ84" s="131"/>
      <c r="CA84" s="131"/>
      <c r="CB84" s="131"/>
      <c r="CC84" s="131"/>
      <c r="CD84" s="131"/>
      <c r="CE84" s="131"/>
      <c r="CF84" s="131"/>
      <c r="CG84" s="131"/>
      <c r="CH84" s="131"/>
      <c r="CI84" s="131"/>
      <c r="CJ84" s="131"/>
      <c r="CK84" s="131"/>
      <c r="CL84" s="131"/>
      <c r="CM84" s="131"/>
      <c r="CN84" s="131"/>
      <c r="CO84" s="131"/>
      <c r="CP84" s="131"/>
      <c r="CQ84" s="131"/>
      <c r="CR84" s="131"/>
      <c r="CS84" s="131"/>
      <c r="CT84" s="131"/>
      <c r="CU84" s="131"/>
      <c r="CV84" s="131"/>
      <c r="CW84" s="131"/>
      <c r="CX84" s="131"/>
      <c r="CY84" s="131"/>
      <c r="CZ84" s="131"/>
      <c r="DA84" s="131"/>
      <c r="DB84" s="131"/>
      <c r="DC84" s="131"/>
      <c r="DD84" s="131"/>
      <c r="DE84" s="131"/>
      <c r="DF84" s="141"/>
    </row>
    <row r="85" spans="1:110" ht="11.25" customHeight="1">
      <c r="A85" s="131"/>
      <c r="B85" s="131"/>
      <c r="C85" s="119"/>
      <c r="D85" s="142"/>
      <c r="E85" s="119"/>
      <c r="F85" s="119"/>
      <c r="G85" s="119"/>
      <c r="H85" s="140"/>
      <c r="I85" s="143"/>
      <c r="J85" s="144"/>
      <c r="K85" s="144"/>
      <c r="L85" s="144"/>
      <c r="M85" s="144"/>
      <c r="N85" s="144"/>
      <c r="O85" s="144"/>
      <c r="P85" s="144"/>
      <c r="Q85" s="144"/>
      <c r="R85" s="119"/>
      <c r="S85" s="119"/>
      <c r="T85" s="119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31"/>
      <c r="BS85" s="131"/>
      <c r="BT85" s="131"/>
      <c r="BU85" s="131"/>
      <c r="BV85" s="131"/>
      <c r="BW85" s="131"/>
      <c r="BX85" s="131"/>
      <c r="BY85" s="131"/>
      <c r="BZ85" s="131"/>
      <c r="CA85" s="131"/>
      <c r="CB85" s="131"/>
      <c r="CC85" s="131"/>
      <c r="CD85" s="131"/>
      <c r="CE85" s="131"/>
      <c r="CF85" s="131"/>
      <c r="CG85" s="131"/>
      <c r="CH85" s="131"/>
      <c r="CI85" s="131"/>
      <c r="CJ85" s="131"/>
      <c r="CK85" s="131"/>
      <c r="CL85" s="131"/>
      <c r="CM85" s="131"/>
      <c r="CN85" s="131"/>
      <c r="CO85" s="131"/>
      <c r="CP85" s="131"/>
      <c r="CQ85" s="131"/>
      <c r="CR85" s="131"/>
      <c r="CS85" s="131"/>
      <c r="CT85" s="131"/>
      <c r="CU85" s="131"/>
      <c r="CV85" s="131"/>
      <c r="CW85" s="131"/>
      <c r="CX85" s="131"/>
      <c r="CY85" s="131"/>
      <c r="CZ85" s="131"/>
      <c r="DA85" s="131"/>
      <c r="DB85" s="131"/>
      <c r="DC85" s="131"/>
      <c r="DD85" s="131"/>
      <c r="DE85" s="131"/>
      <c r="DF85" s="141"/>
    </row>
    <row r="86" spans="1:110" ht="11.25" customHeight="1">
      <c r="A86" s="131"/>
      <c r="B86" s="131"/>
      <c r="C86" s="119"/>
      <c r="D86" s="142"/>
      <c r="E86" s="119"/>
      <c r="F86" s="119"/>
      <c r="G86" s="119"/>
      <c r="H86" s="140"/>
      <c r="I86" s="143"/>
      <c r="J86" s="144"/>
      <c r="K86" s="144"/>
      <c r="L86" s="144"/>
      <c r="M86" s="144"/>
      <c r="N86" s="144"/>
      <c r="O86" s="144"/>
      <c r="P86" s="144"/>
      <c r="Q86" s="144"/>
      <c r="R86" s="119"/>
      <c r="S86" s="119"/>
      <c r="T86" s="119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  <c r="BG86" s="131"/>
      <c r="BH86" s="131"/>
      <c r="BI86" s="131"/>
      <c r="BJ86" s="131"/>
      <c r="BK86" s="131"/>
      <c r="BL86" s="131"/>
      <c r="BM86" s="131"/>
      <c r="BN86" s="131"/>
      <c r="BO86" s="131"/>
      <c r="BP86" s="131"/>
      <c r="BQ86" s="131"/>
      <c r="BR86" s="131"/>
      <c r="BS86" s="131"/>
      <c r="BT86" s="131"/>
      <c r="BU86" s="131"/>
      <c r="BV86" s="131"/>
      <c r="BW86" s="131"/>
      <c r="BX86" s="131"/>
      <c r="BY86" s="131"/>
      <c r="BZ86" s="131"/>
      <c r="CA86" s="131"/>
      <c r="CB86" s="131"/>
      <c r="CC86" s="131"/>
      <c r="CD86" s="131"/>
      <c r="CE86" s="131"/>
      <c r="CF86" s="131"/>
      <c r="CG86" s="131"/>
      <c r="CH86" s="131"/>
      <c r="CI86" s="131"/>
      <c r="CJ86" s="131"/>
      <c r="CK86" s="131"/>
      <c r="CL86" s="131"/>
      <c r="CM86" s="131"/>
      <c r="CN86" s="131"/>
      <c r="CO86" s="131"/>
      <c r="CP86" s="131"/>
      <c r="CQ86" s="131"/>
      <c r="CR86" s="131"/>
      <c r="CS86" s="131"/>
      <c r="CT86" s="131"/>
      <c r="CU86" s="131"/>
      <c r="CV86" s="131"/>
      <c r="CW86" s="131"/>
      <c r="CX86" s="131"/>
      <c r="CY86" s="131"/>
      <c r="CZ86" s="131"/>
      <c r="DA86" s="131"/>
      <c r="DB86" s="131"/>
      <c r="DC86" s="131"/>
      <c r="DD86" s="131"/>
      <c r="DE86" s="131"/>
      <c r="DF86" s="141"/>
    </row>
    <row r="87" spans="1:110" ht="11.25" customHeight="1">
      <c r="A87" s="131"/>
      <c r="B87" s="131"/>
      <c r="C87" s="119"/>
      <c r="D87" s="142"/>
      <c r="E87" s="119"/>
      <c r="F87" s="119"/>
      <c r="G87" s="119"/>
      <c r="H87" s="140"/>
      <c r="I87" s="143"/>
      <c r="J87" s="144"/>
      <c r="K87" s="144"/>
      <c r="L87" s="144"/>
      <c r="M87" s="144"/>
      <c r="N87" s="144"/>
      <c r="O87" s="144"/>
      <c r="P87" s="144"/>
      <c r="Q87" s="144"/>
      <c r="R87" s="119"/>
      <c r="S87" s="119"/>
      <c r="T87" s="119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  <c r="BG87" s="131"/>
      <c r="BH87" s="131"/>
      <c r="BI87" s="131"/>
      <c r="BJ87" s="131"/>
      <c r="BK87" s="131"/>
      <c r="BL87" s="131"/>
      <c r="BM87" s="131"/>
      <c r="BN87" s="131"/>
      <c r="BO87" s="131"/>
      <c r="BP87" s="131"/>
      <c r="BQ87" s="131"/>
      <c r="BR87" s="131"/>
      <c r="BS87" s="131"/>
      <c r="BT87" s="131"/>
      <c r="BU87" s="131"/>
      <c r="BV87" s="131"/>
      <c r="BW87" s="131"/>
      <c r="BX87" s="131"/>
      <c r="BY87" s="131"/>
      <c r="BZ87" s="131"/>
      <c r="CA87" s="131"/>
      <c r="CB87" s="131"/>
      <c r="CC87" s="131"/>
      <c r="CD87" s="131"/>
      <c r="CE87" s="131"/>
      <c r="CF87" s="131"/>
      <c r="CG87" s="131"/>
      <c r="CH87" s="131"/>
      <c r="CI87" s="131"/>
      <c r="CJ87" s="131"/>
      <c r="CK87" s="131"/>
      <c r="CL87" s="131"/>
      <c r="CM87" s="131"/>
      <c r="CN87" s="131"/>
      <c r="CO87" s="131"/>
      <c r="CP87" s="131"/>
      <c r="CQ87" s="131"/>
      <c r="CR87" s="131"/>
      <c r="CS87" s="131"/>
      <c r="CT87" s="131"/>
      <c r="CU87" s="131"/>
      <c r="CV87" s="131"/>
      <c r="CW87" s="131"/>
      <c r="CX87" s="131"/>
      <c r="CY87" s="131"/>
      <c r="CZ87" s="131"/>
      <c r="DA87" s="131"/>
      <c r="DB87" s="131"/>
      <c r="DC87" s="131"/>
      <c r="DD87" s="131"/>
      <c r="DE87" s="131"/>
      <c r="DF87" s="141"/>
    </row>
    <row r="88" spans="1:110" ht="11.25" customHeight="1">
      <c r="A88" s="131"/>
      <c r="B88" s="131"/>
      <c r="C88" s="119"/>
      <c r="D88" s="142"/>
      <c r="E88" s="119"/>
      <c r="F88" s="119"/>
      <c r="G88" s="119"/>
      <c r="H88" s="140"/>
      <c r="I88" s="143"/>
      <c r="J88" s="144"/>
      <c r="K88" s="144"/>
      <c r="L88" s="144"/>
      <c r="M88" s="144"/>
      <c r="N88" s="144"/>
      <c r="O88" s="144"/>
      <c r="P88" s="144"/>
      <c r="Q88" s="144"/>
      <c r="R88" s="119"/>
      <c r="S88" s="119"/>
      <c r="T88" s="119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  <c r="BG88" s="131"/>
      <c r="BH88" s="131"/>
      <c r="BI88" s="131"/>
      <c r="BJ88" s="131"/>
      <c r="BK88" s="131"/>
      <c r="BL88" s="131"/>
      <c r="BM88" s="131"/>
      <c r="BN88" s="131"/>
      <c r="BO88" s="131"/>
      <c r="BP88" s="131"/>
      <c r="BQ88" s="131"/>
      <c r="BR88" s="131"/>
      <c r="BS88" s="131"/>
      <c r="BT88" s="131"/>
      <c r="BU88" s="131"/>
      <c r="BV88" s="131"/>
      <c r="BW88" s="131"/>
      <c r="BX88" s="131"/>
      <c r="BY88" s="131"/>
      <c r="BZ88" s="131"/>
      <c r="CA88" s="131"/>
      <c r="CB88" s="131"/>
      <c r="CC88" s="131"/>
      <c r="CD88" s="131"/>
      <c r="CE88" s="131"/>
      <c r="CF88" s="131"/>
      <c r="CG88" s="131"/>
      <c r="CH88" s="131"/>
      <c r="CI88" s="131"/>
      <c r="CJ88" s="131"/>
      <c r="CK88" s="131"/>
      <c r="CL88" s="131"/>
      <c r="CM88" s="131"/>
      <c r="CN88" s="131"/>
      <c r="CO88" s="131"/>
      <c r="CP88" s="131"/>
      <c r="CQ88" s="131"/>
      <c r="CR88" s="131"/>
      <c r="CS88" s="131"/>
      <c r="CT88" s="131"/>
      <c r="CU88" s="131"/>
      <c r="CV88" s="131"/>
      <c r="CW88" s="131"/>
      <c r="CX88" s="131"/>
      <c r="CY88" s="131"/>
      <c r="CZ88" s="131"/>
      <c r="DA88" s="131"/>
      <c r="DB88" s="131"/>
      <c r="DC88" s="131"/>
      <c r="DD88" s="131"/>
      <c r="DE88" s="131"/>
      <c r="DF88" s="141"/>
    </row>
    <row r="89" spans="1:110" ht="11.25" customHeight="1">
      <c r="A89" s="131"/>
      <c r="B89" s="131"/>
      <c r="C89" s="119"/>
      <c r="D89" s="142"/>
      <c r="E89" s="119"/>
      <c r="F89" s="119"/>
      <c r="G89" s="119"/>
      <c r="H89" s="140"/>
      <c r="I89" s="143"/>
      <c r="J89" s="144"/>
      <c r="K89" s="144"/>
      <c r="L89" s="144"/>
      <c r="M89" s="144"/>
      <c r="N89" s="144"/>
      <c r="O89" s="144"/>
      <c r="P89" s="144"/>
      <c r="Q89" s="144"/>
      <c r="R89" s="119"/>
      <c r="S89" s="119"/>
      <c r="T89" s="119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AW89" s="131"/>
      <c r="AX89" s="131"/>
      <c r="AY89" s="131"/>
      <c r="AZ89" s="131"/>
      <c r="BA89" s="131"/>
      <c r="BB89" s="131"/>
      <c r="BC89" s="131"/>
      <c r="BD89" s="131"/>
      <c r="BE89" s="131"/>
      <c r="BF89" s="131"/>
      <c r="BG89" s="131"/>
      <c r="BH89" s="131"/>
      <c r="BI89" s="131"/>
      <c r="BJ89" s="131"/>
      <c r="BK89" s="131"/>
      <c r="BL89" s="131"/>
      <c r="BM89" s="131"/>
      <c r="BN89" s="131"/>
      <c r="BO89" s="131"/>
      <c r="BP89" s="131"/>
      <c r="BQ89" s="131"/>
      <c r="BR89" s="131"/>
      <c r="BS89" s="131"/>
      <c r="BT89" s="131"/>
      <c r="BU89" s="131"/>
      <c r="BV89" s="131"/>
      <c r="BW89" s="131"/>
      <c r="BX89" s="131"/>
      <c r="BY89" s="131"/>
      <c r="BZ89" s="131"/>
      <c r="CA89" s="131"/>
      <c r="CB89" s="131"/>
      <c r="CC89" s="131"/>
      <c r="CD89" s="131"/>
      <c r="CE89" s="131"/>
      <c r="CF89" s="131"/>
      <c r="CG89" s="131"/>
      <c r="CH89" s="131"/>
      <c r="CI89" s="131"/>
      <c r="CJ89" s="131"/>
      <c r="CK89" s="131"/>
      <c r="CL89" s="131"/>
      <c r="CM89" s="131"/>
      <c r="CN89" s="131"/>
      <c r="CO89" s="131"/>
      <c r="CP89" s="131"/>
      <c r="CQ89" s="131"/>
      <c r="CR89" s="131"/>
      <c r="CS89" s="131"/>
      <c r="CT89" s="131"/>
      <c r="CU89" s="131"/>
      <c r="CV89" s="131"/>
      <c r="CW89" s="131"/>
      <c r="CX89" s="131"/>
      <c r="CY89" s="131"/>
      <c r="CZ89" s="131"/>
      <c r="DA89" s="131"/>
      <c r="DB89" s="131"/>
      <c r="DC89" s="131"/>
      <c r="DD89" s="131"/>
      <c r="DE89" s="131"/>
      <c r="DF89" s="141"/>
    </row>
    <row r="90" spans="1:110" ht="11.25" customHeight="1">
      <c r="A90" s="131"/>
      <c r="B90" s="131"/>
      <c r="C90" s="119"/>
      <c r="D90" s="142"/>
      <c r="E90" s="119"/>
      <c r="F90" s="119"/>
      <c r="G90" s="119"/>
      <c r="H90" s="140"/>
      <c r="I90" s="143"/>
      <c r="J90" s="144"/>
      <c r="K90" s="144"/>
      <c r="L90" s="144"/>
      <c r="M90" s="144"/>
      <c r="N90" s="144"/>
      <c r="O90" s="144"/>
      <c r="P90" s="144"/>
      <c r="Q90" s="144"/>
      <c r="R90" s="119"/>
      <c r="S90" s="119"/>
      <c r="T90" s="119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  <c r="BH90" s="131"/>
      <c r="BI90" s="131"/>
      <c r="BJ90" s="131"/>
      <c r="BK90" s="131"/>
      <c r="BL90" s="131"/>
      <c r="BM90" s="131"/>
      <c r="BN90" s="131"/>
      <c r="BO90" s="131"/>
      <c r="BP90" s="131"/>
      <c r="BQ90" s="131"/>
      <c r="BR90" s="131"/>
      <c r="BS90" s="131"/>
      <c r="BT90" s="131"/>
      <c r="BU90" s="131"/>
      <c r="BV90" s="131"/>
      <c r="BW90" s="131"/>
      <c r="BX90" s="131"/>
      <c r="BY90" s="131"/>
      <c r="BZ90" s="131"/>
      <c r="CA90" s="131"/>
      <c r="CB90" s="131"/>
      <c r="CC90" s="131"/>
      <c r="CD90" s="131"/>
      <c r="CE90" s="131"/>
      <c r="CF90" s="131"/>
      <c r="CG90" s="131"/>
      <c r="CH90" s="131"/>
      <c r="CI90" s="131"/>
      <c r="CJ90" s="131"/>
      <c r="CK90" s="131"/>
      <c r="CL90" s="131"/>
      <c r="CM90" s="131"/>
      <c r="CN90" s="131"/>
      <c r="CO90" s="131"/>
      <c r="CP90" s="131"/>
      <c r="CQ90" s="131"/>
      <c r="CR90" s="131"/>
      <c r="CS90" s="131"/>
      <c r="CT90" s="131"/>
      <c r="CU90" s="131"/>
      <c r="CV90" s="131"/>
      <c r="CW90" s="131"/>
      <c r="CX90" s="131"/>
      <c r="CY90" s="131"/>
      <c r="CZ90" s="131"/>
      <c r="DA90" s="131"/>
      <c r="DB90" s="131"/>
      <c r="DC90" s="131"/>
      <c r="DD90" s="131"/>
      <c r="DE90" s="131"/>
      <c r="DF90" s="141"/>
    </row>
    <row r="91" spans="1:110" ht="11.25" customHeight="1">
      <c r="A91" s="131"/>
      <c r="B91" s="131"/>
      <c r="C91" s="119"/>
      <c r="D91" s="142"/>
      <c r="E91" s="119"/>
      <c r="F91" s="119"/>
      <c r="G91" s="119"/>
      <c r="H91" s="140"/>
      <c r="I91" s="143"/>
      <c r="J91" s="144"/>
      <c r="K91" s="144"/>
      <c r="L91" s="144"/>
      <c r="M91" s="144"/>
      <c r="N91" s="144"/>
      <c r="O91" s="144"/>
      <c r="P91" s="144"/>
      <c r="Q91" s="144"/>
      <c r="R91" s="119"/>
      <c r="S91" s="119"/>
      <c r="T91" s="119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  <c r="BG91" s="131"/>
      <c r="BH91" s="131"/>
      <c r="BI91" s="131"/>
      <c r="BJ91" s="131"/>
      <c r="BK91" s="131"/>
      <c r="BL91" s="131"/>
      <c r="BM91" s="131"/>
      <c r="BN91" s="131"/>
      <c r="BO91" s="131"/>
      <c r="BP91" s="131"/>
      <c r="BQ91" s="131"/>
      <c r="BR91" s="131"/>
      <c r="BS91" s="131"/>
      <c r="BT91" s="131"/>
      <c r="BU91" s="131"/>
      <c r="BV91" s="131"/>
      <c r="BW91" s="131"/>
      <c r="BX91" s="131"/>
      <c r="BY91" s="131"/>
      <c r="BZ91" s="131"/>
      <c r="CA91" s="131"/>
      <c r="CB91" s="131"/>
      <c r="CC91" s="131"/>
      <c r="CD91" s="131"/>
      <c r="CE91" s="131"/>
      <c r="CF91" s="131"/>
      <c r="CG91" s="131"/>
      <c r="CH91" s="131"/>
      <c r="CI91" s="131"/>
      <c r="CJ91" s="131"/>
      <c r="CK91" s="131"/>
      <c r="CL91" s="131"/>
      <c r="CM91" s="131"/>
      <c r="CN91" s="131"/>
      <c r="CO91" s="131"/>
      <c r="CP91" s="131"/>
      <c r="CQ91" s="131"/>
      <c r="CR91" s="131"/>
      <c r="CS91" s="131"/>
      <c r="CT91" s="131"/>
      <c r="CU91" s="131"/>
      <c r="CV91" s="131"/>
      <c r="CW91" s="131"/>
      <c r="CX91" s="131"/>
      <c r="CY91" s="131"/>
      <c r="CZ91" s="131"/>
      <c r="DA91" s="131"/>
      <c r="DB91" s="131"/>
      <c r="DC91" s="131"/>
      <c r="DD91" s="131"/>
      <c r="DE91" s="131"/>
      <c r="DF91" s="141"/>
    </row>
    <row r="92" spans="1:110" ht="11.25" customHeight="1">
      <c r="A92" s="131"/>
      <c r="B92" s="131"/>
      <c r="C92" s="119"/>
      <c r="D92" s="142"/>
      <c r="E92" s="119"/>
      <c r="F92" s="119"/>
      <c r="G92" s="119"/>
      <c r="H92" s="140"/>
      <c r="I92" s="143"/>
      <c r="J92" s="144"/>
      <c r="K92" s="144"/>
      <c r="L92" s="144"/>
      <c r="M92" s="144"/>
      <c r="N92" s="144"/>
      <c r="O92" s="144"/>
      <c r="P92" s="144"/>
      <c r="Q92" s="144"/>
      <c r="R92" s="119"/>
      <c r="S92" s="119"/>
      <c r="T92" s="119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  <c r="BI92" s="131"/>
      <c r="BJ92" s="131"/>
      <c r="BK92" s="131"/>
      <c r="BL92" s="131"/>
      <c r="BM92" s="131"/>
      <c r="BN92" s="131"/>
      <c r="BO92" s="131"/>
      <c r="BP92" s="131"/>
      <c r="BQ92" s="131"/>
      <c r="BR92" s="131"/>
      <c r="BS92" s="131"/>
      <c r="BT92" s="131"/>
      <c r="BU92" s="131"/>
      <c r="BV92" s="131"/>
      <c r="BW92" s="131"/>
      <c r="BX92" s="131"/>
      <c r="BY92" s="131"/>
      <c r="BZ92" s="131"/>
      <c r="CA92" s="131"/>
      <c r="CB92" s="131"/>
      <c r="CC92" s="131"/>
      <c r="CD92" s="131"/>
      <c r="CE92" s="131"/>
      <c r="CF92" s="131"/>
      <c r="CG92" s="131"/>
      <c r="CH92" s="131"/>
      <c r="CI92" s="131"/>
      <c r="CJ92" s="131"/>
      <c r="CK92" s="131"/>
      <c r="CL92" s="131"/>
      <c r="CM92" s="131"/>
      <c r="CN92" s="131"/>
      <c r="CO92" s="131"/>
      <c r="CP92" s="131"/>
      <c r="CQ92" s="131"/>
      <c r="CR92" s="131"/>
      <c r="CS92" s="131"/>
      <c r="CT92" s="131"/>
      <c r="CU92" s="131"/>
      <c r="CV92" s="131"/>
      <c r="CW92" s="131"/>
      <c r="CX92" s="131"/>
      <c r="CY92" s="131"/>
      <c r="CZ92" s="131"/>
      <c r="DA92" s="131"/>
      <c r="DB92" s="131"/>
      <c r="DC92" s="131"/>
      <c r="DD92" s="131"/>
      <c r="DE92" s="131"/>
      <c r="DF92" s="141"/>
    </row>
    <row r="93" spans="1:110" ht="11.25" customHeight="1">
      <c r="A93" s="131"/>
      <c r="B93" s="131"/>
      <c r="C93" s="119"/>
      <c r="D93" s="142"/>
      <c r="E93" s="119"/>
      <c r="F93" s="119"/>
      <c r="G93" s="119"/>
      <c r="H93" s="140"/>
      <c r="I93" s="143"/>
      <c r="J93" s="144"/>
      <c r="K93" s="144"/>
      <c r="L93" s="144"/>
      <c r="M93" s="144"/>
      <c r="N93" s="144"/>
      <c r="O93" s="144"/>
      <c r="P93" s="144"/>
      <c r="Q93" s="144"/>
      <c r="R93" s="119"/>
      <c r="S93" s="119"/>
      <c r="T93" s="119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  <c r="BI93" s="131"/>
      <c r="BJ93" s="131"/>
      <c r="BK93" s="131"/>
      <c r="BL93" s="131"/>
      <c r="BM93" s="131"/>
      <c r="BN93" s="131"/>
      <c r="BO93" s="131"/>
      <c r="BP93" s="131"/>
      <c r="BQ93" s="131"/>
      <c r="BR93" s="131"/>
      <c r="BS93" s="131"/>
      <c r="BT93" s="131"/>
      <c r="BU93" s="131"/>
      <c r="BV93" s="131"/>
      <c r="BW93" s="131"/>
      <c r="BX93" s="131"/>
      <c r="BY93" s="131"/>
      <c r="BZ93" s="131"/>
      <c r="CA93" s="131"/>
      <c r="CB93" s="131"/>
      <c r="CC93" s="131"/>
      <c r="CD93" s="131"/>
      <c r="CE93" s="131"/>
      <c r="CF93" s="131"/>
      <c r="CG93" s="131"/>
      <c r="CH93" s="131"/>
      <c r="CI93" s="131"/>
      <c r="CJ93" s="131"/>
      <c r="CK93" s="131"/>
      <c r="CL93" s="131"/>
      <c r="CM93" s="131"/>
      <c r="CN93" s="131"/>
      <c r="CO93" s="131"/>
      <c r="CP93" s="131"/>
      <c r="CQ93" s="131"/>
      <c r="CR93" s="131"/>
      <c r="CS93" s="131"/>
      <c r="CT93" s="131"/>
      <c r="CU93" s="131"/>
      <c r="CV93" s="131"/>
      <c r="CW93" s="131"/>
      <c r="CX93" s="131"/>
      <c r="CY93" s="131"/>
      <c r="CZ93" s="131"/>
      <c r="DA93" s="131"/>
      <c r="DB93" s="131"/>
      <c r="DC93" s="131"/>
      <c r="DD93" s="131"/>
      <c r="DE93" s="131"/>
      <c r="DF93" s="141"/>
    </row>
    <row r="94" spans="1:110" ht="11.25" customHeight="1">
      <c r="A94" s="131"/>
      <c r="B94" s="131"/>
      <c r="C94" s="119"/>
      <c r="D94" s="142"/>
      <c r="E94" s="119"/>
      <c r="F94" s="119"/>
      <c r="G94" s="119"/>
      <c r="H94" s="140"/>
      <c r="I94" s="143"/>
      <c r="J94" s="144"/>
      <c r="K94" s="144"/>
      <c r="L94" s="144"/>
      <c r="M94" s="144"/>
      <c r="N94" s="144"/>
      <c r="O94" s="144"/>
      <c r="P94" s="144"/>
      <c r="Q94" s="144"/>
      <c r="R94" s="119"/>
      <c r="S94" s="119"/>
      <c r="T94" s="119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  <c r="BG94" s="131"/>
      <c r="BH94" s="131"/>
      <c r="BI94" s="131"/>
      <c r="BJ94" s="131"/>
      <c r="BK94" s="131"/>
      <c r="BL94" s="131"/>
      <c r="BM94" s="131"/>
      <c r="BN94" s="131"/>
      <c r="BO94" s="131"/>
      <c r="BP94" s="131"/>
      <c r="BQ94" s="131"/>
      <c r="BR94" s="131"/>
      <c r="BS94" s="131"/>
      <c r="BT94" s="131"/>
      <c r="BU94" s="131"/>
      <c r="BV94" s="131"/>
      <c r="BW94" s="131"/>
      <c r="BX94" s="131"/>
      <c r="BY94" s="131"/>
      <c r="BZ94" s="131"/>
      <c r="CA94" s="131"/>
      <c r="CB94" s="131"/>
      <c r="CC94" s="131"/>
      <c r="CD94" s="131"/>
      <c r="CE94" s="131"/>
      <c r="CF94" s="131"/>
      <c r="CG94" s="131"/>
      <c r="CH94" s="131"/>
      <c r="CI94" s="131"/>
      <c r="CJ94" s="131"/>
      <c r="CK94" s="131"/>
      <c r="CL94" s="131"/>
      <c r="CM94" s="131"/>
      <c r="CN94" s="131"/>
      <c r="CO94" s="131"/>
      <c r="CP94" s="131"/>
      <c r="CQ94" s="131"/>
      <c r="CR94" s="131"/>
      <c r="CS94" s="131"/>
      <c r="CT94" s="131"/>
      <c r="CU94" s="131"/>
      <c r="CV94" s="131"/>
      <c r="CW94" s="131"/>
      <c r="CX94" s="131"/>
      <c r="CY94" s="131"/>
      <c r="CZ94" s="131"/>
      <c r="DA94" s="131"/>
      <c r="DB94" s="131"/>
      <c r="DC94" s="131"/>
      <c r="DD94" s="131"/>
      <c r="DE94" s="131"/>
      <c r="DF94" s="141"/>
    </row>
    <row r="95" spans="1:110" ht="11.25" customHeight="1">
      <c r="A95" s="131"/>
      <c r="B95" s="131"/>
      <c r="C95" s="119"/>
      <c r="D95" s="142"/>
      <c r="E95" s="119"/>
      <c r="F95" s="119"/>
      <c r="G95" s="119"/>
      <c r="H95" s="140"/>
      <c r="I95" s="143"/>
      <c r="J95" s="144"/>
      <c r="K95" s="144"/>
      <c r="L95" s="144"/>
      <c r="M95" s="144"/>
      <c r="N95" s="144"/>
      <c r="O95" s="144"/>
      <c r="P95" s="144"/>
      <c r="Q95" s="144"/>
      <c r="R95" s="119"/>
      <c r="S95" s="119"/>
      <c r="T95" s="119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  <c r="BI95" s="131"/>
      <c r="BJ95" s="131"/>
      <c r="BK95" s="131"/>
      <c r="BL95" s="131"/>
      <c r="BM95" s="131"/>
      <c r="BN95" s="131"/>
      <c r="BO95" s="131"/>
      <c r="BP95" s="131"/>
      <c r="BQ95" s="131"/>
      <c r="BR95" s="131"/>
      <c r="BS95" s="131"/>
      <c r="BT95" s="131"/>
      <c r="BU95" s="131"/>
      <c r="BV95" s="131"/>
      <c r="BW95" s="131"/>
      <c r="BX95" s="131"/>
      <c r="BY95" s="131"/>
      <c r="BZ95" s="131"/>
      <c r="CA95" s="131"/>
      <c r="CB95" s="131"/>
      <c r="CC95" s="131"/>
      <c r="CD95" s="131"/>
      <c r="CE95" s="131"/>
      <c r="CF95" s="131"/>
      <c r="CG95" s="131"/>
      <c r="CH95" s="131"/>
      <c r="CI95" s="131"/>
      <c r="CJ95" s="131"/>
      <c r="CK95" s="131"/>
      <c r="CL95" s="131"/>
      <c r="CM95" s="131"/>
      <c r="CN95" s="131"/>
      <c r="CO95" s="131"/>
      <c r="CP95" s="131"/>
      <c r="CQ95" s="131"/>
      <c r="CR95" s="131"/>
      <c r="CS95" s="131"/>
      <c r="CT95" s="131"/>
      <c r="CU95" s="131"/>
      <c r="CV95" s="131"/>
      <c r="CW95" s="131"/>
      <c r="CX95" s="131"/>
      <c r="CY95" s="131"/>
      <c r="CZ95" s="131"/>
      <c r="DA95" s="131"/>
      <c r="DB95" s="131"/>
      <c r="DC95" s="131"/>
      <c r="DD95" s="131"/>
      <c r="DE95" s="131"/>
      <c r="DF95" s="141"/>
    </row>
    <row r="96" spans="1:110" ht="11.25" customHeight="1">
      <c r="A96" s="131"/>
      <c r="B96" s="131"/>
      <c r="C96" s="119"/>
      <c r="D96" s="142"/>
      <c r="E96" s="119"/>
      <c r="F96" s="119"/>
      <c r="G96" s="119"/>
      <c r="H96" s="140"/>
      <c r="I96" s="143"/>
      <c r="J96" s="144"/>
      <c r="K96" s="144"/>
      <c r="L96" s="144"/>
      <c r="M96" s="144"/>
      <c r="N96" s="144"/>
      <c r="O96" s="144"/>
      <c r="P96" s="144"/>
      <c r="Q96" s="144"/>
      <c r="R96" s="119"/>
      <c r="S96" s="119"/>
      <c r="T96" s="119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  <c r="BG96" s="131"/>
      <c r="BH96" s="131"/>
      <c r="BI96" s="131"/>
      <c r="BJ96" s="131"/>
      <c r="BK96" s="131"/>
      <c r="BL96" s="131"/>
      <c r="BM96" s="131"/>
      <c r="BN96" s="131"/>
      <c r="BO96" s="131"/>
      <c r="BP96" s="131"/>
      <c r="BQ96" s="131"/>
      <c r="BR96" s="131"/>
      <c r="BS96" s="131"/>
      <c r="BT96" s="131"/>
      <c r="BU96" s="131"/>
      <c r="BV96" s="131"/>
      <c r="BW96" s="131"/>
      <c r="BX96" s="131"/>
      <c r="BY96" s="131"/>
      <c r="BZ96" s="131"/>
      <c r="CA96" s="131"/>
      <c r="CB96" s="131"/>
      <c r="CC96" s="131"/>
      <c r="CD96" s="131"/>
      <c r="CE96" s="131"/>
      <c r="CF96" s="131"/>
      <c r="CG96" s="131"/>
      <c r="CH96" s="131"/>
      <c r="CI96" s="131"/>
      <c r="CJ96" s="131"/>
      <c r="CK96" s="131"/>
      <c r="CL96" s="131"/>
      <c r="CM96" s="131"/>
      <c r="CN96" s="131"/>
      <c r="CO96" s="131"/>
      <c r="CP96" s="131"/>
      <c r="CQ96" s="131"/>
      <c r="CR96" s="131"/>
      <c r="CS96" s="131"/>
      <c r="CT96" s="131"/>
      <c r="CU96" s="131"/>
      <c r="CV96" s="131"/>
      <c r="CW96" s="131"/>
      <c r="CX96" s="131"/>
      <c r="CY96" s="131"/>
      <c r="CZ96" s="131"/>
      <c r="DA96" s="131"/>
      <c r="DB96" s="131"/>
      <c r="DC96" s="131"/>
      <c r="DD96" s="131"/>
      <c r="DE96" s="131"/>
      <c r="DF96" s="141"/>
    </row>
    <row r="97" spans="1:110" ht="11.25" customHeight="1">
      <c r="A97" s="131"/>
      <c r="B97" s="131"/>
      <c r="C97" s="119"/>
      <c r="D97" s="142"/>
      <c r="E97" s="119"/>
      <c r="F97" s="119"/>
      <c r="G97" s="119"/>
      <c r="H97" s="140"/>
      <c r="I97" s="143"/>
      <c r="J97" s="144"/>
      <c r="K97" s="144"/>
      <c r="L97" s="144"/>
      <c r="M97" s="144"/>
      <c r="N97" s="144"/>
      <c r="O97" s="144"/>
      <c r="P97" s="144"/>
      <c r="Q97" s="144"/>
      <c r="R97" s="119"/>
      <c r="S97" s="119"/>
      <c r="T97" s="119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1"/>
      <c r="BI97" s="131"/>
      <c r="BJ97" s="131"/>
      <c r="BK97" s="131"/>
      <c r="BL97" s="131"/>
      <c r="BM97" s="131"/>
      <c r="BN97" s="131"/>
      <c r="BO97" s="131"/>
      <c r="BP97" s="131"/>
      <c r="BQ97" s="131"/>
      <c r="BR97" s="131"/>
      <c r="BS97" s="131"/>
      <c r="BT97" s="131"/>
      <c r="BU97" s="131"/>
      <c r="BV97" s="131"/>
      <c r="BW97" s="131"/>
      <c r="BX97" s="131"/>
      <c r="BY97" s="131"/>
      <c r="BZ97" s="131"/>
      <c r="CA97" s="131"/>
      <c r="CB97" s="131"/>
      <c r="CC97" s="131"/>
      <c r="CD97" s="131"/>
      <c r="CE97" s="131"/>
      <c r="CF97" s="131"/>
      <c r="CG97" s="131"/>
      <c r="CH97" s="131"/>
      <c r="CI97" s="131"/>
      <c r="CJ97" s="131"/>
      <c r="CK97" s="131"/>
      <c r="CL97" s="131"/>
      <c r="CM97" s="131"/>
      <c r="CN97" s="131"/>
      <c r="CO97" s="131"/>
      <c r="CP97" s="131"/>
      <c r="CQ97" s="131"/>
      <c r="CR97" s="131"/>
      <c r="CS97" s="131"/>
      <c r="CT97" s="131"/>
      <c r="CU97" s="131"/>
      <c r="CV97" s="131"/>
      <c r="CW97" s="131"/>
      <c r="CX97" s="131"/>
      <c r="CY97" s="131"/>
      <c r="CZ97" s="131"/>
      <c r="DA97" s="131"/>
      <c r="DB97" s="131"/>
      <c r="DC97" s="131"/>
      <c r="DD97" s="131"/>
      <c r="DE97" s="131"/>
      <c r="DF97" s="141"/>
    </row>
    <row r="98" spans="1:110" ht="11.25" customHeight="1">
      <c r="A98" s="131"/>
      <c r="B98" s="131"/>
      <c r="C98" s="119"/>
      <c r="D98" s="142"/>
      <c r="E98" s="119"/>
      <c r="F98" s="119"/>
      <c r="G98" s="119"/>
      <c r="H98" s="140"/>
      <c r="I98" s="143"/>
      <c r="J98" s="144"/>
      <c r="K98" s="144"/>
      <c r="L98" s="144"/>
      <c r="M98" s="144"/>
      <c r="N98" s="144"/>
      <c r="O98" s="144"/>
      <c r="P98" s="144"/>
      <c r="Q98" s="144"/>
      <c r="R98" s="119"/>
      <c r="S98" s="119"/>
      <c r="T98" s="119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31"/>
      <c r="AW98" s="131"/>
      <c r="AX98" s="131"/>
      <c r="AY98" s="131"/>
      <c r="AZ98" s="131"/>
      <c r="BA98" s="131"/>
      <c r="BB98" s="131"/>
      <c r="BC98" s="131"/>
      <c r="BD98" s="131"/>
      <c r="BE98" s="131"/>
      <c r="BF98" s="131"/>
      <c r="BG98" s="131"/>
      <c r="BH98" s="131"/>
      <c r="BI98" s="131"/>
      <c r="BJ98" s="131"/>
      <c r="BK98" s="131"/>
      <c r="BL98" s="131"/>
      <c r="BM98" s="131"/>
      <c r="BN98" s="131"/>
      <c r="BO98" s="131"/>
      <c r="BP98" s="131"/>
      <c r="BQ98" s="131"/>
      <c r="BR98" s="131"/>
      <c r="BS98" s="131"/>
      <c r="BT98" s="131"/>
      <c r="BU98" s="131"/>
      <c r="BV98" s="131"/>
      <c r="BW98" s="131"/>
      <c r="BX98" s="131"/>
      <c r="BY98" s="131"/>
      <c r="BZ98" s="131"/>
      <c r="CA98" s="131"/>
      <c r="CB98" s="131"/>
      <c r="CC98" s="131"/>
      <c r="CD98" s="131"/>
      <c r="CE98" s="131"/>
      <c r="CF98" s="131"/>
      <c r="CG98" s="131"/>
      <c r="CH98" s="131"/>
      <c r="CI98" s="131"/>
      <c r="CJ98" s="131"/>
      <c r="CK98" s="131"/>
      <c r="CL98" s="131"/>
      <c r="CM98" s="131"/>
      <c r="CN98" s="131"/>
      <c r="CO98" s="131"/>
      <c r="CP98" s="131"/>
      <c r="CQ98" s="131"/>
      <c r="CR98" s="131"/>
      <c r="CS98" s="131"/>
      <c r="CT98" s="131"/>
      <c r="CU98" s="131"/>
      <c r="CV98" s="131"/>
      <c r="CW98" s="131"/>
      <c r="CX98" s="131"/>
      <c r="CY98" s="131"/>
      <c r="CZ98" s="131"/>
      <c r="DA98" s="131"/>
      <c r="DB98" s="131"/>
      <c r="DC98" s="131"/>
      <c r="DD98" s="131"/>
      <c r="DE98" s="131"/>
      <c r="DF98" s="141"/>
    </row>
    <row r="99" spans="1:110" ht="11.25" customHeight="1">
      <c r="A99" s="131"/>
      <c r="B99" s="131"/>
      <c r="C99" s="119"/>
      <c r="D99" s="142"/>
      <c r="E99" s="119"/>
      <c r="F99" s="119"/>
      <c r="G99" s="119"/>
      <c r="H99" s="140"/>
      <c r="I99" s="143"/>
      <c r="J99" s="144"/>
      <c r="K99" s="144"/>
      <c r="L99" s="144"/>
      <c r="M99" s="144"/>
      <c r="N99" s="144"/>
      <c r="O99" s="144"/>
      <c r="P99" s="144"/>
      <c r="Q99" s="144"/>
      <c r="R99" s="119"/>
      <c r="S99" s="119"/>
      <c r="T99" s="119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1"/>
      <c r="AX99" s="131"/>
      <c r="AY99" s="131"/>
      <c r="AZ99" s="131"/>
      <c r="BA99" s="131"/>
      <c r="BB99" s="131"/>
      <c r="BC99" s="131"/>
      <c r="BD99" s="131"/>
      <c r="BE99" s="131"/>
      <c r="BF99" s="131"/>
      <c r="BG99" s="131"/>
      <c r="BH99" s="131"/>
      <c r="BI99" s="131"/>
      <c r="BJ99" s="131"/>
      <c r="BK99" s="131"/>
      <c r="BL99" s="131"/>
      <c r="BM99" s="131"/>
      <c r="BN99" s="131"/>
      <c r="BO99" s="131"/>
      <c r="BP99" s="131"/>
      <c r="BQ99" s="131"/>
      <c r="BR99" s="131"/>
      <c r="BS99" s="131"/>
      <c r="BT99" s="131"/>
      <c r="BU99" s="131"/>
      <c r="BV99" s="131"/>
      <c r="BW99" s="131"/>
      <c r="BX99" s="131"/>
      <c r="BY99" s="131"/>
      <c r="BZ99" s="131"/>
      <c r="CA99" s="131"/>
      <c r="CB99" s="131"/>
      <c r="CC99" s="131"/>
      <c r="CD99" s="131"/>
      <c r="CE99" s="131"/>
      <c r="CF99" s="131"/>
      <c r="CG99" s="131"/>
      <c r="CH99" s="131"/>
      <c r="CI99" s="131"/>
      <c r="CJ99" s="131"/>
      <c r="CK99" s="131"/>
      <c r="CL99" s="131"/>
      <c r="CM99" s="131"/>
      <c r="CN99" s="131"/>
      <c r="CO99" s="131"/>
      <c r="CP99" s="131"/>
      <c r="CQ99" s="131"/>
      <c r="CR99" s="131"/>
      <c r="CS99" s="131"/>
      <c r="CT99" s="131"/>
      <c r="CU99" s="131"/>
      <c r="CV99" s="131"/>
      <c r="CW99" s="131"/>
      <c r="CX99" s="131"/>
      <c r="CY99" s="131"/>
      <c r="CZ99" s="131"/>
      <c r="DA99" s="131"/>
      <c r="DB99" s="131"/>
      <c r="DC99" s="131"/>
      <c r="DD99" s="131"/>
      <c r="DE99" s="131"/>
      <c r="DF99" s="141"/>
    </row>
    <row r="100" spans="1:110" ht="11.25" customHeight="1">
      <c r="A100" s="131"/>
      <c r="B100" s="131"/>
      <c r="C100" s="119"/>
      <c r="D100" s="142"/>
      <c r="E100" s="119"/>
      <c r="F100" s="119"/>
      <c r="G100" s="119"/>
      <c r="H100" s="140"/>
      <c r="I100" s="143"/>
      <c r="J100" s="144"/>
      <c r="K100" s="144"/>
      <c r="L100" s="144"/>
      <c r="M100" s="144"/>
      <c r="N100" s="144"/>
      <c r="O100" s="144"/>
      <c r="P100" s="144"/>
      <c r="Q100" s="144"/>
      <c r="R100" s="119"/>
      <c r="S100" s="119"/>
      <c r="T100" s="119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/>
      <c r="BA100" s="131"/>
      <c r="BB100" s="131"/>
      <c r="BC100" s="131"/>
      <c r="BD100" s="131"/>
      <c r="BE100" s="131"/>
      <c r="BF100" s="131"/>
      <c r="BG100" s="131"/>
      <c r="BH100" s="131"/>
      <c r="BI100" s="131"/>
      <c r="BJ100" s="131"/>
      <c r="BK100" s="131"/>
      <c r="BL100" s="131"/>
      <c r="BM100" s="131"/>
      <c r="BN100" s="131"/>
      <c r="BO100" s="131"/>
      <c r="BP100" s="131"/>
      <c r="BQ100" s="131"/>
      <c r="BR100" s="131"/>
      <c r="BS100" s="131"/>
      <c r="BT100" s="131"/>
      <c r="BU100" s="131"/>
      <c r="BV100" s="131"/>
      <c r="BW100" s="131"/>
      <c r="BX100" s="131"/>
      <c r="BY100" s="131"/>
      <c r="BZ100" s="131"/>
      <c r="CA100" s="131"/>
      <c r="CB100" s="131"/>
      <c r="CC100" s="131"/>
      <c r="CD100" s="131"/>
      <c r="CE100" s="131"/>
      <c r="CF100" s="131"/>
      <c r="CG100" s="131"/>
      <c r="CH100" s="131"/>
      <c r="CI100" s="131"/>
      <c r="CJ100" s="131"/>
      <c r="CK100" s="131"/>
      <c r="CL100" s="131"/>
      <c r="CM100" s="131"/>
      <c r="CN100" s="131"/>
      <c r="CO100" s="131"/>
      <c r="CP100" s="131"/>
      <c r="CQ100" s="131"/>
      <c r="CR100" s="131"/>
      <c r="CS100" s="131"/>
      <c r="CT100" s="131"/>
      <c r="CU100" s="131"/>
      <c r="CV100" s="131"/>
      <c r="CW100" s="131"/>
      <c r="CX100" s="131"/>
      <c r="CY100" s="131"/>
      <c r="CZ100" s="131"/>
      <c r="DA100" s="131"/>
      <c r="DB100" s="131"/>
      <c r="DC100" s="131"/>
      <c r="DD100" s="131"/>
      <c r="DE100" s="131"/>
      <c r="DF100" s="141"/>
    </row>
    <row r="101" spans="1:110" ht="11.25" customHeight="1">
      <c r="A101" s="131"/>
      <c r="B101" s="131"/>
      <c r="C101" s="119"/>
      <c r="D101" s="142"/>
      <c r="E101" s="119"/>
      <c r="F101" s="119"/>
      <c r="G101" s="119"/>
      <c r="H101" s="140"/>
      <c r="I101" s="143"/>
      <c r="J101" s="144"/>
      <c r="K101" s="144"/>
      <c r="L101" s="144"/>
      <c r="M101" s="144"/>
      <c r="N101" s="144"/>
      <c r="O101" s="144"/>
      <c r="P101" s="144"/>
      <c r="Q101" s="144"/>
      <c r="R101" s="119"/>
      <c r="S101" s="119"/>
      <c r="T101" s="119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  <c r="AX101" s="131"/>
      <c r="AY101" s="131"/>
      <c r="AZ101" s="131"/>
      <c r="BA101" s="131"/>
      <c r="BB101" s="131"/>
      <c r="BC101" s="131"/>
      <c r="BD101" s="131"/>
      <c r="BE101" s="131"/>
      <c r="BF101" s="131"/>
      <c r="BG101" s="131"/>
      <c r="BH101" s="131"/>
      <c r="BI101" s="131"/>
      <c r="BJ101" s="131"/>
      <c r="BK101" s="131"/>
      <c r="BL101" s="131"/>
      <c r="BM101" s="131"/>
      <c r="BN101" s="131"/>
      <c r="BO101" s="131"/>
      <c r="BP101" s="131"/>
      <c r="BQ101" s="131"/>
      <c r="BR101" s="131"/>
      <c r="BS101" s="131"/>
      <c r="BT101" s="131"/>
      <c r="BU101" s="131"/>
      <c r="BV101" s="131"/>
      <c r="BW101" s="131"/>
      <c r="BX101" s="131"/>
      <c r="BY101" s="131"/>
      <c r="BZ101" s="131"/>
      <c r="CA101" s="131"/>
      <c r="CB101" s="131"/>
      <c r="CC101" s="131"/>
      <c r="CD101" s="131"/>
      <c r="CE101" s="131"/>
      <c r="CF101" s="131"/>
      <c r="CG101" s="131"/>
      <c r="CH101" s="131"/>
      <c r="CI101" s="131"/>
      <c r="CJ101" s="131"/>
      <c r="CK101" s="131"/>
      <c r="CL101" s="131"/>
      <c r="CM101" s="131"/>
      <c r="CN101" s="131"/>
      <c r="CO101" s="131"/>
      <c r="CP101" s="131"/>
      <c r="CQ101" s="131"/>
      <c r="CR101" s="131"/>
      <c r="CS101" s="131"/>
      <c r="CT101" s="131"/>
      <c r="CU101" s="131"/>
      <c r="CV101" s="131"/>
      <c r="CW101" s="131"/>
      <c r="CX101" s="131"/>
      <c r="CY101" s="131"/>
      <c r="CZ101" s="131"/>
      <c r="DA101" s="131"/>
      <c r="DB101" s="131"/>
      <c r="DC101" s="131"/>
      <c r="DD101" s="131"/>
      <c r="DE101" s="131"/>
      <c r="DF101" s="141"/>
    </row>
    <row r="102" spans="1:110" ht="11.25" customHeight="1">
      <c r="A102" s="131"/>
      <c r="B102" s="131"/>
      <c r="C102" s="119"/>
      <c r="D102" s="142"/>
      <c r="E102" s="119"/>
      <c r="F102" s="119"/>
      <c r="G102" s="119"/>
      <c r="H102" s="140"/>
      <c r="I102" s="143"/>
      <c r="J102" s="144"/>
      <c r="K102" s="144"/>
      <c r="L102" s="144"/>
      <c r="M102" s="144"/>
      <c r="N102" s="144"/>
      <c r="O102" s="144"/>
      <c r="P102" s="144"/>
      <c r="Q102" s="144"/>
      <c r="R102" s="119"/>
      <c r="S102" s="119"/>
      <c r="T102" s="119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1"/>
      <c r="AZ102" s="131"/>
      <c r="BA102" s="131"/>
      <c r="BB102" s="131"/>
      <c r="BC102" s="131"/>
      <c r="BD102" s="131"/>
      <c r="BE102" s="131"/>
      <c r="BF102" s="131"/>
      <c r="BG102" s="131"/>
      <c r="BH102" s="131"/>
      <c r="BI102" s="131"/>
      <c r="BJ102" s="131"/>
      <c r="BK102" s="131"/>
      <c r="BL102" s="131"/>
      <c r="BM102" s="131"/>
      <c r="BN102" s="131"/>
      <c r="BO102" s="131"/>
      <c r="BP102" s="131"/>
      <c r="BQ102" s="131"/>
      <c r="BR102" s="131"/>
      <c r="BS102" s="131"/>
      <c r="BT102" s="131"/>
      <c r="BU102" s="131"/>
      <c r="BV102" s="131"/>
      <c r="BW102" s="131"/>
      <c r="BX102" s="131"/>
      <c r="BY102" s="131"/>
      <c r="BZ102" s="131"/>
      <c r="CA102" s="131"/>
      <c r="CB102" s="131"/>
      <c r="CC102" s="131"/>
      <c r="CD102" s="131"/>
      <c r="CE102" s="131"/>
      <c r="CF102" s="131"/>
      <c r="CG102" s="131"/>
      <c r="CH102" s="131"/>
      <c r="CI102" s="131"/>
      <c r="CJ102" s="131"/>
      <c r="CK102" s="131"/>
      <c r="CL102" s="131"/>
      <c r="CM102" s="131"/>
      <c r="CN102" s="131"/>
      <c r="CO102" s="131"/>
      <c r="CP102" s="131"/>
      <c r="CQ102" s="131"/>
      <c r="CR102" s="131"/>
      <c r="CS102" s="131"/>
      <c r="CT102" s="131"/>
      <c r="CU102" s="131"/>
      <c r="CV102" s="131"/>
      <c r="CW102" s="131"/>
      <c r="CX102" s="131"/>
      <c r="CY102" s="131"/>
      <c r="CZ102" s="131"/>
      <c r="DA102" s="131"/>
      <c r="DB102" s="131"/>
      <c r="DC102" s="131"/>
      <c r="DD102" s="131"/>
      <c r="DE102" s="131"/>
      <c r="DF102" s="141"/>
    </row>
    <row r="103" spans="1:110" ht="11.25" customHeight="1">
      <c r="A103" s="131"/>
      <c r="B103" s="131"/>
      <c r="C103" s="119"/>
      <c r="D103" s="142"/>
      <c r="E103" s="119"/>
      <c r="F103" s="119"/>
      <c r="G103" s="119"/>
      <c r="H103" s="140"/>
      <c r="I103" s="143"/>
      <c r="J103" s="144"/>
      <c r="K103" s="144"/>
      <c r="L103" s="144"/>
      <c r="M103" s="144"/>
      <c r="N103" s="144"/>
      <c r="O103" s="144"/>
      <c r="P103" s="144"/>
      <c r="Q103" s="144"/>
      <c r="R103" s="119"/>
      <c r="S103" s="119"/>
      <c r="T103" s="119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  <c r="BG103" s="131"/>
      <c r="BH103" s="131"/>
      <c r="BI103" s="131"/>
      <c r="BJ103" s="131"/>
      <c r="BK103" s="131"/>
      <c r="BL103" s="131"/>
      <c r="BM103" s="131"/>
      <c r="BN103" s="131"/>
      <c r="BO103" s="131"/>
      <c r="BP103" s="131"/>
      <c r="BQ103" s="131"/>
      <c r="BR103" s="131"/>
      <c r="BS103" s="131"/>
      <c r="BT103" s="131"/>
      <c r="BU103" s="131"/>
      <c r="BV103" s="131"/>
      <c r="BW103" s="131"/>
      <c r="BX103" s="131"/>
      <c r="BY103" s="131"/>
      <c r="BZ103" s="131"/>
      <c r="CA103" s="131"/>
      <c r="CB103" s="131"/>
      <c r="CC103" s="131"/>
      <c r="CD103" s="131"/>
      <c r="CE103" s="131"/>
      <c r="CF103" s="131"/>
      <c r="CG103" s="131"/>
      <c r="CH103" s="131"/>
      <c r="CI103" s="131"/>
      <c r="CJ103" s="131"/>
      <c r="CK103" s="131"/>
      <c r="CL103" s="131"/>
      <c r="CM103" s="131"/>
      <c r="CN103" s="131"/>
      <c r="CO103" s="131"/>
      <c r="CP103" s="131"/>
      <c r="CQ103" s="131"/>
      <c r="CR103" s="131"/>
      <c r="CS103" s="131"/>
      <c r="CT103" s="131"/>
      <c r="CU103" s="131"/>
      <c r="CV103" s="131"/>
      <c r="CW103" s="131"/>
      <c r="CX103" s="131"/>
      <c r="CY103" s="131"/>
      <c r="CZ103" s="131"/>
      <c r="DA103" s="131"/>
      <c r="DB103" s="131"/>
      <c r="DC103" s="131"/>
      <c r="DD103" s="131"/>
      <c r="DE103" s="131"/>
      <c r="DF103" s="141"/>
    </row>
    <row r="104" spans="1:110" ht="11.25" customHeight="1">
      <c r="A104" s="131"/>
      <c r="B104" s="131"/>
      <c r="C104" s="119"/>
      <c r="D104" s="142"/>
      <c r="E104" s="119"/>
      <c r="F104" s="119"/>
      <c r="G104" s="119"/>
      <c r="H104" s="140"/>
      <c r="I104" s="143"/>
      <c r="J104" s="144"/>
      <c r="K104" s="144"/>
      <c r="L104" s="144"/>
      <c r="M104" s="144"/>
      <c r="N104" s="144"/>
      <c r="O104" s="144"/>
      <c r="P104" s="144"/>
      <c r="Q104" s="144"/>
      <c r="R104" s="119"/>
      <c r="S104" s="119"/>
      <c r="T104" s="119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1"/>
      <c r="BA104" s="131"/>
      <c r="BB104" s="131"/>
      <c r="BC104" s="131"/>
      <c r="BD104" s="131"/>
      <c r="BE104" s="131"/>
      <c r="BF104" s="131"/>
      <c r="BG104" s="131"/>
      <c r="BH104" s="131"/>
      <c r="BI104" s="131"/>
      <c r="BJ104" s="131"/>
      <c r="BK104" s="131"/>
      <c r="BL104" s="131"/>
      <c r="BM104" s="131"/>
      <c r="BN104" s="131"/>
      <c r="BO104" s="131"/>
      <c r="BP104" s="131"/>
      <c r="BQ104" s="131"/>
      <c r="BR104" s="131"/>
      <c r="BS104" s="131"/>
      <c r="BT104" s="131"/>
      <c r="BU104" s="131"/>
      <c r="BV104" s="131"/>
      <c r="BW104" s="131"/>
      <c r="BX104" s="131"/>
      <c r="BY104" s="131"/>
      <c r="BZ104" s="131"/>
      <c r="CA104" s="131"/>
      <c r="CB104" s="131"/>
      <c r="CC104" s="131"/>
      <c r="CD104" s="131"/>
      <c r="CE104" s="131"/>
      <c r="CF104" s="131"/>
      <c r="CG104" s="131"/>
      <c r="CH104" s="131"/>
      <c r="CI104" s="131"/>
      <c r="CJ104" s="131"/>
      <c r="CK104" s="131"/>
      <c r="CL104" s="131"/>
      <c r="CM104" s="131"/>
      <c r="CN104" s="131"/>
      <c r="CO104" s="131"/>
      <c r="CP104" s="131"/>
      <c r="CQ104" s="131"/>
      <c r="CR104" s="131"/>
      <c r="CS104" s="131"/>
      <c r="CT104" s="131"/>
      <c r="CU104" s="131"/>
      <c r="CV104" s="131"/>
      <c r="CW104" s="131"/>
      <c r="CX104" s="131"/>
      <c r="CY104" s="131"/>
      <c r="CZ104" s="131"/>
      <c r="DA104" s="131"/>
      <c r="DB104" s="131"/>
      <c r="DC104" s="131"/>
      <c r="DD104" s="131"/>
      <c r="DE104" s="131"/>
      <c r="DF104" s="141"/>
    </row>
    <row r="105" spans="1:110" ht="11.25" customHeight="1">
      <c r="A105" s="131"/>
      <c r="B105" s="131"/>
      <c r="C105" s="119"/>
      <c r="D105" s="142"/>
      <c r="E105" s="119"/>
      <c r="F105" s="119"/>
      <c r="G105" s="119"/>
      <c r="H105" s="140"/>
      <c r="I105" s="143"/>
      <c r="J105" s="144"/>
      <c r="K105" s="144"/>
      <c r="L105" s="144"/>
      <c r="M105" s="144"/>
      <c r="N105" s="144"/>
      <c r="O105" s="144"/>
      <c r="P105" s="144"/>
      <c r="Q105" s="144"/>
      <c r="R105" s="119"/>
      <c r="S105" s="119"/>
      <c r="T105" s="119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  <c r="BI105" s="131"/>
      <c r="BJ105" s="131"/>
      <c r="BK105" s="131"/>
      <c r="BL105" s="131"/>
      <c r="BM105" s="131"/>
      <c r="BN105" s="131"/>
      <c r="BO105" s="131"/>
      <c r="BP105" s="131"/>
      <c r="BQ105" s="131"/>
      <c r="BR105" s="131"/>
      <c r="BS105" s="131"/>
      <c r="BT105" s="131"/>
      <c r="BU105" s="131"/>
      <c r="BV105" s="131"/>
      <c r="BW105" s="131"/>
      <c r="BX105" s="131"/>
      <c r="BY105" s="131"/>
      <c r="BZ105" s="131"/>
      <c r="CA105" s="131"/>
      <c r="CB105" s="131"/>
      <c r="CC105" s="131"/>
      <c r="CD105" s="131"/>
      <c r="CE105" s="131"/>
      <c r="CF105" s="131"/>
      <c r="CG105" s="131"/>
      <c r="CH105" s="131"/>
      <c r="CI105" s="131"/>
      <c r="CJ105" s="131"/>
      <c r="CK105" s="131"/>
      <c r="CL105" s="131"/>
      <c r="CM105" s="131"/>
      <c r="CN105" s="131"/>
      <c r="CO105" s="131"/>
      <c r="CP105" s="131"/>
      <c r="CQ105" s="131"/>
      <c r="CR105" s="131"/>
      <c r="CS105" s="131"/>
      <c r="CT105" s="131"/>
      <c r="CU105" s="131"/>
      <c r="CV105" s="131"/>
      <c r="CW105" s="131"/>
      <c r="CX105" s="131"/>
      <c r="CY105" s="131"/>
      <c r="CZ105" s="131"/>
      <c r="DA105" s="131"/>
      <c r="DB105" s="131"/>
      <c r="DC105" s="131"/>
      <c r="DD105" s="131"/>
      <c r="DE105" s="131"/>
      <c r="DF105" s="141"/>
    </row>
    <row r="106" spans="1:110" ht="11.25" customHeight="1">
      <c r="A106" s="131"/>
      <c r="B106" s="131"/>
      <c r="C106" s="119"/>
      <c r="D106" s="142"/>
      <c r="E106" s="119"/>
      <c r="F106" s="119"/>
      <c r="G106" s="119"/>
      <c r="H106" s="140"/>
      <c r="I106" s="143"/>
      <c r="J106" s="144"/>
      <c r="K106" s="144"/>
      <c r="L106" s="144"/>
      <c r="M106" s="144"/>
      <c r="N106" s="144"/>
      <c r="O106" s="144"/>
      <c r="P106" s="144"/>
      <c r="Q106" s="144"/>
      <c r="R106" s="119"/>
      <c r="S106" s="119"/>
      <c r="T106" s="119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1"/>
      <c r="BH106" s="131"/>
      <c r="BI106" s="131"/>
      <c r="BJ106" s="131"/>
      <c r="BK106" s="131"/>
      <c r="BL106" s="131"/>
      <c r="BM106" s="131"/>
      <c r="BN106" s="131"/>
      <c r="BO106" s="131"/>
      <c r="BP106" s="131"/>
      <c r="BQ106" s="131"/>
      <c r="BR106" s="131"/>
      <c r="BS106" s="131"/>
      <c r="BT106" s="131"/>
      <c r="BU106" s="131"/>
      <c r="BV106" s="131"/>
      <c r="BW106" s="131"/>
      <c r="BX106" s="131"/>
      <c r="BY106" s="131"/>
      <c r="BZ106" s="131"/>
      <c r="CA106" s="131"/>
      <c r="CB106" s="131"/>
      <c r="CC106" s="131"/>
      <c r="CD106" s="131"/>
      <c r="CE106" s="131"/>
      <c r="CF106" s="131"/>
      <c r="CG106" s="131"/>
      <c r="CH106" s="131"/>
      <c r="CI106" s="131"/>
      <c r="CJ106" s="131"/>
      <c r="CK106" s="131"/>
      <c r="CL106" s="131"/>
      <c r="CM106" s="131"/>
      <c r="CN106" s="131"/>
      <c r="CO106" s="131"/>
      <c r="CP106" s="131"/>
      <c r="CQ106" s="131"/>
      <c r="CR106" s="131"/>
      <c r="CS106" s="131"/>
      <c r="CT106" s="131"/>
      <c r="CU106" s="131"/>
      <c r="CV106" s="131"/>
      <c r="CW106" s="131"/>
      <c r="CX106" s="131"/>
      <c r="CY106" s="131"/>
      <c r="CZ106" s="131"/>
      <c r="DA106" s="131"/>
      <c r="DB106" s="131"/>
      <c r="DC106" s="131"/>
      <c r="DD106" s="131"/>
      <c r="DE106" s="131"/>
      <c r="DF106" s="141"/>
    </row>
    <row r="107" spans="1:110" ht="11.25" customHeight="1">
      <c r="A107" s="131"/>
      <c r="B107" s="131"/>
      <c r="C107" s="119"/>
      <c r="D107" s="142"/>
      <c r="E107" s="119"/>
      <c r="F107" s="119"/>
      <c r="G107" s="119"/>
      <c r="H107" s="140"/>
      <c r="I107" s="143"/>
      <c r="J107" s="144"/>
      <c r="K107" s="144"/>
      <c r="L107" s="144"/>
      <c r="M107" s="144"/>
      <c r="N107" s="144"/>
      <c r="O107" s="144"/>
      <c r="P107" s="144"/>
      <c r="Q107" s="144"/>
      <c r="R107" s="119"/>
      <c r="S107" s="119"/>
      <c r="T107" s="119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  <c r="BI107" s="131"/>
      <c r="BJ107" s="131"/>
      <c r="BK107" s="131"/>
      <c r="BL107" s="131"/>
      <c r="BM107" s="131"/>
      <c r="BN107" s="131"/>
      <c r="BO107" s="131"/>
      <c r="BP107" s="131"/>
      <c r="BQ107" s="131"/>
      <c r="BR107" s="131"/>
      <c r="BS107" s="131"/>
      <c r="BT107" s="131"/>
      <c r="BU107" s="131"/>
      <c r="BV107" s="131"/>
      <c r="BW107" s="131"/>
      <c r="BX107" s="131"/>
      <c r="BY107" s="131"/>
      <c r="BZ107" s="131"/>
      <c r="CA107" s="131"/>
      <c r="CB107" s="131"/>
      <c r="CC107" s="131"/>
      <c r="CD107" s="131"/>
      <c r="CE107" s="131"/>
      <c r="CF107" s="131"/>
      <c r="CG107" s="131"/>
      <c r="CH107" s="131"/>
      <c r="CI107" s="131"/>
      <c r="CJ107" s="131"/>
      <c r="CK107" s="131"/>
      <c r="CL107" s="131"/>
      <c r="CM107" s="131"/>
      <c r="CN107" s="131"/>
      <c r="CO107" s="131"/>
      <c r="CP107" s="131"/>
      <c r="CQ107" s="131"/>
      <c r="CR107" s="131"/>
      <c r="CS107" s="131"/>
      <c r="CT107" s="131"/>
      <c r="CU107" s="131"/>
      <c r="CV107" s="131"/>
      <c r="CW107" s="131"/>
      <c r="CX107" s="131"/>
      <c r="CY107" s="131"/>
      <c r="CZ107" s="131"/>
      <c r="DA107" s="131"/>
      <c r="DB107" s="131"/>
      <c r="DC107" s="131"/>
      <c r="DD107" s="131"/>
      <c r="DE107" s="131"/>
      <c r="DF107" s="141"/>
    </row>
    <row r="108" spans="1:110" ht="11.25" customHeight="1">
      <c r="A108" s="131"/>
      <c r="B108" s="131"/>
      <c r="C108" s="119"/>
      <c r="D108" s="142"/>
      <c r="E108" s="119"/>
      <c r="F108" s="119"/>
      <c r="G108" s="119"/>
      <c r="H108" s="140"/>
      <c r="I108" s="143"/>
      <c r="J108" s="144"/>
      <c r="K108" s="144"/>
      <c r="L108" s="144"/>
      <c r="M108" s="144"/>
      <c r="N108" s="144"/>
      <c r="O108" s="144"/>
      <c r="P108" s="144"/>
      <c r="Q108" s="144"/>
      <c r="R108" s="119"/>
      <c r="S108" s="119"/>
      <c r="T108" s="119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  <c r="BG108" s="131"/>
      <c r="BH108" s="131"/>
      <c r="BI108" s="131"/>
      <c r="BJ108" s="131"/>
      <c r="BK108" s="131"/>
      <c r="BL108" s="131"/>
      <c r="BM108" s="131"/>
      <c r="BN108" s="131"/>
      <c r="BO108" s="131"/>
      <c r="BP108" s="131"/>
      <c r="BQ108" s="131"/>
      <c r="BR108" s="131"/>
      <c r="BS108" s="131"/>
      <c r="BT108" s="131"/>
      <c r="BU108" s="131"/>
      <c r="BV108" s="131"/>
      <c r="BW108" s="131"/>
      <c r="BX108" s="131"/>
      <c r="BY108" s="131"/>
      <c r="BZ108" s="131"/>
      <c r="CA108" s="131"/>
      <c r="CB108" s="131"/>
      <c r="CC108" s="131"/>
      <c r="CD108" s="131"/>
      <c r="CE108" s="131"/>
      <c r="CF108" s="131"/>
      <c r="CG108" s="131"/>
      <c r="CH108" s="131"/>
      <c r="CI108" s="131"/>
      <c r="CJ108" s="131"/>
      <c r="CK108" s="131"/>
      <c r="CL108" s="131"/>
      <c r="CM108" s="131"/>
      <c r="CN108" s="131"/>
      <c r="CO108" s="131"/>
      <c r="CP108" s="131"/>
      <c r="CQ108" s="131"/>
      <c r="CR108" s="131"/>
      <c r="CS108" s="131"/>
      <c r="CT108" s="131"/>
      <c r="CU108" s="131"/>
      <c r="CV108" s="131"/>
      <c r="CW108" s="131"/>
      <c r="CX108" s="131"/>
      <c r="CY108" s="131"/>
      <c r="CZ108" s="131"/>
      <c r="DA108" s="131"/>
      <c r="DB108" s="131"/>
      <c r="DC108" s="131"/>
      <c r="DD108" s="131"/>
      <c r="DE108" s="131"/>
      <c r="DF108" s="141"/>
    </row>
    <row r="109" spans="1:110" ht="11.25" customHeight="1">
      <c r="A109" s="131"/>
      <c r="B109" s="131"/>
      <c r="C109" s="119"/>
      <c r="D109" s="142"/>
      <c r="E109" s="119"/>
      <c r="F109" s="119"/>
      <c r="G109" s="119"/>
      <c r="H109" s="140"/>
      <c r="I109" s="143"/>
      <c r="J109" s="144"/>
      <c r="K109" s="144"/>
      <c r="L109" s="144"/>
      <c r="M109" s="144"/>
      <c r="N109" s="144"/>
      <c r="O109" s="144"/>
      <c r="P109" s="144"/>
      <c r="Q109" s="144"/>
      <c r="R109" s="119"/>
      <c r="S109" s="119"/>
      <c r="T109" s="119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31"/>
      <c r="BI109" s="131"/>
      <c r="BJ109" s="131"/>
      <c r="BK109" s="131"/>
      <c r="BL109" s="131"/>
      <c r="BM109" s="131"/>
      <c r="BN109" s="131"/>
      <c r="BO109" s="131"/>
      <c r="BP109" s="131"/>
      <c r="BQ109" s="131"/>
      <c r="BR109" s="131"/>
      <c r="BS109" s="131"/>
      <c r="BT109" s="131"/>
      <c r="BU109" s="131"/>
      <c r="BV109" s="131"/>
      <c r="BW109" s="131"/>
      <c r="BX109" s="131"/>
      <c r="BY109" s="131"/>
      <c r="BZ109" s="131"/>
      <c r="CA109" s="131"/>
      <c r="CB109" s="131"/>
      <c r="CC109" s="131"/>
      <c r="CD109" s="131"/>
      <c r="CE109" s="131"/>
      <c r="CF109" s="131"/>
      <c r="CG109" s="131"/>
      <c r="CH109" s="131"/>
      <c r="CI109" s="131"/>
      <c r="CJ109" s="131"/>
      <c r="CK109" s="131"/>
      <c r="CL109" s="131"/>
      <c r="CM109" s="131"/>
      <c r="CN109" s="131"/>
      <c r="CO109" s="131"/>
      <c r="CP109" s="131"/>
      <c r="CQ109" s="131"/>
      <c r="CR109" s="131"/>
      <c r="CS109" s="131"/>
      <c r="CT109" s="131"/>
      <c r="CU109" s="131"/>
      <c r="CV109" s="131"/>
      <c r="CW109" s="131"/>
      <c r="CX109" s="131"/>
      <c r="CY109" s="131"/>
      <c r="CZ109" s="131"/>
      <c r="DA109" s="131"/>
      <c r="DB109" s="131"/>
      <c r="DC109" s="131"/>
      <c r="DD109" s="131"/>
      <c r="DE109" s="131"/>
      <c r="DF109" s="141"/>
    </row>
    <row r="110" spans="1:110" ht="11.25" customHeight="1">
      <c r="A110" s="131"/>
      <c r="B110" s="131"/>
      <c r="C110" s="119"/>
      <c r="D110" s="142"/>
      <c r="E110" s="119"/>
      <c r="F110" s="119"/>
      <c r="G110" s="119"/>
      <c r="H110" s="140"/>
      <c r="I110" s="143"/>
      <c r="J110" s="144"/>
      <c r="K110" s="144"/>
      <c r="L110" s="144"/>
      <c r="M110" s="144"/>
      <c r="N110" s="144"/>
      <c r="O110" s="144"/>
      <c r="P110" s="144"/>
      <c r="Q110" s="144"/>
      <c r="R110" s="119"/>
      <c r="S110" s="119"/>
      <c r="T110" s="119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  <c r="BG110" s="131"/>
      <c r="BH110" s="131"/>
      <c r="BI110" s="131"/>
      <c r="BJ110" s="131"/>
      <c r="BK110" s="131"/>
      <c r="BL110" s="131"/>
      <c r="BM110" s="131"/>
      <c r="BN110" s="131"/>
      <c r="BO110" s="131"/>
      <c r="BP110" s="131"/>
      <c r="BQ110" s="131"/>
      <c r="BR110" s="131"/>
      <c r="BS110" s="131"/>
      <c r="BT110" s="131"/>
      <c r="BU110" s="131"/>
      <c r="BV110" s="131"/>
      <c r="BW110" s="131"/>
      <c r="BX110" s="131"/>
      <c r="BY110" s="131"/>
      <c r="BZ110" s="131"/>
      <c r="CA110" s="131"/>
      <c r="CB110" s="131"/>
      <c r="CC110" s="131"/>
      <c r="CD110" s="131"/>
      <c r="CE110" s="131"/>
      <c r="CF110" s="131"/>
      <c r="CG110" s="131"/>
      <c r="CH110" s="131"/>
      <c r="CI110" s="131"/>
      <c r="CJ110" s="131"/>
      <c r="CK110" s="131"/>
      <c r="CL110" s="131"/>
      <c r="CM110" s="131"/>
      <c r="CN110" s="131"/>
      <c r="CO110" s="131"/>
      <c r="CP110" s="131"/>
      <c r="CQ110" s="131"/>
      <c r="CR110" s="131"/>
      <c r="CS110" s="131"/>
      <c r="CT110" s="131"/>
      <c r="CU110" s="131"/>
      <c r="CV110" s="131"/>
      <c r="CW110" s="131"/>
      <c r="CX110" s="131"/>
      <c r="CY110" s="131"/>
      <c r="CZ110" s="131"/>
      <c r="DA110" s="131"/>
      <c r="DB110" s="131"/>
      <c r="DC110" s="131"/>
      <c r="DD110" s="131"/>
      <c r="DE110" s="131"/>
      <c r="DF110" s="141"/>
    </row>
    <row r="111" spans="1:110" ht="11.25" customHeight="1">
      <c r="A111" s="131"/>
      <c r="B111" s="131"/>
      <c r="C111" s="119"/>
      <c r="D111" s="142"/>
      <c r="E111" s="119"/>
      <c r="F111" s="119"/>
      <c r="G111" s="119"/>
      <c r="H111" s="140"/>
      <c r="I111" s="143"/>
      <c r="J111" s="144"/>
      <c r="K111" s="144"/>
      <c r="L111" s="144"/>
      <c r="M111" s="144"/>
      <c r="N111" s="144"/>
      <c r="O111" s="144"/>
      <c r="P111" s="144"/>
      <c r="Q111" s="144"/>
      <c r="R111" s="119"/>
      <c r="S111" s="119"/>
      <c r="T111" s="119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  <c r="BG111" s="131"/>
      <c r="BH111" s="131"/>
      <c r="BI111" s="131"/>
      <c r="BJ111" s="131"/>
      <c r="BK111" s="131"/>
      <c r="BL111" s="131"/>
      <c r="BM111" s="131"/>
      <c r="BN111" s="131"/>
      <c r="BO111" s="131"/>
      <c r="BP111" s="131"/>
      <c r="BQ111" s="131"/>
      <c r="BR111" s="131"/>
      <c r="BS111" s="131"/>
      <c r="BT111" s="131"/>
      <c r="BU111" s="131"/>
      <c r="BV111" s="131"/>
      <c r="BW111" s="131"/>
      <c r="BX111" s="131"/>
      <c r="BY111" s="131"/>
      <c r="BZ111" s="131"/>
      <c r="CA111" s="131"/>
      <c r="CB111" s="131"/>
      <c r="CC111" s="131"/>
      <c r="CD111" s="131"/>
      <c r="CE111" s="131"/>
      <c r="CF111" s="131"/>
      <c r="CG111" s="131"/>
      <c r="CH111" s="131"/>
      <c r="CI111" s="131"/>
      <c r="CJ111" s="131"/>
      <c r="CK111" s="131"/>
      <c r="CL111" s="131"/>
      <c r="CM111" s="131"/>
      <c r="CN111" s="131"/>
      <c r="CO111" s="131"/>
      <c r="CP111" s="131"/>
      <c r="CQ111" s="131"/>
      <c r="CR111" s="131"/>
      <c r="CS111" s="131"/>
      <c r="CT111" s="131"/>
      <c r="CU111" s="131"/>
      <c r="CV111" s="131"/>
      <c r="CW111" s="131"/>
      <c r="CX111" s="131"/>
      <c r="CY111" s="131"/>
      <c r="CZ111" s="131"/>
      <c r="DA111" s="131"/>
      <c r="DB111" s="131"/>
      <c r="DC111" s="131"/>
      <c r="DD111" s="131"/>
      <c r="DE111" s="131"/>
      <c r="DF111" s="141"/>
    </row>
    <row r="112" spans="1:110" ht="11.25" customHeight="1">
      <c r="A112" s="131"/>
      <c r="B112" s="131"/>
      <c r="C112" s="119"/>
      <c r="D112" s="142"/>
      <c r="E112" s="119"/>
      <c r="F112" s="119"/>
      <c r="G112" s="119"/>
      <c r="H112" s="140"/>
      <c r="I112" s="143"/>
      <c r="J112" s="144"/>
      <c r="K112" s="144"/>
      <c r="L112" s="144"/>
      <c r="M112" s="144"/>
      <c r="N112" s="144"/>
      <c r="O112" s="144"/>
      <c r="P112" s="144"/>
      <c r="Q112" s="144"/>
      <c r="R112" s="119"/>
      <c r="S112" s="119"/>
      <c r="T112" s="119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31"/>
      <c r="BD112" s="131"/>
      <c r="BE112" s="131"/>
      <c r="BF112" s="131"/>
      <c r="BG112" s="131"/>
      <c r="BH112" s="131"/>
      <c r="BI112" s="131"/>
      <c r="BJ112" s="131"/>
      <c r="BK112" s="131"/>
      <c r="BL112" s="131"/>
      <c r="BM112" s="131"/>
      <c r="BN112" s="131"/>
      <c r="BO112" s="131"/>
      <c r="BP112" s="131"/>
      <c r="BQ112" s="131"/>
      <c r="BR112" s="131"/>
      <c r="BS112" s="131"/>
      <c r="BT112" s="131"/>
      <c r="BU112" s="131"/>
      <c r="BV112" s="131"/>
      <c r="BW112" s="131"/>
      <c r="BX112" s="131"/>
      <c r="BY112" s="131"/>
      <c r="BZ112" s="131"/>
      <c r="CA112" s="131"/>
      <c r="CB112" s="131"/>
      <c r="CC112" s="131"/>
      <c r="CD112" s="131"/>
      <c r="CE112" s="131"/>
      <c r="CF112" s="131"/>
      <c r="CG112" s="131"/>
      <c r="CH112" s="131"/>
      <c r="CI112" s="131"/>
      <c r="CJ112" s="131"/>
      <c r="CK112" s="131"/>
      <c r="CL112" s="131"/>
      <c r="CM112" s="131"/>
      <c r="CN112" s="131"/>
      <c r="CO112" s="131"/>
      <c r="CP112" s="131"/>
      <c r="CQ112" s="131"/>
      <c r="CR112" s="131"/>
      <c r="CS112" s="131"/>
      <c r="CT112" s="131"/>
      <c r="CU112" s="131"/>
      <c r="CV112" s="131"/>
      <c r="CW112" s="131"/>
      <c r="CX112" s="131"/>
      <c r="CY112" s="131"/>
      <c r="CZ112" s="131"/>
      <c r="DA112" s="131"/>
      <c r="DB112" s="131"/>
      <c r="DC112" s="131"/>
      <c r="DD112" s="131"/>
      <c r="DE112" s="131"/>
      <c r="DF112" s="141"/>
    </row>
    <row r="113" spans="1:110" ht="11.25" customHeight="1">
      <c r="A113" s="131"/>
      <c r="B113" s="131"/>
      <c r="C113" s="119"/>
      <c r="D113" s="142"/>
      <c r="E113" s="119"/>
      <c r="F113" s="119"/>
      <c r="G113" s="119"/>
      <c r="H113" s="140"/>
      <c r="I113" s="143"/>
      <c r="J113" s="144"/>
      <c r="K113" s="144"/>
      <c r="L113" s="144"/>
      <c r="M113" s="144"/>
      <c r="N113" s="144"/>
      <c r="O113" s="144"/>
      <c r="P113" s="144"/>
      <c r="Q113" s="144"/>
      <c r="R113" s="119"/>
      <c r="S113" s="119"/>
      <c r="T113" s="119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  <c r="BG113" s="131"/>
      <c r="BH113" s="131"/>
      <c r="BI113" s="131"/>
      <c r="BJ113" s="131"/>
      <c r="BK113" s="131"/>
      <c r="BL113" s="131"/>
      <c r="BM113" s="131"/>
      <c r="BN113" s="131"/>
      <c r="BO113" s="131"/>
      <c r="BP113" s="131"/>
      <c r="BQ113" s="131"/>
      <c r="BR113" s="131"/>
      <c r="BS113" s="131"/>
      <c r="BT113" s="131"/>
      <c r="BU113" s="131"/>
      <c r="BV113" s="131"/>
      <c r="BW113" s="131"/>
      <c r="BX113" s="131"/>
      <c r="BY113" s="131"/>
      <c r="BZ113" s="131"/>
      <c r="CA113" s="131"/>
      <c r="CB113" s="131"/>
      <c r="CC113" s="131"/>
      <c r="CD113" s="131"/>
      <c r="CE113" s="131"/>
      <c r="CF113" s="131"/>
      <c r="CG113" s="131"/>
      <c r="CH113" s="131"/>
      <c r="CI113" s="131"/>
      <c r="CJ113" s="131"/>
      <c r="CK113" s="131"/>
      <c r="CL113" s="131"/>
      <c r="CM113" s="131"/>
      <c r="CN113" s="131"/>
      <c r="CO113" s="131"/>
      <c r="CP113" s="131"/>
      <c r="CQ113" s="131"/>
      <c r="CR113" s="131"/>
      <c r="CS113" s="131"/>
      <c r="CT113" s="131"/>
      <c r="CU113" s="131"/>
      <c r="CV113" s="131"/>
      <c r="CW113" s="131"/>
      <c r="CX113" s="131"/>
      <c r="CY113" s="131"/>
      <c r="CZ113" s="131"/>
      <c r="DA113" s="131"/>
      <c r="DB113" s="131"/>
      <c r="DC113" s="131"/>
      <c r="DD113" s="131"/>
      <c r="DE113" s="131"/>
      <c r="DF113" s="141"/>
    </row>
    <row r="114" spans="1:110" ht="11.25" customHeight="1">
      <c r="A114" s="131"/>
      <c r="B114" s="131"/>
      <c r="C114" s="119"/>
      <c r="D114" s="142"/>
      <c r="E114" s="119"/>
      <c r="F114" s="119"/>
      <c r="G114" s="119"/>
      <c r="H114" s="140"/>
      <c r="I114" s="143"/>
      <c r="J114" s="144"/>
      <c r="K114" s="144"/>
      <c r="L114" s="144"/>
      <c r="M114" s="144"/>
      <c r="N114" s="144"/>
      <c r="O114" s="144"/>
      <c r="P114" s="144"/>
      <c r="Q114" s="144"/>
      <c r="R114" s="119"/>
      <c r="S114" s="119"/>
      <c r="T114" s="119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  <c r="BG114" s="131"/>
      <c r="BH114" s="131"/>
      <c r="BI114" s="131"/>
      <c r="BJ114" s="131"/>
      <c r="BK114" s="131"/>
      <c r="BL114" s="131"/>
      <c r="BM114" s="131"/>
      <c r="BN114" s="131"/>
      <c r="BO114" s="131"/>
      <c r="BP114" s="131"/>
      <c r="BQ114" s="131"/>
      <c r="BR114" s="131"/>
      <c r="BS114" s="131"/>
      <c r="BT114" s="131"/>
      <c r="BU114" s="131"/>
      <c r="BV114" s="131"/>
      <c r="BW114" s="131"/>
      <c r="BX114" s="131"/>
      <c r="BY114" s="131"/>
      <c r="BZ114" s="131"/>
      <c r="CA114" s="131"/>
      <c r="CB114" s="131"/>
      <c r="CC114" s="131"/>
      <c r="CD114" s="131"/>
      <c r="CE114" s="131"/>
      <c r="CF114" s="131"/>
      <c r="CG114" s="131"/>
      <c r="CH114" s="131"/>
      <c r="CI114" s="131"/>
      <c r="CJ114" s="131"/>
      <c r="CK114" s="131"/>
      <c r="CL114" s="131"/>
      <c r="CM114" s="131"/>
      <c r="CN114" s="131"/>
      <c r="CO114" s="131"/>
      <c r="CP114" s="131"/>
      <c r="CQ114" s="131"/>
      <c r="CR114" s="131"/>
      <c r="CS114" s="131"/>
      <c r="CT114" s="131"/>
      <c r="CU114" s="131"/>
      <c r="CV114" s="131"/>
      <c r="CW114" s="131"/>
      <c r="CX114" s="131"/>
      <c r="CY114" s="131"/>
      <c r="CZ114" s="131"/>
      <c r="DA114" s="131"/>
      <c r="DB114" s="131"/>
      <c r="DC114" s="131"/>
      <c r="DD114" s="131"/>
      <c r="DE114" s="131"/>
      <c r="DF114" s="141"/>
    </row>
    <row r="115" spans="1:110" ht="11.25" customHeight="1">
      <c r="A115" s="131"/>
      <c r="B115" s="131"/>
      <c r="C115" s="119"/>
      <c r="D115" s="142"/>
      <c r="E115" s="119"/>
      <c r="F115" s="119"/>
      <c r="G115" s="119"/>
      <c r="H115" s="140"/>
      <c r="I115" s="143"/>
      <c r="J115" s="144"/>
      <c r="K115" s="144"/>
      <c r="L115" s="144"/>
      <c r="M115" s="144"/>
      <c r="N115" s="144"/>
      <c r="O115" s="144"/>
      <c r="P115" s="144"/>
      <c r="Q115" s="144"/>
      <c r="R115" s="119"/>
      <c r="S115" s="119"/>
      <c r="T115" s="119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1"/>
      <c r="AZ115" s="131"/>
      <c r="BA115" s="131"/>
      <c r="BB115" s="131"/>
      <c r="BC115" s="131"/>
      <c r="BD115" s="131"/>
      <c r="BE115" s="131"/>
      <c r="BF115" s="131"/>
      <c r="BG115" s="131"/>
      <c r="BH115" s="131"/>
      <c r="BI115" s="131"/>
      <c r="BJ115" s="131"/>
      <c r="BK115" s="131"/>
      <c r="BL115" s="131"/>
      <c r="BM115" s="131"/>
      <c r="BN115" s="131"/>
      <c r="BO115" s="131"/>
      <c r="BP115" s="131"/>
      <c r="BQ115" s="131"/>
      <c r="BR115" s="131"/>
      <c r="BS115" s="131"/>
      <c r="BT115" s="131"/>
      <c r="BU115" s="131"/>
      <c r="BV115" s="131"/>
      <c r="BW115" s="131"/>
      <c r="BX115" s="131"/>
      <c r="BY115" s="131"/>
      <c r="BZ115" s="131"/>
      <c r="CA115" s="131"/>
      <c r="CB115" s="131"/>
      <c r="CC115" s="131"/>
      <c r="CD115" s="131"/>
      <c r="CE115" s="131"/>
      <c r="CF115" s="131"/>
      <c r="CG115" s="131"/>
      <c r="CH115" s="131"/>
      <c r="CI115" s="131"/>
      <c r="CJ115" s="131"/>
      <c r="CK115" s="131"/>
      <c r="CL115" s="131"/>
      <c r="CM115" s="131"/>
      <c r="CN115" s="131"/>
      <c r="CO115" s="131"/>
      <c r="CP115" s="131"/>
      <c r="CQ115" s="131"/>
      <c r="CR115" s="131"/>
      <c r="CS115" s="131"/>
      <c r="CT115" s="131"/>
      <c r="CU115" s="131"/>
      <c r="CV115" s="131"/>
      <c r="CW115" s="131"/>
      <c r="CX115" s="131"/>
      <c r="CY115" s="131"/>
      <c r="CZ115" s="131"/>
      <c r="DA115" s="131"/>
      <c r="DB115" s="131"/>
      <c r="DC115" s="131"/>
      <c r="DD115" s="131"/>
      <c r="DE115" s="131"/>
      <c r="DF115" s="141"/>
    </row>
    <row r="116" spans="1:110" ht="11.25" customHeight="1">
      <c r="A116" s="131"/>
      <c r="B116" s="131"/>
      <c r="C116" s="119"/>
      <c r="D116" s="142"/>
      <c r="E116" s="119"/>
      <c r="F116" s="119"/>
      <c r="G116" s="119"/>
      <c r="H116" s="140"/>
      <c r="I116" s="143"/>
      <c r="J116" s="144"/>
      <c r="K116" s="144"/>
      <c r="L116" s="144"/>
      <c r="M116" s="144"/>
      <c r="N116" s="144"/>
      <c r="O116" s="144"/>
      <c r="P116" s="144"/>
      <c r="Q116" s="144"/>
      <c r="R116" s="119"/>
      <c r="S116" s="119"/>
      <c r="T116" s="119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  <c r="AX116" s="131"/>
      <c r="AY116" s="131"/>
      <c r="AZ116" s="131"/>
      <c r="BA116" s="131"/>
      <c r="BB116" s="131"/>
      <c r="BC116" s="131"/>
      <c r="BD116" s="131"/>
      <c r="BE116" s="131"/>
      <c r="BF116" s="131"/>
      <c r="BG116" s="131"/>
      <c r="BH116" s="131"/>
      <c r="BI116" s="131"/>
      <c r="BJ116" s="131"/>
      <c r="BK116" s="131"/>
      <c r="BL116" s="131"/>
      <c r="BM116" s="131"/>
      <c r="BN116" s="131"/>
      <c r="BO116" s="131"/>
      <c r="BP116" s="131"/>
      <c r="BQ116" s="131"/>
      <c r="BR116" s="131"/>
      <c r="BS116" s="131"/>
      <c r="BT116" s="131"/>
      <c r="BU116" s="131"/>
      <c r="BV116" s="131"/>
      <c r="BW116" s="131"/>
      <c r="BX116" s="131"/>
      <c r="BY116" s="131"/>
      <c r="BZ116" s="131"/>
      <c r="CA116" s="131"/>
      <c r="CB116" s="131"/>
      <c r="CC116" s="131"/>
      <c r="CD116" s="131"/>
      <c r="CE116" s="131"/>
      <c r="CF116" s="131"/>
      <c r="CG116" s="131"/>
      <c r="CH116" s="131"/>
      <c r="CI116" s="131"/>
      <c r="CJ116" s="131"/>
      <c r="CK116" s="131"/>
      <c r="CL116" s="131"/>
      <c r="CM116" s="131"/>
      <c r="CN116" s="131"/>
      <c r="CO116" s="131"/>
      <c r="CP116" s="131"/>
      <c r="CQ116" s="131"/>
      <c r="CR116" s="131"/>
      <c r="CS116" s="131"/>
      <c r="CT116" s="131"/>
      <c r="CU116" s="131"/>
      <c r="CV116" s="131"/>
      <c r="CW116" s="131"/>
      <c r="CX116" s="131"/>
      <c r="CY116" s="131"/>
      <c r="CZ116" s="131"/>
      <c r="DA116" s="131"/>
      <c r="DB116" s="131"/>
      <c r="DC116" s="131"/>
      <c r="DD116" s="131"/>
      <c r="DE116" s="131"/>
      <c r="DF116" s="141"/>
    </row>
    <row r="117" spans="1:110" ht="11.25" customHeight="1">
      <c r="A117" s="131"/>
      <c r="B117" s="131"/>
      <c r="C117" s="119"/>
      <c r="D117" s="142"/>
      <c r="E117" s="119"/>
      <c r="F117" s="119"/>
      <c r="G117" s="119"/>
      <c r="H117" s="140"/>
      <c r="I117" s="143"/>
      <c r="J117" s="144"/>
      <c r="K117" s="144"/>
      <c r="L117" s="144"/>
      <c r="M117" s="144"/>
      <c r="N117" s="144"/>
      <c r="O117" s="144"/>
      <c r="P117" s="144"/>
      <c r="Q117" s="144"/>
      <c r="R117" s="119"/>
      <c r="S117" s="119"/>
      <c r="T117" s="119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31"/>
      <c r="BB117" s="131"/>
      <c r="BC117" s="131"/>
      <c r="BD117" s="131"/>
      <c r="BE117" s="131"/>
      <c r="BF117" s="131"/>
      <c r="BG117" s="131"/>
      <c r="BH117" s="131"/>
      <c r="BI117" s="131"/>
      <c r="BJ117" s="131"/>
      <c r="BK117" s="131"/>
      <c r="BL117" s="131"/>
      <c r="BM117" s="131"/>
      <c r="BN117" s="131"/>
      <c r="BO117" s="131"/>
      <c r="BP117" s="131"/>
      <c r="BQ117" s="131"/>
      <c r="BR117" s="131"/>
      <c r="BS117" s="131"/>
      <c r="BT117" s="131"/>
      <c r="BU117" s="131"/>
      <c r="BV117" s="131"/>
      <c r="BW117" s="131"/>
      <c r="BX117" s="131"/>
      <c r="BY117" s="131"/>
      <c r="BZ117" s="131"/>
      <c r="CA117" s="131"/>
      <c r="CB117" s="131"/>
      <c r="CC117" s="131"/>
      <c r="CD117" s="131"/>
      <c r="CE117" s="131"/>
      <c r="CF117" s="131"/>
      <c r="CG117" s="131"/>
      <c r="CH117" s="131"/>
      <c r="CI117" s="131"/>
      <c r="CJ117" s="131"/>
      <c r="CK117" s="131"/>
      <c r="CL117" s="131"/>
      <c r="CM117" s="131"/>
      <c r="CN117" s="131"/>
      <c r="CO117" s="131"/>
      <c r="CP117" s="131"/>
      <c r="CQ117" s="131"/>
      <c r="CR117" s="131"/>
      <c r="CS117" s="131"/>
      <c r="CT117" s="131"/>
      <c r="CU117" s="131"/>
      <c r="CV117" s="131"/>
      <c r="CW117" s="131"/>
      <c r="CX117" s="131"/>
      <c r="CY117" s="131"/>
      <c r="CZ117" s="131"/>
      <c r="DA117" s="131"/>
      <c r="DB117" s="131"/>
      <c r="DC117" s="131"/>
      <c r="DD117" s="131"/>
      <c r="DE117" s="131"/>
      <c r="DF117" s="141"/>
    </row>
    <row r="118" spans="1:110" ht="11.25" customHeight="1">
      <c r="A118" s="131"/>
      <c r="B118" s="131"/>
      <c r="C118" s="119"/>
      <c r="D118" s="142"/>
      <c r="E118" s="119"/>
      <c r="F118" s="119"/>
      <c r="G118" s="119"/>
      <c r="H118" s="140"/>
      <c r="I118" s="143"/>
      <c r="J118" s="144"/>
      <c r="K118" s="144"/>
      <c r="L118" s="144"/>
      <c r="M118" s="144"/>
      <c r="N118" s="144"/>
      <c r="O118" s="144"/>
      <c r="P118" s="144"/>
      <c r="Q118" s="144"/>
      <c r="R118" s="119"/>
      <c r="S118" s="119"/>
      <c r="T118" s="119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1"/>
      <c r="AZ118" s="131"/>
      <c r="BA118" s="131"/>
      <c r="BB118" s="131"/>
      <c r="BC118" s="131"/>
      <c r="BD118" s="131"/>
      <c r="BE118" s="131"/>
      <c r="BF118" s="131"/>
      <c r="BG118" s="131"/>
      <c r="BH118" s="131"/>
      <c r="BI118" s="131"/>
      <c r="BJ118" s="131"/>
      <c r="BK118" s="131"/>
      <c r="BL118" s="131"/>
      <c r="BM118" s="131"/>
      <c r="BN118" s="131"/>
      <c r="BO118" s="131"/>
      <c r="BP118" s="131"/>
      <c r="BQ118" s="131"/>
      <c r="BR118" s="131"/>
      <c r="BS118" s="131"/>
      <c r="BT118" s="131"/>
      <c r="BU118" s="131"/>
      <c r="BV118" s="131"/>
      <c r="BW118" s="131"/>
      <c r="BX118" s="131"/>
      <c r="BY118" s="131"/>
      <c r="BZ118" s="131"/>
      <c r="CA118" s="131"/>
      <c r="CB118" s="131"/>
      <c r="CC118" s="131"/>
      <c r="CD118" s="131"/>
      <c r="CE118" s="131"/>
      <c r="CF118" s="131"/>
      <c r="CG118" s="131"/>
      <c r="CH118" s="131"/>
      <c r="CI118" s="131"/>
      <c r="CJ118" s="131"/>
      <c r="CK118" s="131"/>
      <c r="CL118" s="131"/>
      <c r="CM118" s="131"/>
      <c r="CN118" s="131"/>
      <c r="CO118" s="131"/>
      <c r="CP118" s="131"/>
      <c r="CQ118" s="131"/>
      <c r="CR118" s="131"/>
      <c r="CS118" s="131"/>
      <c r="CT118" s="131"/>
      <c r="CU118" s="131"/>
      <c r="CV118" s="131"/>
      <c r="CW118" s="131"/>
      <c r="CX118" s="131"/>
      <c r="CY118" s="131"/>
      <c r="CZ118" s="131"/>
      <c r="DA118" s="131"/>
      <c r="DB118" s="131"/>
      <c r="DC118" s="131"/>
      <c r="DD118" s="131"/>
      <c r="DE118" s="131"/>
      <c r="DF118" s="141"/>
    </row>
    <row r="119" spans="1:110" ht="11.25" customHeight="1">
      <c r="A119" s="131"/>
      <c r="B119" s="131"/>
      <c r="C119" s="119"/>
      <c r="D119" s="142"/>
      <c r="E119" s="119"/>
      <c r="F119" s="119"/>
      <c r="G119" s="119"/>
      <c r="H119" s="140"/>
      <c r="I119" s="143"/>
      <c r="J119" s="144"/>
      <c r="K119" s="144"/>
      <c r="L119" s="144"/>
      <c r="M119" s="144"/>
      <c r="N119" s="144"/>
      <c r="O119" s="144"/>
      <c r="P119" s="144"/>
      <c r="Q119" s="144"/>
      <c r="R119" s="119"/>
      <c r="S119" s="119"/>
      <c r="T119" s="119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1"/>
      <c r="AZ119" s="131"/>
      <c r="BA119" s="131"/>
      <c r="BB119" s="131"/>
      <c r="BC119" s="131"/>
      <c r="BD119" s="131"/>
      <c r="BE119" s="131"/>
      <c r="BF119" s="131"/>
      <c r="BG119" s="131"/>
      <c r="BH119" s="131"/>
      <c r="BI119" s="131"/>
      <c r="BJ119" s="131"/>
      <c r="BK119" s="131"/>
      <c r="BL119" s="131"/>
      <c r="BM119" s="131"/>
      <c r="BN119" s="131"/>
      <c r="BO119" s="131"/>
      <c r="BP119" s="131"/>
      <c r="BQ119" s="131"/>
      <c r="BR119" s="131"/>
      <c r="BS119" s="131"/>
      <c r="BT119" s="131"/>
      <c r="BU119" s="131"/>
      <c r="BV119" s="131"/>
      <c r="BW119" s="131"/>
      <c r="BX119" s="131"/>
      <c r="BY119" s="131"/>
      <c r="BZ119" s="131"/>
      <c r="CA119" s="131"/>
      <c r="CB119" s="131"/>
      <c r="CC119" s="131"/>
      <c r="CD119" s="131"/>
      <c r="CE119" s="131"/>
      <c r="CF119" s="131"/>
      <c r="CG119" s="131"/>
      <c r="CH119" s="131"/>
      <c r="CI119" s="131"/>
      <c r="CJ119" s="131"/>
      <c r="CK119" s="131"/>
      <c r="CL119" s="131"/>
      <c r="CM119" s="131"/>
      <c r="CN119" s="131"/>
      <c r="CO119" s="131"/>
      <c r="CP119" s="131"/>
      <c r="CQ119" s="131"/>
      <c r="CR119" s="131"/>
      <c r="CS119" s="131"/>
      <c r="CT119" s="131"/>
      <c r="CU119" s="131"/>
      <c r="CV119" s="131"/>
      <c r="CW119" s="131"/>
      <c r="CX119" s="131"/>
      <c r="CY119" s="131"/>
      <c r="CZ119" s="131"/>
      <c r="DA119" s="131"/>
      <c r="DB119" s="131"/>
      <c r="DC119" s="131"/>
      <c r="DD119" s="131"/>
      <c r="DE119" s="131"/>
      <c r="DF119" s="141"/>
    </row>
    <row r="120" spans="1:110" ht="11.25" customHeight="1">
      <c r="A120" s="131"/>
      <c r="B120" s="131"/>
      <c r="C120" s="119"/>
      <c r="D120" s="142"/>
      <c r="E120" s="119"/>
      <c r="F120" s="119"/>
      <c r="G120" s="119"/>
      <c r="H120" s="140"/>
      <c r="I120" s="143"/>
      <c r="J120" s="144"/>
      <c r="K120" s="144"/>
      <c r="L120" s="144"/>
      <c r="M120" s="144"/>
      <c r="N120" s="144"/>
      <c r="O120" s="144"/>
      <c r="P120" s="144"/>
      <c r="Q120" s="144"/>
      <c r="R120" s="119"/>
      <c r="S120" s="119"/>
      <c r="T120" s="119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1"/>
      <c r="BB120" s="131"/>
      <c r="BC120" s="131"/>
      <c r="BD120" s="131"/>
      <c r="BE120" s="131"/>
      <c r="BF120" s="131"/>
      <c r="BG120" s="131"/>
      <c r="BH120" s="131"/>
      <c r="BI120" s="131"/>
      <c r="BJ120" s="131"/>
      <c r="BK120" s="131"/>
      <c r="BL120" s="131"/>
      <c r="BM120" s="131"/>
      <c r="BN120" s="131"/>
      <c r="BO120" s="131"/>
      <c r="BP120" s="131"/>
      <c r="BQ120" s="131"/>
      <c r="BR120" s="131"/>
      <c r="BS120" s="131"/>
      <c r="BT120" s="131"/>
      <c r="BU120" s="131"/>
      <c r="BV120" s="131"/>
      <c r="BW120" s="131"/>
      <c r="BX120" s="131"/>
      <c r="BY120" s="131"/>
      <c r="BZ120" s="131"/>
      <c r="CA120" s="131"/>
      <c r="CB120" s="131"/>
      <c r="CC120" s="131"/>
      <c r="CD120" s="131"/>
      <c r="CE120" s="131"/>
      <c r="CF120" s="131"/>
      <c r="CG120" s="131"/>
      <c r="CH120" s="131"/>
      <c r="CI120" s="131"/>
      <c r="CJ120" s="131"/>
      <c r="CK120" s="131"/>
      <c r="CL120" s="131"/>
      <c r="CM120" s="131"/>
      <c r="CN120" s="131"/>
      <c r="CO120" s="131"/>
      <c r="CP120" s="131"/>
      <c r="CQ120" s="131"/>
      <c r="CR120" s="131"/>
      <c r="CS120" s="131"/>
      <c r="CT120" s="131"/>
      <c r="CU120" s="131"/>
      <c r="CV120" s="131"/>
      <c r="CW120" s="131"/>
      <c r="CX120" s="131"/>
      <c r="CY120" s="131"/>
      <c r="CZ120" s="131"/>
      <c r="DA120" s="131"/>
      <c r="DB120" s="131"/>
      <c r="DC120" s="131"/>
      <c r="DD120" s="131"/>
      <c r="DE120" s="131"/>
      <c r="DF120" s="141"/>
    </row>
    <row r="121" spans="1:110" ht="11.25" customHeight="1">
      <c r="A121" s="131"/>
      <c r="B121" s="131"/>
      <c r="C121" s="119"/>
      <c r="D121" s="142"/>
      <c r="E121" s="119"/>
      <c r="F121" s="119"/>
      <c r="G121" s="119"/>
      <c r="H121" s="140"/>
      <c r="I121" s="143"/>
      <c r="J121" s="144"/>
      <c r="K121" s="144"/>
      <c r="L121" s="144"/>
      <c r="M121" s="144"/>
      <c r="N121" s="144"/>
      <c r="O121" s="144"/>
      <c r="P121" s="144"/>
      <c r="Q121" s="144"/>
      <c r="R121" s="119"/>
      <c r="S121" s="119"/>
      <c r="T121" s="119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1"/>
      <c r="BH121" s="131"/>
      <c r="BI121" s="131"/>
      <c r="BJ121" s="131"/>
      <c r="BK121" s="131"/>
      <c r="BL121" s="131"/>
      <c r="BM121" s="131"/>
      <c r="BN121" s="131"/>
      <c r="BO121" s="131"/>
      <c r="BP121" s="131"/>
      <c r="BQ121" s="131"/>
      <c r="BR121" s="131"/>
      <c r="BS121" s="131"/>
      <c r="BT121" s="131"/>
      <c r="BU121" s="131"/>
      <c r="BV121" s="131"/>
      <c r="BW121" s="131"/>
      <c r="BX121" s="131"/>
      <c r="BY121" s="131"/>
      <c r="BZ121" s="131"/>
      <c r="CA121" s="131"/>
      <c r="CB121" s="131"/>
      <c r="CC121" s="131"/>
      <c r="CD121" s="131"/>
      <c r="CE121" s="131"/>
      <c r="CF121" s="131"/>
      <c r="CG121" s="131"/>
      <c r="CH121" s="131"/>
      <c r="CI121" s="131"/>
      <c r="CJ121" s="131"/>
      <c r="CK121" s="131"/>
      <c r="CL121" s="131"/>
      <c r="CM121" s="131"/>
      <c r="CN121" s="131"/>
      <c r="CO121" s="131"/>
      <c r="CP121" s="131"/>
      <c r="CQ121" s="131"/>
      <c r="CR121" s="131"/>
      <c r="CS121" s="131"/>
      <c r="CT121" s="131"/>
      <c r="CU121" s="131"/>
      <c r="CV121" s="131"/>
      <c r="CW121" s="131"/>
      <c r="CX121" s="131"/>
      <c r="CY121" s="131"/>
      <c r="CZ121" s="131"/>
      <c r="DA121" s="131"/>
      <c r="DB121" s="131"/>
      <c r="DC121" s="131"/>
      <c r="DD121" s="131"/>
      <c r="DE121" s="131"/>
      <c r="DF121" s="141"/>
    </row>
    <row r="122" spans="1:110" ht="11.25" customHeight="1">
      <c r="A122" s="131"/>
      <c r="B122" s="131"/>
      <c r="C122" s="119"/>
      <c r="D122" s="142"/>
      <c r="E122" s="119"/>
      <c r="F122" s="119"/>
      <c r="G122" s="119"/>
      <c r="H122" s="140"/>
      <c r="I122" s="143"/>
      <c r="J122" s="144"/>
      <c r="K122" s="144"/>
      <c r="L122" s="144"/>
      <c r="M122" s="144"/>
      <c r="N122" s="144"/>
      <c r="O122" s="144"/>
      <c r="P122" s="144"/>
      <c r="Q122" s="144"/>
      <c r="R122" s="119"/>
      <c r="S122" s="119"/>
      <c r="T122" s="119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  <c r="AX122" s="131"/>
      <c r="AY122" s="131"/>
      <c r="AZ122" s="131"/>
      <c r="BA122" s="131"/>
      <c r="BB122" s="131"/>
      <c r="BC122" s="131"/>
      <c r="BD122" s="131"/>
      <c r="BE122" s="131"/>
      <c r="BF122" s="131"/>
      <c r="BG122" s="131"/>
      <c r="BH122" s="131"/>
      <c r="BI122" s="131"/>
      <c r="BJ122" s="131"/>
      <c r="BK122" s="131"/>
      <c r="BL122" s="131"/>
      <c r="BM122" s="131"/>
      <c r="BN122" s="131"/>
      <c r="BO122" s="131"/>
      <c r="BP122" s="131"/>
      <c r="BQ122" s="131"/>
      <c r="BR122" s="131"/>
      <c r="BS122" s="131"/>
      <c r="BT122" s="131"/>
      <c r="BU122" s="131"/>
      <c r="BV122" s="131"/>
      <c r="BW122" s="131"/>
      <c r="BX122" s="131"/>
      <c r="BY122" s="131"/>
      <c r="BZ122" s="131"/>
      <c r="CA122" s="131"/>
      <c r="CB122" s="131"/>
      <c r="CC122" s="131"/>
      <c r="CD122" s="131"/>
      <c r="CE122" s="131"/>
      <c r="CF122" s="131"/>
      <c r="CG122" s="131"/>
      <c r="CH122" s="131"/>
      <c r="CI122" s="131"/>
      <c r="CJ122" s="131"/>
      <c r="CK122" s="131"/>
      <c r="CL122" s="131"/>
      <c r="CM122" s="131"/>
      <c r="CN122" s="131"/>
      <c r="CO122" s="131"/>
      <c r="CP122" s="131"/>
      <c r="CQ122" s="131"/>
      <c r="CR122" s="131"/>
      <c r="CS122" s="131"/>
      <c r="CT122" s="131"/>
      <c r="CU122" s="131"/>
      <c r="CV122" s="131"/>
      <c r="CW122" s="131"/>
      <c r="CX122" s="131"/>
      <c r="CY122" s="131"/>
      <c r="CZ122" s="131"/>
      <c r="DA122" s="131"/>
      <c r="DB122" s="131"/>
      <c r="DC122" s="131"/>
      <c r="DD122" s="131"/>
      <c r="DE122" s="131"/>
      <c r="DF122" s="141"/>
    </row>
    <row r="123" spans="1:110" ht="11.25" customHeight="1">
      <c r="A123" s="131"/>
      <c r="B123" s="131"/>
      <c r="C123" s="119"/>
      <c r="D123" s="142"/>
      <c r="E123" s="119"/>
      <c r="F123" s="119"/>
      <c r="G123" s="119"/>
      <c r="H123" s="140"/>
      <c r="I123" s="143"/>
      <c r="J123" s="144"/>
      <c r="K123" s="144"/>
      <c r="L123" s="144"/>
      <c r="M123" s="144"/>
      <c r="N123" s="144"/>
      <c r="O123" s="144"/>
      <c r="P123" s="144"/>
      <c r="Q123" s="144"/>
      <c r="R123" s="119"/>
      <c r="S123" s="119"/>
      <c r="T123" s="119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1"/>
      <c r="AZ123" s="131"/>
      <c r="BA123" s="131"/>
      <c r="BB123" s="131"/>
      <c r="BC123" s="131"/>
      <c r="BD123" s="131"/>
      <c r="BE123" s="131"/>
      <c r="BF123" s="131"/>
      <c r="BG123" s="131"/>
      <c r="BH123" s="131"/>
      <c r="BI123" s="131"/>
      <c r="BJ123" s="131"/>
      <c r="BK123" s="131"/>
      <c r="BL123" s="131"/>
      <c r="BM123" s="131"/>
      <c r="BN123" s="131"/>
      <c r="BO123" s="131"/>
      <c r="BP123" s="131"/>
      <c r="BQ123" s="131"/>
      <c r="BR123" s="131"/>
      <c r="BS123" s="131"/>
      <c r="BT123" s="131"/>
      <c r="BU123" s="131"/>
      <c r="BV123" s="131"/>
      <c r="BW123" s="131"/>
      <c r="BX123" s="131"/>
      <c r="BY123" s="131"/>
      <c r="BZ123" s="131"/>
      <c r="CA123" s="131"/>
      <c r="CB123" s="131"/>
      <c r="CC123" s="131"/>
      <c r="CD123" s="131"/>
      <c r="CE123" s="131"/>
      <c r="CF123" s="131"/>
      <c r="CG123" s="131"/>
      <c r="CH123" s="131"/>
      <c r="CI123" s="131"/>
      <c r="CJ123" s="131"/>
      <c r="CK123" s="131"/>
      <c r="CL123" s="131"/>
      <c r="CM123" s="131"/>
      <c r="CN123" s="131"/>
      <c r="CO123" s="131"/>
      <c r="CP123" s="131"/>
      <c r="CQ123" s="131"/>
      <c r="CR123" s="131"/>
      <c r="CS123" s="131"/>
      <c r="CT123" s="131"/>
      <c r="CU123" s="131"/>
      <c r="CV123" s="131"/>
      <c r="CW123" s="131"/>
      <c r="CX123" s="131"/>
      <c r="CY123" s="131"/>
      <c r="CZ123" s="131"/>
      <c r="DA123" s="131"/>
      <c r="DB123" s="131"/>
      <c r="DC123" s="131"/>
      <c r="DD123" s="131"/>
      <c r="DE123" s="131"/>
      <c r="DF123" s="141"/>
    </row>
    <row r="124" spans="1:110" ht="11.25" customHeight="1">
      <c r="A124" s="131"/>
      <c r="B124" s="131"/>
      <c r="C124" s="119"/>
      <c r="D124" s="142"/>
      <c r="E124" s="119"/>
      <c r="F124" s="119"/>
      <c r="G124" s="119"/>
      <c r="H124" s="140"/>
      <c r="I124" s="143"/>
      <c r="J124" s="144"/>
      <c r="K124" s="144"/>
      <c r="L124" s="144"/>
      <c r="M124" s="144"/>
      <c r="N124" s="144"/>
      <c r="O124" s="144"/>
      <c r="P124" s="144"/>
      <c r="Q124" s="144"/>
      <c r="R124" s="119"/>
      <c r="S124" s="119"/>
      <c r="T124" s="119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  <c r="AX124" s="131"/>
      <c r="AY124" s="131"/>
      <c r="AZ124" s="131"/>
      <c r="BA124" s="131"/>
      <c r="BB124" s="131"/>
      <c r="BC124" s="131"/>
      <c r="BD124" s="131"/>
      <c r="BE124" s="131"/>
      <c r="BF124" s="131"/>
      <c r="BG124" s="131"/>
      <c r="BH124" s="131"/>
      <c r="BI124" s="131"/>
      <c r="BJ124" s="131"/>
      <c r="BK124" s="131"/>
      <c r="BL124" s="131"/>
      <c r="BM124" s="131"/>
      <c r="BN124" s="131"/>
      <c r="BO124" s="131"/>
      <c r="BP124" s="131"/>
      <c r="BQ124" s="131"/>
      <c r="BR124" s="131"/>
      <c r="BS124" s="131"/>
      <c r="BT124" s="131"/>
      <c r="BU124" s="131"/>
      <c r="BV124" s="131"/>
      <c r="BW124" s="131"/>
      <c r="BX124" s="131"/>
      <c r="BY124" s="131"/>
      <c r="BZ124" s="131"/>
      <c r="CA124" s="131"/>
      <c r="CB124" s="131"/>
      <c r="CC124" s="131"/>
      <c r="CD124" s="131"/>
      <c r="CE124" s="131"/>
      <c r="CF124" s="131"/>
      <c r="CG124" s="131"/>
      <c r="CH124" s="131"/>
      <c r="CI124" s="131"/>
      <c r="CJ124" s="131"/>
      <c r="CK124" s="131"/>
      <c r="CL124" s="131"/>
      <c r="CM124" s="131"/>
      <c r="CN124" s="131"/>
      <c r="CO124" s="131"/>
      <c r="CP124" s="131"/>
      <c r="CQ124" s="131"/>
      <c r="CR124" s="131"/>
      <c r="CS124" s="131"/>
      <c r="CT124" s="131"/>
      <c r="CU124" s="131"/>
      <c r="CV124" s="131"/>
      <c r="CW124" s="131"/>
      <c r="CX124" s="131"/>
      <c r="CY124" s="131"/>
      <c r="CZ124" s="131"/>
      <c r="DA124" s="131"/>
      <c r="DB124" s="131"/>
      <c r="DC124" s="131"/>
      <c r="DD124" s="131"/>
      <c r="DE124" s="131"/>
      <c r="DF124" s="141"/>
    </row>
    <row r="125" spans="1:110" ht="11.25" customHeight="1">
      <c r="A125" s="131"/>
      <c r="B125" s="131"/>
      <c r="C125" s="119"/>
      <c r="D125" s="142"/>
      <c r="E125" s="119"/>
      <c r="F125" s="119"/>
      <c r="G125" s="119"/>
      <c r="H125" s="140"/>
      <c r="I125" s="143"/>
      <c r="J125" s="144"/>
      <c r="K125" s="144"/>
      <c r="L125" s="144"/>
      <c r="M125" s="144"/>
      <c r="N125" s="144"/>
      <c r="O125" s="144"/>
      <c r="P125" s="144"/>
      <c r="Q125" s="144"/>
      <c r="R125" s="119"/>
      <c r="S125" s="119"/>
      <c r="T125" s="119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  <c r="AX125" s="131"/>
      <c r="AY125" s="131"/>
      <c r="AZ125" s="131"/>
      <c r="BA125" s="131"/>
      <c r="BB125" s="131"/>
      <c r="BC125" s="131"/>
      <c r="BD125" s="131"/>
      <c r="BE125" s="131"/>
      <c r="BF125" s="131"/>
      <c r="BG125" s="131"/>
      <c r="BH125" s="131"/>
      <c r="BI125" s="131"/>
      <c r="BJ125" s="131"/>
      <c r="BK125" s="131"/>
      <c r="BL125" s="131"/>
      <c r="BM125" s="131"/>
      <c r="BN125" s="131"/>
      <c r="BO125" s="131"/>
      <c r="BP125" s="131"/>
      <c r="BQ125" s="131"/>
      <c r="BR125" s="131"/>
      <c r="BS125" s="131"/>
      <c r="BT125" s="131"/>
      <c r="BU125" s="131"/>
      <c r="BV125" s="131"/>
      <c r="BW125" s="131"/>
      <c r="BX125" s="131"/>
      <c r="BY125" s="131"/>
      <c r="BZ125" s="131"/>
      <c r="CA125" s="131"/>
      <c r="CB125" s="131"/>
      <c r="CC125" s="131"/>
      <c r="CD125" s="131"/>
      <c r="CE125" s="131"/>
      <c r="CF125" s="131"/>
      <c r="CG125" s="131"/>
      <c r="CH125" s="131"/>
      <c r="CI125" s="131"/>
      <c r="CJ125" s="131"/>
      <c r="CK125" s="131"/>
      <c r="CL125" s="131"/>
      <c r="CM125" s="131"/>
      <c r="CN125" s="131"/>
      <c r="CO125" s="131"/>
      <c r="CP125" s="131"/>
      <c r="CQ125" s="131"/>
      <c r="CR125" s="131"/>
      <c r="CS125" s="131"/>
      <c r="CT125" s="131"/>
      <c r="CU125" s="131"/>
      <c r="CV125" s="131"/>
      <c r="CW125" s="131"/>
      <c r="CX125" s="131"/>
      <c r="CY125" s="131"/>
      <c r="CZ125" s="131"/>
      <c r="DA125" s="131"/>
      <c r="DB125" s="131"/>
      <c r="DC125" s="131"/>
      <c r="DD125" s="131"/>
      <c r="DE125" s="131"/>
      <c r="DF125" s="141"/>
    </row>
    <row r="126" spans="1:110" ht="11.25" customHeight="1">
      <c r="A126" s="131"/>
      <c r="B126" s="131"/>
      <c r="C126" s="119"/>
      <c r="D126" s="142"/>
      <c r="E126" s="119"/>
      <c r="F126" s="119"/>
      <c r="G126" s="119"/>
      <c r="H126" s="140"/>
      <c r="I126" s="143"/>
      <c r="J126" s="144"/>
      <c r="K126" s="144"/>
      <c r="L126" s="144"/>
      <c r="M126" s="144"/>
      <c r="N126" s="144"/>
      <c r="O126" s="144"/>
      <c r="P126" s="144"/>
      <c r="Q126" s="144"/>
      <c r="R126" s="119"/>
      <c r="S126" s="119"/>
      <c r="T126" s="119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31"/>
      <c r="AK126" s="131"/>
      <c r="AL126" s="131"/>
      <c r="AM126" s="131"/>
      <c r="AN126" s="131"/>
      <c r="AO126" s="131"/>
      <c r="AP126" s="131"/>
      <c r="AQ126" s="131"/>
      <c r="AR126" s="131"/>
      <c r="AS126" s="131"/>
      <c r="AT126" s="131"/>
      <c r="AU126" s="131"/>
      <c r="AV126" s="131"/>
      <c r="AW126" s="131"/>
      <c r="AX126" s="131"/>
      <c r="AY126" s="131"/>
      <c r="AZ126" s="131"/>
      <c r="BA126" s="131"/>
      <c r="BB126" s="131"/>
      <c r="BC126" s="131"/>
      <c r="BD126" s="131"/>
      <c r="BE126" s="131"/>
      <c r="BF126" s="131"/>
      <c r="BG126" s="131"/>
      <c r="BH126" s="131"/>
      <c r="BI126" s="131"/>
      <c r="BJ126" s="131"/>
      <c r="BK126" s="131"/>
      <c r="BL126" s="131"/>
      <c r="BM126" s="131"/>
      <c r="BN126" s="131"/>
      <c r="BO126" s="131"/>
      <c r="BP126" s="131"/>
      <c r="BQ126" s="131"/>
      <c r="BR126" s="131"/>
      <c r="BS126" s="131"/>
      <c r="BT126" s="131"/>
      <c r="BU126" s="131"/>
      <c r="BV126" s="131"/>
      <c r="BW126" s="131"/>
      <c r="BX126" s="131"/>
      <c r="BY126" s="131"/>
      <c r="BZ126" s="131"/>
      <c r="CA126" s="131"/>
      <c r="CB126" s="131"/>
      <c r="CC126" s="131"/>
      <c r="CD126" s="131"/>
      <c r="CE126" s="131"/>
      <c r="CF126" s="131"/>
      <c r="CG126" s="131"/>
      <c r="CH126" s="131"/>
      <c r="CI126" s="131"/>
      <c r="CJ126" s="131"/>
      <c r="CK126" s="131"/>
      <c r="CL126" s="131"/>
      <c r="CM126" s="131"/>
      <c r="CN126" s="131"/>
      <c r="CO126" s="131"/>
      <c r="CP126" s="131"/>
      <c r="CQ126" s="131"/>
      <c r="CR126" s="131"/>
      <c r="CS126" s="131"/>
      <c r="CT126" s="131"/>
      <c r="CU126" s="131"/>
      <c r="CV126" s="131"/>
      <c r="CW126" s="131"/>
      <c r="CX126" s="131"/>
      <c r="CY126" s="131"/>
      <c r="CZ126" s="131"/>
      <c r="DA126" s="131"/>
      <c r="DB126" s="131"/>
      <c r="DC126" s="131"/>
      <c r="DD126" s="131"/>
      <c r="DE126" s="131"/>
      <c r="DF126" s="141"/>
    </row>
    <row r="127" spans="1:110" ht="11.25" customHeight="1">
      <c r="A127" s="131"/>
      <c r="B127" s="131"/>
      <c r="C127" s="119"/>
      <c r="D127" s="142"/>
      <c r="E127" s="119"/>
      <c r="F127" s="119"/>
      <c r="G127" s="119"/>
      <c r="H127" s="140"/>
      <c r="I127" s="143"/>
      <c r="J127" s="144"/>
      <c r="K127" s="144"/>
      <c r="L127" s="144"/>
      <c r="M127" s="144"/>
      <c r="N127" s="144"/>
      <c r="O127" s="144"/>
      <c r="P127" s="144"/>
      <c r="Q127" s="144"/>
      <c r="R127" s="119"/>
      <c r="S127" s="119"/>
      <c r="T127" s="119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31"/>
      <c r="AK127" s="131"/>
      <c r="AL127" s="131"/>
      <c r="AM127" s="131"/>
      <c r="AN127" s="131"/>
      <c r="AO127" s="131"/>
      <c r="AP127" s="131"/>
      <c r="AQ127" s="131"/>
      <c r="AR127" s="131"/>
      <c r="AS127" s="131"/>
      <c r="AT127" s="131"/>
      <c r="AU127" s="131"/>
      <c r="AV127" s="131"/>
      <c r="AW127" s="131"/>
      <c r="AX127" s="131"/>
      <c r="AY127" s="131"/>
      <c r="AZ127" s="131"/>
      <c r="BA127" s="131"/>
      <c r="BB127" s="131"/>
      <c r="BC127" s="131"/>
      <c r="BD127" s="131"/>
      <c r="BE127" s="131"/>
      <c r="BF127" s="131"/>
      <c r="BG127" s="131"/>
      <c r="BH127" s="131"/>
      <c r="BI127" s="131"/>
      <c r="BJ127" s="131"/>
      <c r="BK127" s="131"/>
      <c r="BL127" s="131"/>
      <c r="BM127" s="131"/>
      <c r="BN127" s="131"/>
      <c r="BO127" s="131"/>
      <c r="BP127" s="131"/>
      <c r="BQ127" s="131"/>
      <c r="BR127" s="131"/>
      <c r="BS127" s="131"/>
      <c r="BT127" s="131"/>
      <c r="BU127" s="131"/>
      <c r="BV127" s="131"/>
      <c r="BW127" s="131"/>
      <c r="BX127" s="131"/>
      <c r="BY127" s="131"/>
      <c r="BZ127" s="131"/>
      <c r="CA127" s="131"/>
      <c r="CB127" s="131"/>
      <c r="CC127" s="131"/>
      <c r="CD127" s="131"/>
      <c r="CE127" s="131"/>
      <c r="CF127" s="131"/>
      <c r="CG127" s="131"/>
      <c r="CH127" s="131"/>
      <c r="CI127" s="131"/>
      <c r="CJ127" s="131"/>
      <c r="CK127" s="131"/>
      <c r="CL127" s="131"/>
      <c r="CM127" s="131"/>
      <c r="CN127" s="131"/>
      <c r="CO127" s="131"/>
      <c r="CP127" s="131"/>
      <c r="CQ127" s="131"/>
      <c r="CR127" s="131"/>
      <c r="CS127" s="131"/>
      <c r="CT127" s="131"/>
      <c r="CU127" s="131"/>
      <c r="CV127" s="131"/>
      <c r="CW127" s="131"/>
      <c r="CX127" s="131"/>
      <c r="CY127" s="131"/>
      <c r="CZ127" s="131"/>
      <c r="DA127" s="131"/>
      <c r="DB127" s="131"/>
      <c r="DC127" s="131"/>
      <c r="DD127" s="131"/>
      <c r="DE127" s="131"/>
      <c r="DF127" s="141"/>
    </row>
    <row r="128" spans="1:110" ht="11.25" customHeight="1">
      <c r="A128" s="131"/>
      <c r="B128" s="131"/>
      <c r="C128" s="119"/>
      <c r="D128" s="142"/>
      <c r="E128" s="119"/>
      <c r="F128" s="119"/>
      <c r="G128" s="119"/>
      <c r="H128" s="140"/>
      <c r="I128" s="143"/>
      <c r="J128" s="144"/>
      <c r="K128" s="144"/>
      <c r="L128" s="144"/>
      <c r="M128" s="144"/>
      <c r="N128" s="144"/>
      <c r="O128" s="144"/>
      <c r="P128" s="144"/>
      <c r="Q128" s="144"/>
      <c r="R128" s="119"/>
      <c r="S128" s="119"/>
      <c r="T128" s="119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31"/>
      <c r="AK128" s="131"/>
      <c r="AL128" s="131"/>
      <c r="AM128" s="131"/>
      <c r="AN128" s="131"/>
      <c r="AO128" s="131"/>
      <c r="AP128" s="131"/>
      <c r="AQ128" s="131"/>
      <c r="AR128" s="131"/>
      <c r="AS128" s="131"/>
      <c r="AT128" s="131"/>
      <c r="AU128" s="131"/>
      <c r="AV128" s="131"/>
      <c r="AW128" s="131"/>
      <c r="AX128" s="131"/>
      <c r="AY128" s="131"/>
      <c r="AZ128" s="131"/>
      <c r="BA128" s="131"/>
      <c r="BB128" s="131"/>
      <c r="BC128" s="131"/>
      <c r="BD128" s="131"/>
      <c r="BE128" s="131"/>
      <c r="BF128" s="131"/>
      <c r="BG128" s="131"/>
      <c r="BH128" s="131"/>
      <c r="BI128" s="131"/>
      <c r="BJ128" s="131"/>
      <c r="BK128" s="131"/>
      <c r="BL128" s="131"/>
      <c r="BM128" s="131"/>
      <c r="BN128" s="131"/>
      <c r="BO128" s="131"/>
      <c r="BP128" s="131"/>
      <c r="BQ128" s="131"/>
      <c r="BR128" s="131"/>
      <c r="BS128" s="131"/>
      <c r="BT128" s="131"/>
      <c r="BU128" s="131"/>
      <c r="BV128" s="131"/>
      <c r="BW128" s="131"/>
      <c r="BX128" s="131"/>
      <c r="BY128" s="131"/>
      <c r="BZ128" s="131"/>
      <c r="CA128" s="131"/>
      <c r="CB128" s="131"/>
      <c r="CC128" s="131"/>
      <c r="CD128" s="131"/>
      <c r="CE128" s="131"/>
      <c r="CF128" s="131"/>
      <c r="CG128" s="131"/>
      <c r="CH128" s="131"/>
      <c r="CI128" s="131"/>
      <c r="CJ128" s="131"/>
      <c r="CK128" s="131"/>
      <c r="CL128" s="131"/>
      <c r="CM128" s="131"/>
      <c r="CN128" s="131"/>
      <c r="CO128" s="131"/>
      <c r="CP128" s="131"/>
      <c r="CQ128" s="131"/>
      <c r="CR128" s="131"/>
      <c r="CS128" s="131"/>
      <c r="CT128" s="131"/>
      <c r="CU128" s="131"/>
      <c r="CV128" s="131"/>
      <c r="CW128" s="131"/>
      <c r="CX128" s="131"/>
      <c r="CY128" s="131"/>
      <c r="CZ128" s="131"/>
      <c r="DA128" s="131"/>
      <c r="DB128" s="131"/>
      <c r="DC128" s="131"/>
      <c r="DD128" s="131"/>
      <c r="DE128" s="131"/>
      <c r="DF128" s="141"/>
    </row>
    <row r="129" spans="1:110" ht="11.25" customHeight="1">
      <c r="A129" s="131"/>
      <c r="B129" s="131"/>
      <c r="C129" s="119"/>
      <c r="D129" s="142"/>
      <c r="E129" s="119"/>
      <c r="F129" s="119"/>
      <c r="G129" s="119"/>
      <c r="H129" s="140"/>
      <c r="I129" s="143"/>
      <c r="J129" s="144"/>
      <c r="K129" s="144"/>
      <c r="L129" s="144"/>
      <c r="M129" s="144"/>
      <c r="N129" s="144"/>
      <c r="O129" s="144"/>
      <c r="P129" s="144"/>
      <c r="Q129" s="144"/>
      <c r="R129" s="119"/>
      <c r="S129" s="119"/>
      <c r="T129" s="119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31"/>
      <c r="AK129" s="131"/>
      <c r="AL129" s="131"/>
      <c r="AM129" s="131"/>
      <c r="AN129" s="131"/>
      <c r="AO129" s="131"/>
      <c r="AP129" s="131"/>
      <c r="AQ129" s="131"/>
      <c r="AR129" s="131"/>
      <c r="AS129" s="131"/>
      <c r="AT129" s="131"/>
      <c r="AU129" s="131"/>
      <c r="AV129" s="131"/>
      <c r="AW129" s="131"/>
      <c r="AX129" s="131"/>
      <c r="AY129" s="131"/>
      <c r="AZ129" s="131"/>
      <c r="BA129" s="131"/>
      <c r="BB129" s="131"/>
      <c r="BC129" s="131"/>
      <c r="BD129" s="131"/>
      <c r="BE129" s="131"/>
      <c r="BF129" s="131"/>
      <c r="BG129" s="131"/>
      <c r="BH129" s="131"/>
      <c r="BI129" s="131"/>
      <c r="BJ129" s="131"/>
      <c r="BK129" s="131"/>
      <c r="BL129" s="131"/>
      <c r="BM129" s="131"/>
      <c r="BN129" s="131"/>
      <c r="BO129" s="131"/>
      <c r="BP129" s="131"/>
      <c r="BQ129" s="131"/>
      <c r="BR129" s="131"/>
      <c r="BS129" s="131"/>
      <c r="BT129" s="131"/>
      <c r="BU129" s="131"/>
      <c r="BV129" s="131"/>
      <c r="BW129" s="131"/>
      <c r="BX129" s="131"/>
      <c r="BY129" s="131"/>
      <c r="BZ129" s="131"/>
      <c r="CA129" s="131"/>
      <c r="CB129" s="131"/>
      <c r="CC129" s="131"/>
      <c r="CD129" s="131"/>
      <c r="CE129" s="131"/>
      <c r="CF129" s="131"/>
      <c r="CG129" s="131"/>
      <c r="CH129" s="131"/>
      <c r="CI129" s="131"/>
      <c r="CJ129" s="131"/>
      <c r="CK129" s="131"/>
      <c r="CL129" s="131"/>
      <c r="CM129" s="131"/>
      <c r="CN129" s="131"/>
      <c r="CO129" s="131"/>
      <c r="CP129" s="131"/>
      <c r="CQ129" s="131"/>
      <c r="CR129" s="131"/>
      <c r="CS129" s="131"/>
      <c r="CT129" s="131"/>
      <c r="CU129" s="131"/>
      <c r="CV129" s="131"/>
      <c r="CW129" s="131"/>
      <c r="CX129" s="131"/>
      <c r="CY129" s="131"/>
      <c r="CZ129" s="131"/>
      <c r="DA129" s="131"/>
      <c r="DB129" s="131"/>
      <c r="DC129" s="131"/>
      <c r="DD129" s="131"/>
      <c r="DE129" s="131"/>
      <c r="DF129" s="141"/>
    </row>
    <row r="130" spans="1:110" ht="11.25" customHeight="1">
      <c r="A130" s="131"/>
      <c r="B130" s="131"/>
      <c r="C130" s="119"/>
      <c r="D130" s="142"/>
      <c r="E130" s="119"/>
      <c r="F130" s="119"/>
      <c r="G130" s="119"/>
      <c r="H130" s="140"/>
      <c r="I130" s="143"/>
      <c r="J130" s="144"/>
      <c r="K130" s="144"/>
      <c r="L130" s="144"/>
      <c r="M130" s="144"/>
      <c r="N130" s="144"/>
      <c r="O130" s="144"/>
      <c r="P130" s="144"/>
      <c r="Q130" s="144"/>
      <c r="R130" s="119"/>
      <c r="S130" s="119"/>
      <c r="T130" s="119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31"/>
      <c r="AK130" s="131"/>
      <c r="AL130" s="131"/>
      <c r="AM130" s="131"/>
      <c r="AN130" s="131"/>
      <c r="AO130" s="131"/>
      <c r="AP130" s="131"/>
      <c r="AQ130" s="131"/>
      <c r="AR130" s="131"/>
      <c r="AS130" s="131"/>
      <c r="AT130" s="131"/>
      <c r="AU130" s="131"/>
      <c r="AV130" s="131"/>
      <c r="AW130" s="131"/>
      <c r="AX130" s="131"/>
      <c r="AY130" s="131"/>
      <c r="AZ130" s="131"/>
      <c r="BA130" s="131"/>
      <c r="BB130" s="131"/>
      <c r="BC130" s="131"/>
      <c r="BD130" s="131"/>
      <c r="BE130" s="131"/>
      <c r="BF130" s="131"/>
      <c r="BG130" s="131"/>
      <c r="BH130" s="131"/>
      <c r="BI130" s="131"/>
      <c r="BJ130" s="131"/>
      <c r="BK130" s="131"/>
      <c r="BL130" s="131"/>
      <c r="BM130" s="131"/>
      <c r="BN130" s="131"/>
      <c r="BO130" s="131"/>
      <c r="BP130" s="131"/>
      <c r="BQ130" s="131"/>
      <c r="BR130" s="131"/>
      <c r="BS130" s="131"/>
      <c r="BT130" s="131"/>
      <c r="BU130" s="131"/>
      <c r="BV130" s="131"/>
      <c r="BW130" s="131"/>
      <c r="BX130" s="131"/>
      <c r="BY130" s="131"/>
      <c r="BZ130" s="131"/>
      <c r="CA130" s="131"/>
      <c r="CB130" s="131"/>
      <c r="CC130" s="131"/>
      <c r="CD130" s="131"/>
      <c r="CE130" s="131"/>
      <c r="CF130" s="131"/>
      <c r="CG130" s="131"/>
      <c r="CH130" s="131"/>
      <c r="CI130" s="131"/>
      <c r="CJ130" s="131"/>
      <c r="CK130" s="131"/>
      <c r="CL130" s="131"/>
      <c r="CM130" s="131"/>
      <c r="CN130" s="131"/>
      <c r="CO130" s="131"/>
      <c r="CP130" s="131"/>
      <c r="CQ130" s="131"/>
      <c r="CR130" s="131"/>
      <c r="CS130" s="131"/>
      <c r="CT130" s="131"/>
      <c r="CU130" s="131"/>
      <c r="CV130" s="131"/>
      <c r="CW130" s="131"/>
      <c r="CX130" s="131"/>
      <c r="CY130" s="131"/>
      <c r="CZ130" s="131"/>
      <c r="DA130" s="131"/>
      <c r="DB130" s="131"/>
      <c r="DC130" s="131"/>
      <c r="DD130" s="131"/>
      <c r="DE130" s="131"/>
      <c r="DF130" s="141"/>
    </row>
    <row r="131" spans="1:110" ht="11.25" customHeight="1">
      <c r="A131" s="131"/>
      <c r="B131" s="131"/>
      <c r="C131" s="119"/>
      <c r="D131" s="142"/>
      <c r="E131" s="119"/>
      <c r="F131" s="119"/>
      <c r="G131" s="119"/>
      <c r="H131" s="140"/>
      <c r="I131" s="143"/>
      <c r="J131" s="144"/>
      <c r="K131" s="144"/>
      <c r="L131" s="144"/>
      <c r="M131" s="144"/>
      <c r="N131" s="144"/>
      <c r="O131" s="144"/>
      <c r="P131" s="144"/>
      <c r="Q131" s="144"/>
      <c r="R131" s="119"/>
      <c r="S131" s="119"/>
      <c r="T131" s="119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31"/>
      <c r="AK131" s="131"/>
      <c r="AL131" s="131"/>
      <c r="AM131" s="131"/>
      <c r="AN131" s="131"/>
      <c r="AO131" s="131"/>
      <c r="AP131" s="131"/>
      <c r="AQ131" s="131"/>
      <c r="AR131" s="131"/>
      <c r="AS131" s="131"/>
      <c r="AT131" s="131"/>
      <c r="AU131" s="131"/>
      <c r="AV131" s="131"/>
      <c r="AW131" s="131"/>
      <c r="AX131" s="131"/>
      <c r="AY131" s="131"/>
      <c r="AZ131" s="131"/>
      <c r="BA131" s="131"/>
      <c r="BB131" s="131"/>
      <c r="BC131" s="131"/>
      <c r="BD131" s="131"/>
      <c r="BE131" s="131"/>
      <c r="BF131" s="131"/>
      <c r="BG131" s="131"/>
      <c r="BH131" s="131"/>
      <c r="BI131" s="131"/>
      <c r="BJ131" s="131"/>
      <c r="BK131" s="131"/>
      <c r="BL131" s="131"/>
      <c r="BM131" s="131"/>
      <c r="BN131" s="131"/>
      <c r="BO131" s="131"/>
      <c r="BP131" s="131"/>
      <c r="BQ131" s="131"/>
      <c r="BR131" s="131"/>
      <c r="BS131" s="131"/>
      <c r="BT131" s="131"/>
      <c r="BU131" s="131"/>
      <c r="BV131" s="131"/>
      <c r="BW131" s="131"/>
      <c r="BX131" s="131"/>
      <c r="BY131" s="131"/>
      <c r="BZ131" s="131"/>
      <c r="CA131" s="131"/>
      <c r="CB131" s="131"/>
      <c r="CC131" s="131"/>
      <c r="CD131" s="131"/>
      <c r="CE131" s="131"/>
      <c r="CF131" s="131"/>
      <c r="CG131" s="131"/>
      <c r="CH131" s="131"/>
      <c r="CI131" s="131"/>
      <c r="CJ131" s="131"/>
      <c r="CK131" s="131"/>
      <c r="CL131" s="131"/>
      <c r="CM131" s="131"/>
      <c r="CN131" s="131"/>
      <c r="CO131" s="131"/>
      <c r="CP131" s="131"/>
      <c r="CQ131" s="131"/>
      <c r="CR131" s="131"/>
      <c r="CS131" s="131"/>
      <c r="CT131" s="131"/>
      <c r="CU131" s="131"/>
      <c r="CV131" s="131"/>
      <c r="CW131" s="131"/>
      <c r="CX131" s="131"/>
      <c r="CY131" s="131"/>
      <c r="CZ131" s="131"/>
      <c r="DA131" s="131"/>
      <c r="DB131" s="131"/>
      <c r="DC131" s="131"/>
      <c r="DD131" s="131"/>
      <c r="DE131" s="131"/>
      <c r="DF131" s="141"/>
    </row>
    <row r="132" spans="1:110" ht="11.25" customHeight="1">
      <c r="A132" s="131"/>
      <c r="B132" s="131"/>
      <c r="C132" s="119"/>
      <c r="D132" s="142"/>
      <c r="E132" s="119"/>
      <c r="F132" s="119"/>
      <c r="G132" s="119"/>
      <c r="H132" s="140"/>
      <c r="I132" s="143"/>
      <c r="J132" s="144"/>
      <c r="K132" s="144"/>
      <c r="L132" s="144"/>
      <c r="M132" s="144"/>
      <c r="N132" s="144"/>
      <c r="O132" s="144"/>
      <c r="P132" s="144"/>
      <c r="Q132" s="144"/>
      <c r="R132" s="119"/>
      <c r="S132" s="119"/>
      <c r="T132" s="119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31"/>
      <c r="AK132" s="131"/>
      <c r="AL132" s="131"/>
      <c r="AM132" s="131"/>
      <c r="AN132" s="131"/>
      <c r="AO132" s="131"/>
      <c r="AP132" s="131"/>
      <c r="AQ132" s="131"/>
      <c r="AR132" s="131"/>
      <c r="AS132" s="131"/>
      <c r="AT132" s="131"/>
      <c r="AU132" s="131"/>
      <c r="AV132" s="131"/>
      <c r="AW132" s="131"/>
      <c r="AX132" s="131"/>
      <c r="AY132" s="131"/>
      <c r="AZ132" s="131"/>
      <c r="BA132" s="131"/>
      <c r="BB132" s="131"/>
      <c r="BC132" s="131"/>
      <c r="BD132" s="131"/>
      <c r="BE132" s="131"/>
      <c r="BF132" s="131"/>
      <c r="BG132" s="131"/>
      <c r="BH132" s="131"/>
      <c r="BI132" s="131"/>
      <c r="BJ132" s="131"/>
      <c r="BK132" s="131"/>
      <c r="BL132" s="131"/>
      <c r="BM132" s="131"/>
      <c r="BN132" s="131"/>
      <c r="BO132" s="131"/>
      <c r="BP132" s="131"/>
      <c r="BQ132" s="131"/>
      <c r="BR132" s="131"/>
      <c r="BS132" s="131"/>
      <c r="BT132" s="131"/>
      <c r="BU132" s="131"/>
      <c r="BV132" s="131"/>
      <c r="BW132" s="131"/>
      <c r="BX132" s="131"/>
      <c r="BY132" s="131"/>
      <c r="BZ132" s="131"/>
      <c r="CA132" s="131"/>
      <c r="CB132" s="131"/>
      <c r="CC132" s="131"/>
      <c r="CD132" s="131"/>
      <c r="CE132" s="131"/>
      <c r="CF132" s="131"/>
      <c r="CG132" s="131"/>
      <c r="CH132" s="131"/>
      <c r="CI132" s="131"/>
      <c r="CJ132" s="131"/>
      <c r="CK132" s="131"/>
      <c r="CL132" s="131"/>
      <c r="CM132" s="131"/>
      <c r="CN132" s="131"/>
      <c r="CO132" s="131"/>
      <c r="CP132" s="131"/>
      <c r="CQ132" s="131"/>
      <c r="CR132" s="131"/>
      <c r="CS132" s="131"/>
      <c r="CT132" s="131"/>
      <c r="CU132" s="131"/>
      <c r="CV132" s="131"/>
      <c r="CW132" s="131"/>
      <c r="CX132" s="131"/>
      <c r="CY132" s="131"/>
      <c r="CZ132" s="131"/>
      <c r="DA132" s="131"/>
      <c r="DB132" s="131"/>
      <c r="DC132" s="131"/>
      <c r="DD132" s="131"/>
      <c r="DE132" s="131"/>
      <c r="DF132" s="141"/>
    </row>
    <row r="133" spans="1:110" ht="11.25" customHeight="1">
      <c r="A133" s="131"/>
      <c r="B133" s="131"/>
      <c r="C133" s="119"/>
      <c r="D133" s="142"/>
      <c r="E133" s="119"/>
      <c r="F133" s="119"/>
      <c r="G133" s="119"/>
      <c r="H133" s="140"/>
      <c r="I133" s="143"/>
      <c r="J133" s="144"/>
      <c r="K133" s="144"/>
      <c r="L133" s="144"/>
      <c r="M133" s="144"/>
      <c r="N133" s="144"/>
      <c r="O133" s="144"/>
      <c r="P133" s="144"/>
      <c r="Q133" s="144"/>
      <c r="R133" s="119"/>
      <c r="S133" s="119"/>
      <c r="T133" s="119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31"/>
      <c r="AK133" s="131"/>
      <c r="AL133" s="131"/>
      <c r="AM133" s="131"/>
      <c r="AN133" s="131"/>
      <c r="AO133" s="131"/>
      <c r="AP133" s="131"/>
      <c r="AQ133" s="131"/>
      <c r="AR133" s="131"/>
      <c r="AS133" s="131"/>
      <c r="AT133" s="131"/>
      <c r="AU133" s="131"/>
      <c r="AV133" s="131"/>
      <c r="AW133" s="131"/>
      <c r="AX133" s="131"/>
      <c r="AY133" s="131"/>
      <c r="AZ133" s="131"/>
      <c r="BA133" s="131"/>
      <c r="BB133" s="131"/>
      <c r="BC133" s="131"/>
      <c r="BD133" s="131"/>
      <c r="BE133" s="131"/>
      <c r="BF133" s="131"/>
      <c r="BG133" s="131"/>
      <c r="BH133" s="131"/>
      <c r="BI133" s="131"/>
      <c r="BJ133" s="131"/>
      <c r="BK133" s="131"/>
      <c r="BL133" s="131"/>
      <c r="BM133" s="131"/>
      <c r="BN133" s="131"/>
      <c r="BO133" s="131"/>
      <c r="BP133" s="131"/>
      <c r="BQ133" s="131"/>
      <c r="BR133" s="131"/>
      <c r="BS133" s="131"/>
      <c r="BT133" s="131"/>
      <c r="BU133" s="131"/>
      <c r="BV133" s="131"/>
      <c r="BW133" s="131"/>
      <c r="BX133" s="131"/>
      <c r="BY133" s="131"/>
      <c r="BZ133" s="131"/>
      <c r="CA133" s="131"/>
      <c r="CB133" s="131"/>
      <c r="CC133" s="131"/>
      <c r="CD133" s="131"/>
      <c r="CE133" s="131"/>
      <c r="CF133" s="131"/>
      <c r="CG133" s="131"/>
      <c r="CH133" s="131"/>
      <c r="CI133" s="131"/>
      <c r="CJ133" s="131"/>
      <c r="CK133" s="131"/>
      <c r="CL133" s="131"/>
      <c r="CM133" s="131"/>
      <c r="CN133" s="131"/>
      <c r="CO133" s="131"/>
      <c r="CP133" s="131"/>
      <c r="CQ133" s="131"/>
      <c r="CR133" s="131"/>
      <c r="CS133" s="131"/>
      <c r="CT133" s="131"/>
      <c r="CU133" s="131"/>
      <c r="CV133" s="131"/>
      <c r="CW133" s="131"/>
      <c r="CX133" s="131"/>
      <c r="CY133" s="131"/>
      <c r="CZ133" s="131"/>
      <c r="DA133" s="131"/>
      <c r="DB133" s="131"/>
      <c r="DC133" s="131"/>
      <c r="DD133" s="131"/>
      <c r="DE133" s="131"/>
      <c r="DF133" s="141"/>
    </row>
    <row r="134" spans="1:110" ht="11.25" customHeight="1">
      <c r="A134" s="131"/>
      <c r="B134" s="131"/>
      <c r="C134" s="119"/>
      <c r="D134" s="142"/>
      <c r="E134" s="119"/>
      <c r="F134" s="119"/>
      <c r="G134" s="119"/>
      <c r="H134" s="140"/>
      <c r="I134" s="143"/>
      <c r="J134" s="144"/>
      <c r="K134" s="144"/>
      <c r="L134" s="144"/>
      <c r="M134" s="144"/>
      <c r="N134" s="144"/>
      <c r="O134" s="144"/>
      <c r="P134" s="144"/>
      <c r="Q134" s="144"/>
      <c r="R134" s="119"/>
      <c r="S134" s="119"/>
      <c r="T134" s="119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31"/>
      <c r="AK134" s="131"/>
      <c r="AL134" s="131"/>
      <c r="AM134" s="131"/>
      <c r="AN134" s="131"/>
      <c r="AO134" s="131"/>
      <c r="AP134" s="131"/>
      <c r="AQ134" s="131"/>
      <c r="AR134" s="131"/>
      <c r="AS134" s="131"/>
      <c r="AT134" s="131"/>
      <c r="AU134" s="131"/>
      <c r="AV134" s="131"/>
      <c r="AW134" s="131"/>
      <c r="AX134" s="131"/>
      <c r="AY134" s="131"/>
      <c r="AZ134" s="131"/>
      <c r="BA134" s="131"/>
      <c r="BB134" s="131"/>
      <c r="BC134" s="131"/>
      <c r="BD134" s="131"/>
      <c r="BE134" s="131"/>
      <c r="BF134" s="131"/>
      <c r="BG134" s="131"/>
      <c r="BH134" s="131"/>
      <c r="BI134" s="131"/>
      <c r="BJ134" s="131"/>
      <c r="BK134" s="131"/>
      <c r="BL134" s="131"/>
      <c r="BM134" s="131"/>
      <c r="BN134" s="131"/>
      <c r="BO134" s="131"/>
      <c r="BP134" s="131"/>
      <c r="BQ134" s="131"/>
      <c r="BR134" s="131"/>
      <c r="BS134" s="131"/>
      <c r="BT134" s="131"/>
      <c r="BU134" s="131"/>
      <c r="BV134" s="131"/>
      <c r="BW134" s="131"/>
      <c r="BX134" s="131"/>
      <c r="BY134" s="131"/>
      <c r="BZ134" s="131"/>
      <c r="CA134" s="131"/>
      <c r="CB134" s="131"/>
      <c r="CC134" s="131"/>
      <c r="CD134" s="131"/>
      <c r="CE134" s="131"/>
      <c r="CF134" s="131"/>
      <c r="CG134" s="131"/>
      <c r="CH134" s="131"/>
      <c r="CI134" s="131"/>
      <c r="CJ134" s="131"/>
      <c r="CK134" s="131"/>
      <c r="CL134" s="131"/>
      <c r="CM134" s="131"/>
      <c r="CN134" s="131"/>
      <c r="CO134" s="131"/>
      <c r="CP134" s="131"/>
      <c r="CQ134" s="131"/>
      <c r="CR134" s="131"/>
      <c r="CS134" s="131"/>
      <c r="CT134" s="131"/>
      <c r="CU134" s="131"/>
      <c r="CV134" s="131"/>
      <c r="CW134" s="131"/>
      <c r="CX134" s="131"/>
      <c r="CY134" s="131"/>
      <c r="CZ134" s="131"/>
      <c r="DA134" s="131"/>
      <c r="DB134" s="131"/>
      <c r="DC134" s="131"/>
      <c r="DD134" s="131"/>
      <c r="DE134" s="131"/>
      <c r="DF134" s="141"/>
    </row>
    <row r="135" spans="1:110" ht="11.25" customHeight="1">
      <c r="A135" s="131"/>
      <c r="B135" s="131"/>
      <c r="C135" s="119"/>
      <c r="D135" s="142"/>
      <c r="E135" s="119"/>
      <c r="F135" s="119"/>
      <c r="G135" s="119"/>
      <c r="H135" s="140"/>
      <c r="I135" s="143"/>
      <c r="J135" s="144"/>
      <c r="K135" s="144"/>
      <c r="L135" s="144"/>
      <c r="M135" s="144"/>
      <c r="N135" s="144"/>
      <c r="O135" s="144"/>
      <c r="P135" s="144"/>
      <c r="Q135" s="144"/>
      <c r="R135" s="119"/>
      <c r="S135" s="119"/>
      <c r="T135" s="119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31"/>
      <c r="AK135" s="131"/>
      <c r="AL135" s="131"/>
      <c r="AM135" s="131"/>
      <c r="AN135" s="131"/>
      <c r="AO135" s="131"/>
      <c r="AP135" s="131"/>
      <c r="AQ135" s="131"/>
      <c r="AR135" s="131"/>
      <c r="AS135" s="131"/>
      <c r="AT135" s="131"/>
      <c r="AU135" s="131"/>
      <c r="AV135" s="131"/>
      <c r="AW135" s="131"/>
      <c r="AX135" s="131"/>
      <c r="AY135" s="131"/>
      <c r="AZ135" s="131"/>
      <c r="BA135" s="131"/>
      <c r="BB135" s="131"/>
      <c r="BC135" s="131"/>
      <c r="BD135" s="131"/>
      <c r="BE135" s="131"/>
      <c r="BF135" s="131"/>
      <c r="BG135" s="131"/>
      <c r="BH135" s="131"/>
      <c r="BI135" s="131"/>
      <c r="BJ135" s="131"/>
      <c r="BK135" s="131"/>
      <c r="BL135" s="131"/>
      <c r="BM135" s="131"/>
      <c r="BN135" s="131"/>
      <c r="BO135" s="131"/>
      <c r="BP135" s="131"/>
      <c r="BQ135" s="131"/>
      <c r="BR135" s="131"/>
      <c r="BS135" s="131"/>
      <c r="BT135" s="131"/>
      <c r="BU135" s="131"/>
      <c r="BV135" s="131"/>
      <c r="BW135" s="131"/>
      <c r="BX135" s="131"/>
      <c r="BY135" s="131"/>
      <c r="BZ135" s="131"/>
      <c r="CA135" s="131"/>
      <c r="CB135" s="131"/>
      <c r="CC135" s="131"/>
      <c r="CD135" s="131"/>
      <c r="CE135" s="131"/>
      <c r="CF135" s="131"/>
      <c r="CG135" s="131"/>
      <c r="CH135" s="131"/>
      <c r="CI135" s="131"/>
      <c r="CJ135" s="131"/>
      <c r="CK135" s="131"/>
      <c r="CL135" s="131"/>
      <c r="CM135" s="131"/>
      <c r="CN135" s="131"/>
      <c r="CO135" s="131"/>
      <c r="CP135" s="131"/>
      <c r="CQ135" s="131"/>
      <c r="CR135" s="131"/>
      <c r="CS135" s="131"/>
      <c r="CT135" s="131"/>
      <c r="CU135" s="131"/>
      <c r="CV135" s="131"/>
      <c r="CW135" s="131"/>
      <c r="CX135" s="131"/>
      <c r="CY135" s="131"/>
      <c r="CZ135" s="131"/>
      <c r="DA135" s="131"/>
      <c r="DB135" s="131"/>
      <c r="DC135" s="131"/>
      <c r="DD135" s="131"/>
      <c r="DE135" s="131"/>
      <c r="DF135" s="141"/>
    </row>
    <row r="136" spans="1:110" ht="11.25" customHeight="1">
      <c r="A136" s="131"/>
      <c r="B136" s="131"/>
      <c r="C136" s="119"/>
      <c r="D136" s="142"/>
      <c r="E136" s="119"/>
      <c r="F136" s="119"/>
      <c r="G136" s="119"/>
      <c r="H136" s="140"/>
      <c r="I136" s="143"/>
      <c r="J136" s="144"/>
      <c r="K136" s="144"/>
      <c r="L136" s="144"/>
      <c r="M136" s="144"/>
      <c r="N136" s="144"/>
      <c r="O136" s="144"/>
      <c r="P136" s="144"/>
      <c r="Q136" s="144"/>
      <c r="R136" s="119"/>
      <c r="S136" s="119"/>
      <c r="T136" s="119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31"/>
      <c r="AK136" s="131"/>
      <c r="AL136" s="131"/>
      <c r="AM136" s="131"/>
      <c r="AN136" s="131"/>
      <c r="AO136" s="131"/>
      <c r="AP136" s="131"/>
      <c r="AQ136" s="131"/>
      <c r="AR136" s="131"/>
      <c r="AS136" s="131"/>
      <c r="AT136" s="131"/>
      <c r="AU136" s="131"/>
      <c r="AV136" s="131"/>
      <c r="AW136" s="131"/>
      <c r="AX136" s="131"/>
      <c r="AY136" s="131"/>
      <c r="AZ136" s="131"/>
      <c r="BA136" s="131"/>
      <c r="BB136" s="131"/>
      <c r="BC136" s="131"/>
      <c r="BD136" s="131"/>
      <c r="BE136" s="131"/>
      <c r="BF136" s="131"/>
      <c r="BG136" s="131"/>
      <c r="BH136" s="131"/>
      <c r="BI136" s="131"/>
      <c r="BJ136" s="131"/>
      <c r="BK136" s="131"/>
      <c r="BL136" s="131"/>
      <c r="BM136" s="131"/>
      <c r="BN136" s="131"/>
      <c r="BO136" s="131"/>
      <c r="BP136" s="131"/>
      <c r="BQ136" s="131"/>
      <c r="BR136" s="131"/>
      <c r="BS136" s="131"/>
      <c r="BT136" s="131"/>
      <c r="BU136" s="131"/>
      <c r="BV136" s="131"/>
      <c r="BW136" s="131"/>
      <c r="BX136" s="131"/>
      <c r="BY136" s="131"/>
      <c r="BZ136" s="131"/>
      <c r="CA136" s="131"/>
      <c r="CB136" s="131"/>
      <c r="CC136" s="131"/>
      <c r="CD136" s="131"/>
      <c r="CE136" s="131"/>
      <c r="CF136" s="131"/>
      <c r="CG136" s="131"/>
      <c r="CH136" s="131"/>
      <c r="CI136" s="131"/>
      <c r="CJ136" s="131"/>
      <c r="CK136" s="131"/>
      <c r="CL136" s="131"/>
      <c r="CM136" s="131"/>
      <c r="CN136" s="131"/>
      <c r="CO136" s="131"/>
      <c r="CP136" s="131"/>
      <c r="CQ136" s="131"/>
      <c r="CR136" s="131"/>
      <c r="CS136" s="131"/>
      <c r="CT136" s="131"/>
      <c r="CU136" s="131"/>
      <c r="CV136" s="131"/>
      <c r="CW136" s="131"/>
      <c r="CX136" s="131"/>
      <c r="CY136" s="131"/>
      <c r="CZ136" s="131"/>
      <c r="DA136" s="131"/>
      <c r="DB136" s="131"/>
      <c r="DC136" s="131"/>
      <c r="DD136" s="131"/>
      <c r="DE136" s="131"/>
      <c r="DF136" s="141"/>
    </row>
    <row r="137" spans="1:110" ht="11.25" customHeight="1">
      <c r="A137" s="131"/>
      <c r="B137" s="131"/>
      <c r="C137" s="119"/>
      <c r="D137" s="142"/>
      <c r="E137" s="119"/>
      <c r="F137" s="119"/>
      <c r="G137" s="119"/>
      <c r="H137" s="140"/>
      <c r="I137" s="143"/>
      <c r="J137" s="144"/>
      <c r="K137" s="144"/>
      <c r="L137" s="144"/>
      <c r="M137" s="144"/>
      <c r="N137" s="144"/>
      <c r="O137" s="144"/>
      <c r="P137" s="144"/>
      <c r="Q137" s="144"/>
      <c r="R137" s="119"/>
      <c r="S137" s="119"/>
      <c r="T137" s="119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31"/>
      <c r="AK137" s="131"/>
      <c r="AL137" s="131"/>
      <c r="AM137" s="131"/>
      <c r="AN137" s="131"/>
      <c r="AO137" s="131"/>
      <c r="AP137" s="131"/>
      <c r="AQ137" s="131"/>
      <c r="AR137" s="131"/>
      <c r="AS137" s="131"/>
      <c r="AT137" s="131"/>
      <c r="AU137" s="131"/>
      <c r="AV137" s="131"/>
      <c r="AW137" s="131"/>
      <c r="AX137" s="131"/>
      <c r="AY137" s="131"/>
      <c r="AZ137" s="131"/>
      <c r="BA137" s="131"/>
      <c r="BB137" s="131"/>
      <c r="BC137" s="131"/>
      <c r="BD137" s="131"/>
      <c r="BE137" s="131"/>
      <c r="BF137" s="131"/>
      <c r="BG137" s="131"/>
      <c r="BH137" s="131"/>
      <c r="BI137" s="131"/>
      <c r="BJ137" s="131"/>
      <c r="BK137" s="131"/>
      <c r="BL137" s="131"/>
      <c r="BM137" s="131"/>
      <c r="BN137" s="131"/>
      <c r="BO137" s="131"/>
      <c r="BP137" s="131"/>
      <c r="BQ137" s="131"/>
      <c r="BR137" s="131"/>
      <c r="BS137" s="131"/>
      <c r="BT137" s="131"/>
      <c r="BU137" s="131"/>
      <c r="BV137" s="131"/>
      <c r="BW137" s="131"/>
      <c r="BX137" s="131"/>
      <c r="BY137" s="131"/>
      <c r="BZ137" s="131"/>
      <c r="CA137" s="131"/>
      <c r="CB137" s="131"/>
      <c r="CC137" s="131"/>
      <c r="CD137" s="131"/>
      <c r="CE137" s="131"/>
      <c r="CF137" s="131"/>
      <c r="CG137" s="131"/>
      <c r="CH137" s="131"/>
      <c r="CI137" s="131"/>
      <c r="CJ137" s="131"/>
      <c r="CK137" s="131"/>
      <c r="CL137" s="131"/>
      <c r="CM137" s="131"/>
      <c r="CN137" s="131"/>
      <c r="CO137" s="131"/>
      <c r="CP137" s="131"/>
      <c r="CQ137" s="131"/>
      <c r="CR137" s="131"/>
      <c r="CS137" s="131"/>
      <c r="CT137" s="131"/>
      <c r="CU137" s="131"/>
      <c r="CV137" s="131"/>
      <c r="CW137" s="131"/>
      <c r="CX137" s="131"/>
      <c r="CY137" s="131"/>
      <c r="CZ137" s="131"/>
      <c r="DA137" s="131"/>
      <c r="DB137" s="131"/>
      <c r="DC137" s="131"/>
      <c r="DD137" s="131"/>
      <c r="DE137" s="131"/>
      <c r="DF137" s="141"/>
    </row>
    <row r="138" spans="1:110" ht="11.25" customHeight="1">
      <c r="A138" s="131"/>
      <c r="B138" s="131"/>
      <c r="C138" s="119"/>
      <c r="D138" s="142"/>
      <c r="E138" s="119"/>
      <c r="F138" s="119"/>
      <c r="G138" s="119"/>
      <c r="H138" s="140"/>
      <c r="I138" s="143"/>
      <c r="J138" s="144"/>
      <c r="K138" s="144"/>
      <c r="L138" s="144"/>
      <c r="M138" s="144"/>
      <c r="N138" s="144"/>
      <c r="O138" s="144"/>
      <c r="P138" s="144"/>
      <c r="Q138" s="144"/>
      <c r="R138" s="119"/>
      <c r="S138" s="119"/>
      <c r="T138" s="119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31"/>
      <c r="AK138" s="131"/>
      <c r="AL138" s="131"/>
      <c r="AM138" s="131"/>
      <c r="AN138" s="131"/>
      <c r="AO138" s="131"/>
      <c r="AP138" s="131"/>
      <c r="AQ138" s="131"/>
      <c r="AR138" s="131"/>
      <c r="AS138" s="131"/>
      <c r="AT138" s="131"/>
      <c r="AU138" s="131"/>
      <c r="AV138" s="131"/>
      <c r="AW138" s="131"/>
      <c r="AX138" s="131"/>
      <c r="AY138" s="131"/>
      <c r="AZ138" s="131"/>
      <c r="BA138" s="131"/>
      <c r="BB138" s="131"/>
      <c r="BC138" s="131"/>
      <c r="BD138" s="131"/>
      <c r="BE138" s="131"/>
      <c r="BF138" s="131"/>
      <c r="BG138" s="131"/>
      <c r="BH138" s="131"/>
      <c r="BI138" s="131"/>
      <c r="BJ138" s="131"/>
      <c r="BK138" s="131"/>
      <c r="BL138" s="131"/>
      <c r="BM138" s="131"/>
      <c r="BN138" s="131"/>
      <c r="BO138" s="131"/>
      <c r="BP138" s="131"/>
      <c r="BQ138" s="131"/>
      <c r="BR138" s="131"/>
      <c r="BS138" s="131"/>
      <c r="BT138" s="131"/>
      <c r="BU138" s="131"/>
      <c r="BV138" s="131"/>
      <c r="BW138" s="131"/>
      <c r="BX138" s="131"/>
      <c r="BY138" s="131"/>
      <c r="BZ138" s="131"/>
      <c r="CA138" s="131"/>
      <c r="CB138" s="131"/>
      <c r="CC138" s="131"/>
      <c r="CD138" s="131"/>
      <c r="CE138" s="131"/>
      <c r="CF138" s="131"/>
      <c r="CG138" s="131"/>
      <c r="CH138" s="131"/>
      <c r="CI138" s="131"/>
      <c r="CJ138" s="131"/>
      <c r="CK138" s="131"/>
      <c r="CL138" s="131"/>
      <c r="CM138" s="131"/>
      <c r="CN138" s="131"/>
      <c r="CO138" s="131"/>
      <c r="CP138" s="131"/>
      <c r="CQ138" s="131"/>
      <c r="CR138" s="131"/>
      <c r="CS138" s="131"/>
      <c r="CT138" s="131"/>
      <c r="CU138" s="131"/>
      <c r="CV138" s="131"/>
      <c r="CW138" s="131"/>
      <c r="CX138" s="131"/>
      <c r="CY138" s="131"/>
      <c r="CZ138" s="131"/>
      <c r="DA138" s="131"/>
      <c r="DB138" s="131"/>
      <c r="DC138" s="131"/>
      <c r="DD138" s="131"/>
      <c r="DE138" s="131"/>
      <c r="DF138" s="141"/>
    </row>
    <row r="139" spans="1:110" ht="11.25" customHeight="1">
      <c r="A139" s="131"/>
      <c r="B139" s="131"/>
      <c r="C139" s="119"/>
      <c r="D139" s="142"/>
      <c r="E139" s="119"/>
      <c r="F139" s="119"/>
      <c r="G139" s="119"/>
      <c r="H139" s="140"/>
      <c r="I139" s="143"/>
      <c r="J139" s="144"/>
      <c r="K139" s="144"/>
      <c r="L139" s="144"/>
      <c r="M139" s="144"/>
      <c r="N139" s="144"/>
      <c r="O139" s="144"/>
      <c r="P139" s="144"/>
      <c r="Q139" s="144"/>
      <c r="R139" s="119"/>
      <c r="S139" s="119"/>
      <c r="T139" s="119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31"/>
      <c r="AK139" s="131"/>
      <c r="AL139" s="131"/>
      <c r="AM139" s="131"/>
      <c r="AN139" s="131"/>
      <c r="AO139" s="131"/>
      <c r="AP139" s="131"/>
      <c r="AQ139" s="131"/>
      <c r="AR139" s="131"/>
      <c r="AS139" s="131"/>
      <c r="AT139" s="131"/>
      <c r="AU139" s="131"/>
      <c r="AV139" s="131"/>
      <c r="AW139" s="131"/>
      <c r="AX139" s="131"/>
      <c r="AY139" s="131"/>
      <c r="AZ139" s="131"/>
      <c r="BA139" s="131"/>
      <c r="BB139" s="131"/>
      <c r="BC139" s="131"/>
      <c r="BD139" s="131"/>
      <c r="BE139" s="131"/>
      <c r="BF139" s="131"/>
      <c r="BG139" s="131"/>
      <c r="BH139" s="131"/>
      <c r="BI139" s="131"/>
      <c r="BJ139" s="131"/>
      <c r="BK139" s="131"/>
      <c r="BL139" s="131"/>
      <c r="BM139" s="131"/>
      <c r="BN139" s="131"/>
      <c r="BO139" s="131"/>
      <c r="BP139" s="131"/>
      <c r="BQ139" s="131"/>
      <c r="BR139" s="131"/>
      <c r="BS139" s="131"/>
      <c r="BT139" s="131"/>
      <c r="BU139" s="131"/>
      <c r="BV139" s="131"/>
      <c r="BW139" s="131"/>
      <c r="BX139" s="131"/>
      <c r="BY139" s="131"/>
      <c r="BZ139" s="131"/>
      <c r="CA139" s="131"/>
      <c r="CB139" s="131"/>
      <c r="CC139" s="131"/>
      <c r="CD139" s="131"/>
      <c r="CE139" s="131"/>
      <c r="CF139" s="131"/>
      <c r="CG139" s="131"/>
      <c r="CH139" s="131"/>
      <c r="CI139" s="131"/>
      <c r="CJ139" s="131"/>
      <c r="CK139" s="131"/>
      <c r="CL139" s="131"/>
      <c r="CM139" s="131"/>
      <c r="CN139" s="131"/>
      <c r="CO139" s="131"/>
      <c r="CP139" s="131"/>
      <c r="CQ139" s="131"/>
      <c r="CR139" s="131"/>
      <c r="CS139" s="131"/>
      <c r="CT139" s="131"/>
      <c r="CU139" s="131"/>
      <c r="CV139" s="131"/>
      <c r="CW139" s="131"/>
      <c r="CX139" s="131"/>
      <c r="CY139" s="131"/>
      <c r="CZ139" s="131"/>
      <c r="DA139" s="131"/>
      <c r="DB139" s="131"/>
      <c r="DC139" s="131"/>
      <c r="DD139" s="131"/>
      <c r="DE139" s="131"/>
      <c r="DF139" s="141"/>
    </row>
    <row r="140" spans="1:110" ht="11.25" customHeight="1">
      <c r="A140" s="131"/>
      <c r="B140" s="131"/>
      <c r="C140" s="119"/>
      <c r="D140" s="142"/>
      <c r="E140" s="119"/>
      <c r="F140" s="119"/>
      <c r="G140" s="119"/>
      <c r="H140" s="140"/>
      <c r="I140" s="143"/>
      <c r="J140" s="144"/>
      <c r="K140" s="144"/>
      <c r="L140" s="144"/>
      <c r="M140" s="144"/>
      <c r="N140" s="144"/>
      <c r="O140" s="144"/>
      <c r="P140" s="144"/>
      <c r="Q140" s="144"/>
      <c r="R140" s="119"/>
      <c r="S140" s="119"/>
      <c r="T140" s="119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31"/>
      <c r="AK140" s="131"/>
      <c r="AL140" s="131"/>
      <c r="AM140" s="131"/>
      <c r="AN140" s="131"/>
      <c r="AO140" s="131"/>
      <c r="AP140" s="131"/>
      <c r="AQ140" s="131"/>
      <c r="AR140" s="131"/>
      <c r="AS140" s="131"/>
      <c r="AT140" s="131"/>
      <c r="AU140" s="131"/>
      <c r="AV140" s="131"/>
      <c r="AW140" s="131"/>
      <c r="AX140" s="131"/>
      <c r="AY140" s="131"/>
      <c r="AZ140" s="131"/>
      <c r="BA140" s="131"/>
      <c r="BB140" s="131"/>
      <c r="BC140" s="131"/>
      <c r="BD140" s="131"/>
      <c r="BE140" s="131"/>
      <c r="BF140" s="131"/>
      <c r="BG140" s="131"/>
      <c r="BH140" s="131"/>
      <c r="BI140" s="131"/>
      <c r="BJ140" s="131"/>
      <c r="BK140" s="131"/>
      <c r="BL140" s="131"/>
      <c r="BM140" s="131"/>
      <c r="BN140" s="131"/>
      <c r="BO140" s="131"/>
      <c r="BP140" s="131"/>
      <c r="BQ140" s="131"/>
      <c r="BR140" s="131"/>
      <c r="BS140" s="131"/>
      <c r="BT140" s="131"/>
      <c r="BU140" s="131"/>
      <c r="BV140" s="131"/>
      <c r="BW140" s="131"/>
      <c r="BX140" s="131"/>
      <c r="BY140" s="131"/>
      <c r="BZ140" s="131"/>
      <c r="CA140" s="131"/>
      <c r="CB140" s="131"/>
      <c r="CC140" s="131"/>
      <c r="CD140" s="131"/>
      <c r="CE140" s="131"/>
      <c r="CF140" s="131"/>
      <c r="CG140" s="131"/>
      <c r="CH140" s="131"/>
      <c r="CI140" s="131"/>
      <c r="CJ140" s="131"/>
      <c r="CK140" s="131"/>
      <c r="CL140" s="131"/>
      <c r="CM140" s="131"/>
      <c r="CN140" s="131"/>
      <c r="CO140" s="131"/>
      <c r="CP140" s="131"/>
      <c r="CQ140" s="131"/>
      <c r="CR140" s="131"/>
      <c r="CS140" s="131"/>
      <c r="CT140" s="131"/>
      <c r="CU140" s="131"/>
      <c r="CV140" s="131"/>
      <c r="CW140" s="131"/>
      <c r="CX140" s="131"/>
      <c r="CY140" s="131"/>
      <c r="CZ140" s="131"/>
      <c r="DA140" s="131"/>
      <c r="DB140" s="131"/>
      <c r="DC140" s="131"/>
      <c r="DD140" s="131"/>
      <c r="DE140" s="131"/>
      <c r="DF140" s="141"/>
    </row>
    <row r="141" spans="1:110" ht="11.25" customHeight="1">
      <c r="A141" s="131"/>
      <c r="B141" s="131"/>
      <c r="C141" s="119"/>
      <c r="D141" s="142"/>
      <c r="E141" s="119"/>
      <c r="F141" s="119"/>
      <c r="G141" s="119"/>
      <c r="H141" s="140"/>
      <c r="I141" s="143"/>
      <c r="J141" s="144"/>
      <c r="K141" s="144"/>
      <c r="L141" s="144"/>
      <c r="M141" s="144"/>
      <c r="N141" s="144"/>
      <c r="O141" s="144"/>
      <c r="P141" s="144"/>
      <c r="Q141" s="144"/>
      <c r="R141" s="119"/>
      <c r="S141" s="119"/>
      <c r="T141" s="119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31"/>
      <c r="AK141" s="131"/>
      <c r="AL141" s="131"/>
      <c r="AM141" s="131"/>
      <c r="AN141" s="131"/>
      <c r="AO141" s="131"/>
      <c r="AP141" s="131"/>
      <c r="AQ141" s="131"/>
      <c r="AR141" s="131"/>
      <c r="AS141" s="131"/>
      <c r="AT141" s="131"/>
      <c r="AU141" s="131"/>
      <c r="AV141" s="131"/>
      <c r="AW141" s="131"/>
      <c r="AX141" s="131"/>
      <c r="AY141" s="131"/>
      <c r="AZ141" s="131"/>
      <c r="BA141" s="131"/>
      <c r="BB141" s="131"/>
      <c r="BC141" s="131"/>
      <c r="BD141" s="131"/>
      <c r="BE141" s="131"/>
      <c r="BF141" s="131"/>
      <c r="BG141" s="131"/>
      <c r="BH141" s="131"/>
      <c r="BI141" s="131"/>
      <c r="BJ141" s="131"/>
      <c r="BK141" s="131"/>
      <c r="BL141" s="131"/>
      <c r="BM141" s="131"/>
      <c r="BN141" s="131"/>
      <c r="BO141" s="131"/>
      <c r="BP141" s="131"/>
      <c r="BQ141" s="131"/>
      <c r="BR141" s="131"/>
      <c r="BS141" s="131"/>
      <c r="BT141" s="131"/>
      <c r="BU141" s="131"/>
      <c r="BV141" s="131"/>
      <c r="BW141" s="131"/>
      <c r="BX141" s="131"/>
      <c r="BY141" s="131"/>
      <c r="BZ141" s="131"/>
      <c r="CA141" s="131"/>
      <c r="CB141" s="131"/>
      <c r="CC141" s="131"/>
      <c r="CD141" s="131"/>
      <c r="CE141" s="131"/>
      <c r="CF141" s="131"/>
      <c r="CG141" s="131"/>
      <c r="CH141" s="131"/>
      <c r="CI141" s="131"/>
      <c r="CJ141" s="131"/>
      <c r="CK141" s="131"/>
      <c r="CL141" s="131"/>
      <c r="CM141" s="131"/>
      <c r="CN141" s="131"/>
      <c r="CO141" s="131"/>
      <c r="CP141" s="131"/>
      <c r="CQ141" s="131"/>
      <c r="CR141" s="131"/>
      <c r="CS141" s="131"/>
      <c r="CT141" s="131"/>
      <c r="CU141" s="131"/>
      <c r="CV141" s="131"/>
      <c r="CW141" s="131"/>
      <c r="CX141" s="131"/>
      <c r="CY141" s="131"/>
      <c r="CZ141" s="131"/>
      <c r="DA141" s="131"/>
      <c r="DB141" s="131"/>
      <c r="DC141" s="131"/>
      <c r="DD141" s="131"/>
      <c r="DE141" s="131"/>
      <c r="DF141" s="141"/>
    </row>
    <row r="142" spans="1:110" ht="11.25" customHeight="1">
      <c r="A142" s="131"/>
      <c r="B142" s="131"/>
      <c r="C142" s="119"/>
      <c r="D142" s="142"/>
      <c r="E142" s="119"/>
      <c r="F142" s="119"/>
      <c r="G142" s="119"/>
      <c r="H142" s="140"/>
      <c r="I142" s="143"/>
      <c r="J142" s="144"/>
      <c r="K142" s="144"/>
      <c r="L142" s="144"/>
      <c r="M142" s="144"/>
      <c r="N142" s="144"/>
      <c r="O142" s="144"/>
      <c r="P142" s="144"/>
      <c r="Q142" s="144"/>
      <c r="R142" s="119"/>
      <c r="S142" s="119"/>
      <c r="T142" s="119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31"/>
      <c r="AK142" s="131"/>
      <c r="AL142" s="131"/>
      <c r="AM142" s="131"/>
      <c r="AN142" s="131"/>
      <c r="AO142" s="131"/>
      <c r="AP142" s="131"/>
      <c r="AQ142" s="131"/>
      <c r="AR142" s="131"/>
      <c r="AS142" s="131"/>
      <c r="AT142" s="131"/>
      <c r="AU142" s="131"/>
      <c r="AV142" s="131"/>
      <c r="AW142" s="131"/>
      <c r="AX142" s="131"/>
      <c r="AY142" s="131"/>
      <c r="AZ142" s="131"/>
      <c r="BA142" s="131"/>
      <c r="BB142" s="131"/>
      <c r="BC142" s="131"/>
      <c r="BD142" s="131"/>
      <c r="BE142" s="131"/>
      <c r="BF142" s="131"/>
      <c r="BG142" s="131"/>
      <c r="BH142" s="131"/>
      <c r="BI142" s="131"/>
      <c r="BJ142" s="131"/>
      <c r="BK142" s="131"/>
      <c r="BL142" s="131"/>
      <c r="BM142" s="131"/>
      <c r="BN142" s="131"/>
      <c r="BO142" s="131"/>
      <c r="BP142" s="131"/>
      <c r="BQ142" s="131"/>
      <c r="BR142" s="131"/>
      <c r="BS142" s="131"/>
      <c r="BT142" s="131"/>
      <c r="BU142" s="131"/>
      <c r="BV142" s="131"/>
      <c r="BW142" s="131"/>
      <c r="BX142" s="131"/>
      <c r="BY142" s="131"/>
      <c r="BZ142" s="131"/>
      <c r="CA142" s="131"/>
      <c r="CB142" s="131"/>
      <c r="CC142" s="131"/>
      <c r="CD142" s="131"/>
      <c r="CE142" s="131"/>
      <c r="CF142" s="131"/>
      <c r="CG142" s="131"/>
      <c r="CH142" s="131"/>
      <c r="CI142" s="131"/>
      <c r="CJ142" s="131"/>
      <c r="CK142" s="131"/>
      <c r="CL142" s="131"/>
      <c r="CM142" s="131"/>
      <c r="CN142" s="131"/>
      <c r="CO142" s="131"/>
      <c r="CP142" s="131"/>
      <c r="CQ142" s="131"/>
      <c r="CR142" s="131"/>
      <c r="CS142" s="131"/>
      <c r="CT142" s="131"/>
      <c r="CU142" s="131"/>
      <c r="CV142" s="131"/>
      <c r="CW142" s="131"/>
      <c r="CX142" s="131"/>
      <c r="CY142" s="131"/>
      <c r="CZ142" s="131"/>
      <c r="DA142" s="131"/>
      <c r="DB142" s="131"/>
      <c r="DC142" s="131"/>
      <c r="DD142" s="131"/>
      <c r="DE142" s="131"/>
      <c r="DF142" s="141"/>
    </row>
    <row r="143" spans="1:110" ht="11.25" customHeight="1">
      <c r="A143" s="131"/>
      <c r="B143" s="131"/>
      <c r="C143" s="119"/>
      <c r="D143" s="142"/>
      <c r="E143" s="119"/>
      <c r="F143" s="119"/>
      <c r="G143" s="119"/>
      <c r="H143" s="140"/>
      <c r="I143" s="143"/>
      <c r="J143" s="144"/>
      <c r="K143" s="144"/>
      <c r="L143" s="144"/>
      <c r="M143" s="144"/>
      <c r="N143" s="144"/>
      <c r="O143" s="144"/>
      <c r="P143" s="144"/>
      <c r="Q143" s="144"/>
      <c r="R143" s="119"/>
      <c r="S143" s="119"/>
      <c r="T143" s="119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31"/>
      <c r="AK143" s="131"/>
      <c r="AL143" s="131"/>
      <c r="AM143" s="131"/>
      <c r="AN143" s="131"/>
      <c r="AO143" s="131"/>
      <c r="AP143" s="131"/>
      <c r="AQ143" s="131"/>
      <c r="AR143" s="131"/>
      <c r="AS143" s="131"/>
      <c r="AT143" s="131"/>
      <c r="AU143" s="131"/>
      <c r="AV143" s="131"/>
      <c r="AW143" s="131"/>
      <c r="AX143" s="131"/>
      <c r="AY143" s="131"/>
      <c r="AZ143" s="131"/>
      <c r="BA143" s="131"/>
      <c r="BB143" s="131"/>
      <c r="BC143" s="131"/>
      <c r="BD143" s="131"/>
      <c r="BE143" s="131"/>
      <c r="BF143" s="131"/>
      <c r="BG143" s="131"/>
      <c r="BH143" s="131"/>
      <c r="BI143" s="131"/>
      <c r="BJ143" s="131"/>
      <c r="BK143" s="131"/>
      <c r="BL143" s="131"/>
      <c r="BM143" s="131"/>
      <c r="BN143" s="131"/>
      <c r="BO143" s="131"/>
      <c r="BP143" s="131"/>
      <c r="BQ143" s="131"/>
      <c r="BR143" s="131"/>
      <c r="BS143" s="131"/>
      <c r="BT143" s="131"/>
      <c r="BU143" s="131"/>
      <c r="BV143" s="131"/>
      <c r="BW143" s="131"/>
      <c r="BX143" s="131"/>
      <c r="BY143" s="131"/>
      <c r="BZ143" s="131"/>
      <c r="CA143" s="131"/>
      <c r="CB143" s="131"/>
      <c r="CC143" s="131"/>
      <c r="CD143" s="131"/>
      <c r="CE143" s="131"/>
      <c r="CF143" s="131"/>
      <c r="CG143" s="131"/>
      <c r="CH143" s="131"/>
      <c r="CI143" s="131"/>
      <c r="CJ143" s="131"/>
      <c r="CK143" s="131"/>
      <c r="CL143" s="131"/>
      <c r="CM143" s="131"/>
      <c r="CN143" s="131"/>
      <c r="CO143" s="131"/>
      <c r="CP143" s="131"/>
      <c r="CQ143" s="131"/>
      <c r="CR143" s="131"/>
      <c r="CS143" s="131"/>
      <c r="CT143" s="131"/>
      <c r="CU143" s="131"/>
      <c r="CV143" s="131"/>
      <c r="CW143" s="131"/>
      <c r="CX143" s="131"/>
      <c r="CY143" s="131"/>
      <c r="CZ143" s="131"/>
      <c r="DA143" s="131"/>
      <c r="DB143" s="131"/>
      <c r="DC143" s="131"/>
      <c r="DD143" s="131"/>
      <c r="DE143" s="131"/>
      <c r="DF143" s="141"/>
    </row>
    <row r="144" spans="1:110" ht="11.25" customHeight="1">
      <c r="A144" s="131"/>
      <c r="B144" s="131"/>
      <c r="C144" s="119"/>
      <c r="D144" s="142"/>
      <c r="E144" s="119"/>
      <c r="F144" s="119"/>
      <c r="G144" s="119"/>
      <c r="H144" s="140"/>
      <c r="I144" s="143"/>
      <c r="J144" s="144"/>
      <c r="K144" s="144"/>
      <c r="L144" s="144"/>
      <c r="M144" s="144"/>
      <c r="N144" s="144"/>
      <c r="O144" s="144"/>
      <c r="P144" s="144"/>
      <c r="Q144" s="144"/>
      <c r="R144" s="119"/>
      <c r="S144" s="119"/>
      <c r="T144" s="119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31"/>
      <c r="AK144" s="131"/>
      <c r="AL144" s="131"/>
      <c r="AM144" s="131"/>
      <c r="AN144" s="131"/>
      <c r="AO144" s="131"/>
      <c r="AP144" s="131"/>
      <c r="AQ144" s="131"/>
      <c r="AR144" s="131"/>
      <c r="AS144" s="131"/>
      <c r="AT144" s="131"/>
      <c r="AU144" s="131"/>
      <c r="AV144" s="131"/>
      <c r="AW144" s="131"/>
      <c r="AX144" s="131"/>
      <c r="AY144" s="131"/>
      <c r="AZ144" s="131"/>
      <c r="BA144" s="131"/>
      <c r="BB144" s="131"/>
      <c r="BC144" s="131"/>
      <c r="BD144" s="131"/>
      <c r="BE144" s="131"/>
      <c r="BF144" s="131"/>
      <c r="BG144" s="131"/>
      <c r="BH144" s="131"/>
      <c r="BI144" s="131"/>
      <c r="BJ144" s="131"/>
      <c r="BK144" s="131"/>
      <c r="BL144" s="131"/>
      <c r="BM144" s="131"/>
      <c r="BN144" s="131"/>
      <c r="BO144" s="131"/>
      <c r="BP144" s="131"/>
      <c r="BQ144" s="131"/>
      <c r="BR144" s="131"/>
      <c r="BS144" s="131"/>
      <c r="BT144" s="131"/>
      <c r="BU144" s="131"/>
      <c r="BV144" s="131"/>
      <c r="BW144" s="131"/>
      <c r="BX144" s="131"/>
      <c r="BY144" s="131"/>
      <c r="BZ144" s="131"/>
      <c r="CA144" s="131"/>
      <c r="CB144" s="131"/>
      <c r="CC144" s="131"/>
      <c r="CD144" s="131"/>
      <c r="CE144" s="131"/>
      <c r="CF144" s="131"/>
      <c r="CG144" s="131"/>
      <c r="CH144" s="131"/>
      <c r="CI144" s="131"/>
      <c r="CJ144" s="131"/>
      <c r="CK144" s="131"/>
      <c r="CL144" s="131"/>
      <c r="CM144" s="131"/>
      <c r="CN144" s="131"/>
      <c r="CO144" s="131"/>
      <c r="CP144" s="131"/>
      <c r="CQ144" s="131"/>
      <c r="CR144" s="131"/>
      <c r="CS144" s="131"/>
      <c r="CT144" s="131"/>
      <c r="CU144" s="131"/>
      <c r="CV144" s="131"/>
      <c r="CW144" s="131"/>
      <c r="CX144" s="131"/>
      <c r="CY144" s="131"/>
      <c r="CZ144" s="131"/>
      <c r="DA144" s="131"/>
      <c r="DB144" s="131"/>
      <c r="DC144" s="131"/>
      <c r="DD144" s="131"/>
      <c r="DE144" s="131"/>
      <c r="DF144" s="141"/>
    </row>
    <row r="145" spans="1:110" ht="11.25" customHeight="1">
      <c r="A145" s="131"/>
      <c r="B145" s="131"/>
      <c r="C145" s="119"/>
      <c r="D145" s="142"/>
      <c r="E145" s="119"/>
      <c r="F145" s="119"/>
      <c r="G145" s="119"/>
      <c r="H145" s="140"/>
      <c r="I145" s="143"/>
      <c r="J145" s="144"/>
      <c r="K145" s="144"/>
      <c r="L145" s="144"/>
      <c r="M145" s="144"/>
      <c r="N145" s="144"/>
      <c r="O145" s="144"/>
      <c r="P145" s="144"/>
      <c r="Q145" s="144"/>
      <c r="R145" s="119"/>
      <c r="S145" s="119"/>
      <c r="T145" s="119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31"/>
      <c r="AK145" s="131"/>
      <c r="AL145" s="131"/>
      <c r="AM145" s="131"/>
      <c r="AN145" s="131"/>
      <c r="AO145" s="131"/>
      <c r="AP145" s="131"/>
      <c r="AQ145" s="131"/>
      <c r="AR145" s="131"/>
      <c r="AS145" s="131"/>
      <c r="AT145" s="131"/>
      <c r="AU145" s="131"/>
      <c r="AV145" s="131"/>
      <c r="AW145" s="131"/>
      <c r="AX145" s="131"/>
      <c r="AY145" s="131"/>
      <c r="AZ145" s="131"/>
      <c r="BA145" s="131"/>
      <c r="BB145" s="131"/>
      <c r="BC145" s="131"/>
      <c r="BD145" s="131"/>
      <c r="BE145" s="131"/>
      <c r="BF145" s="131"/>
      <c r="BG145" s="131"/>
      <c r="BH145" s="131"/>
      <c r="BI145" s="131"/>
      <c r="BJ145" s="131"/>
      <c r="BK145" s="131"/>
      <c r="BL145" s="131"/>
      <c r="BM145" s="131"/>
      <c r="BN145" s="131"/>
      <c r="BO145" s="131"/>
      <c r="BP145" s="131"/>
      <c r="BQ145" s="131"/>
      <c r="BR145" s="131"/>
      <c r="BS145" s="131"/>
      <c r="BT145" s="131"/>
      <c r="BU145" s="131"/>
      <c r="BV145" s="131"/>
      <c r="BW145" s="131"/>
      <c r="BX145" s="131"/>
      <c r="BY145" s="131"/>
      <c r="BZ145" s="131"/>
      <c r="CA145" s="131"/>
      <c r="CB145" s="131"/>
      <c r="CC145" s="131"/>
      <c r="CD145" s="131"/>
      <c r="CE145" s="131"/>
      <c r="CF145" s="131"/>
      <c r="CG145" s="131"/>
      <c r="CH145" s="131"/>
      <c r="CI145" s="131"/>
      <c r="CJ145" s="131"/>
      <c r="CK145" s="131"/>
      <c r="CL145" s="131"/>
      <c r="CM145" s="131"/>
      <c r="CN145" s="131"/>
      <c r="CO145" s="131"/>
      <c r="CP145" s="131"/>
      <c r="CQ145" s="131"/>
      <c r="CR145" s="131"/>
      <c r="CS145" s="131"/>
      <c r="CT145" s="131"/>
      <c r="CU145" s="131"/>
      <c r="CV145" s="131"/>
      <c r="CW145" s="131"/>
      <c r="CX145" s="131"/>
      <c r="CY145" s="131"/>
      <c r="CZ145" s="131"/>
      <c r="DA145" s="131"/>
      <c r="DB145" s="131"/>
      <c r="DC145" s="131"/>
      <c r="DD145" s="131"/>
      <c r="DE145" s="131"/>
      <c r="DF145" s="141"/>
    </row>
    <row r="146" spans="1:110" ht="11.25" customHeight="1">
      <c r="A146" s="131"/>
      <c r="B146" s="131"/>
      <c r="C146" s="119"/>
      <c r="D146" s="142"/>
      <c r="E146" s="119"/>
      <c r="F146" s="119"/>
      <c r="G146" s="119"/>
      <c r="H146" s="140"/>
      <c r="I146" s="143"/>
      <c r="J146" s="144"/>
      <c r="K146" s="144"/>
      <c r="L146" s="144"/>
      <c r="M146" s="144"/>
      <c r="N146" s="144"/>
      <c r="O146" s="144"/>
      <c r="P146" s="144"/>
      <c r="Q146" s="144"/>
      <c r="R146" s="119"/>
      <c r="S146" s="119"/>
      <c r="T146" s="119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31"/>
      <c r="AK146" s="131"/>
      <c r="AL146" s="131"/>
      <c r="AM146" s="131"/>
      <c r="AN146" s="131"/>
      <c r="AO146" s="131"/>
      <c r="AP146" s="131"/>
      <c r="AQ146" s="131"/>
      <c r="AR146" s="131"/>
      <c r="AS146" s="131"/>
      <c r="AT146" s="131"/>
      <c r="AU146" s="131"/>
      <c r="AV146" s="131"/>
      <c r="AW146" s="131"/>
      <c r="AX146" s="131"/>
      <c r="AY146" s="131"/>
      <c r="AZ146" s="131"/>
      <c r="BA146" s="131"/>
      <c r="BB146" s="131"/>
      <c r="BC146" s="131"/>
      <c r="BD146" s="131"/>
      <c r="BE146" s="131"/>
      <c r="BF146" s="131"/>
      <c r="BG146" s="131"/>
      <c r="BH146" s="131"/>
      <c r="BI146" s="131"/>
      <c r="BJ146" s="131"/>
      <c r="BK146" s="131"/>
      <c r="BL146" s="131"/>
      <c r="BM146" s="131"/>
      <c r="BN146" s="131"/>
      <c r="BO146" s="131"/>
      <c r="BP146" s="131"/>
      <c r="BQ146" s="131"/>
      <c r="BR146" s="131"/>
      <c r="BS146" s="131"/>
      <c r="BT146" s="131"/>
      <c r="BU146" s="131"/>
      <c r="BV146" s="131"/>
      <c r="BW146" s="131"/>
      <c r="BX146" s="131"/>
      <c r="BY146" s="131"/>
      <c r="BZ146" s="131"/>
      <c r="CA146" s="131"/>
      <c r="CB146" s="131"/>
      <c r="CC146" s="131"/>
      <c r="CD146" s="131"/>
      <c r="CE146" s="131"/>
      <c r="CF146" s="131"/>
      <c r="CG146" s="131"/>
      <c r="CH146" s="131"/>
      <c r="CI146" s="131"/>
      <c r="CJ146" s="131"/>
      <c r="CK146" s="131"/>
      <c r="CL146" s="131"/>
      <c r="CM146" s="131"/>
      <c r="CN146" s="131"/>
      <c r="CO146" s="131"/>
      <c r="CP146" s="131"/>
      <c r="CQ146" s="131"/>
      <c r="CR146" s="131"/>
      <c r="CS146" s="131"/>
      <c r="CT146" s="131"/>
      <c r="CU146" s="131"/>
      <c r="CV146" s="131"/>
      <c r="CW146" s="131"/>
      <c r="CX146" s="131"/>
      <c r="CY146" s="131"/>
      <c r="CZ146" s="131"/>
      <c r="DA146" s="131"/>
      <c r="DB146" s="131"/>
      <c r="DC146" s="131"/>
      <c r="DD146" s="131"/>
      <c r="DE146" s="131"/>
      <c r="DF146" s="141"/>
    </row>
    <row r="147" spans="1:110" ht="11.25" customHeight="1">
      <c r="A147" s="131"/>
      <c r="B147" s="131"/>
      <c r="C147" s="119"/>
      <c r="D147" s="142"/>
      <c r="E147" s="119"/>
      <c r="F147" s="119"/>
      <c r="G147" s="119"/>
      <c r="H147" s="140"/>
      <c r="I147" s="143"/>
      <c r="J147" s="144"/>
      <c r="K147" s="144"/>
      <c r="L147" s="144"/>
      <c r="M147" s="144"/>
      <c r="N147" s="144"/>
      <c r="O147" s="144"/>
      <c r="P147" s="144"/>
      <c r="Q147" s="144"/>
      <c r="R147" s="119"/>
      <c r="S147" s="119"/>
      <c r="T147" s="119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31"/>
      <c r="AK147" s="131"/>
      <c r="AL147" s="131"/>
      <c r="AM147" s="131"/>
      <c r="AN147" s="131"/>
      <c r="AO147" s="131"/>
      <c r="AP147" s="131"/>
      <c r="AQ147" s="131"/>
      <c r="AR147" s="131"/>
      <c r="AS147" s="131"/>
      <c r="AT147" s="131"/>
      <c r="AU147" s="131"/>
      <c r="AV147" s="131"/>
      <c r="AW147" s="131"/>
      <c r="AX147" s="131"/>
      <c r="AY147" s="131"/>
      <c r="AZ147" s="131"/>
      <c r="BA147" s="131"/>
      <c r="BB147" s="131"/>
      <c r="BC147" s="131"/>
      <c r="BD147" s="131"/>
      <c r="BE147" s="131"/>
      <c r="BF147" s="131"/>
      <c r="BG147" s="131"/>
      <c r="BH147" s="131"/>
      <c r="BI147" s="131"/>
      <c r="BJ147" s="131"/>
      <c r="BK147" s="131"/>
      <c r="BL147" s="131"/>
      <c r="BM147" s="131"/>
      <c r="BN147" s="131"/>
      <c r="BO147" s="131"/>
      <c r="BP147" s="131"/>
      <c r="BQ147" s="131"/>
      <c r="BR147" s="131"/>
      <c r="BS147" s="131"/>
      <c r="BT147" s="131"/>
      <c r="BU147" s="131"/>
      <c r="BV147" s="131"/>
      <c r="BW147" s="131"/>
      <c r="BX147" s="131"/>
      <c r="BY147" s="131"/>
      <c r="BZ147" s="131"/>
      <c r="CA147" s="131"/>
      <c r="CB147" s="131"/>
      <c r="CC147" s="131"/>
      <c r="CD147" s="131"/>
      <c r="CE147" s="131"/>
      <c r="CF147" s="131"/>
      <c r="CG147" s="131"/>
      <c r="CH147" s="131"/>
      <c r="CI147" s="131"/>
      <c r="CJ147" s="131"/>
      <c r="CK147" s="131"/>
      <c r="CL147" s="131"/>
      <c r="CM147" s="131"/>
      <c r="CN147" s="131"/>
      <c r="CO147" s="131"/>
      <c r="CP147" s="131"/>
      <c r="CQ147" s="131"/>
      <c r="CR147" s="131"/>
      <c r="CS147" s="131"/>
      <c r="CT147" s="131"/>
      <c r="CU147" s="131"/>
      <c r="CV147" s="131"/>
      <c r="CW147" s="131"/>
      <c r="CX147" s="131"/>
      <c r="CY147" s="131"/>
      <c r="CZ147" s="131"/>
      <c r="DA147" s="131"/>
      <c r="DB147" s="131"/>
      <c r="DC147" s="131"/>
      <c r="DD147" s="131"/>
      <c r="DE147" s="131"/>
      <c r="DF147" s="141"/>
    </row>
    <row r="148" spans="1:110" ht="11.25" customHeight="1">
      <c r="A148" s="131"/>
      <c r="B148" s="131"/>
      <c r="C148" s="119"/>
      <c r="D148" s="142"/>
      <c r="E148" s="119"/>
      <c r="F148" s="119"/>
      <c r="G148" s="119"/>
      <c r="H148" s="140"/>
      <c r="I148" s="143"/>
      <c r="J148" s="144"/>
      <c r="K148" s="144"/>
      <c r="L148" s="144"/>
      <c r="M148" s="144"/>
      <c r="N148" s="144"/>
      <c r="O148" s="144"/>
      <c r="P148" s="144"/>
      <c r="Q148" s="144"/>
      <c r="R148" s="119"/>
      <c r="S148" s="119"/>
      <c r="T148" s="119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31"/>
      <c r="AK148" s="131"/>
      <c r="AL148" s="131"/>
      <c r="AM148" s="131"/>
      <c r="AN148" s="131"/>
      <c r="AO148" s="131"/>
      <c r="AP148" s="131"/>
      <c r="AQ148" s="131"/>
      <c r="AR148" s="131"/>
      <c r="AS148" s="131"/>
      <c r="AT148" s="131"/>
      <c r="AU148" s="131"/>
      <c r="AV148" s="131"/>
      <c r="AW148" s="131"/>
      <c r="AX148" s="131"/>
      <c r="AY148" s="131"/>
      <c r="AZ148" s="131"/>
      <c r="BA148" s="131"/>
      <c r="BB148" s="131"/>
      <c r="BC148" s="131"/>
      <c r="BD148" s="131"/>
      <c r="BE148" s="131"/>
      <c r="BF148" s="131"/>
      <c r="BG148" s="131"/>
      <c r="BH148" s="131"/>
      <c r="BI148" s="131"/>
      <c r="BJ148" s="131"/>
      <c r="BK148" s="131"/>
      <c r="BL148" s="131"/>
      <c r="BM148" s="131"/>
      <c r="BN148" s="131"/>
      <c r="BO148" s="131"/>
      <c r="BP148" s="131"/>
      <c r="BQ148" s="131"/>
      <c r="BR148" s="131"/>
      <c r="BS148" s="131"/>
      <c r="BT148" s="131"/>
      <c r="BU148" s="131"/>
      <c r="BV148" s="131"/>
      <c r="BW148" s="131"/>
      <c r="BX148" s="131"/>
      <c r="BY148" s="131"/>
      <c r="BZ148" s="131"/>
      <c r="CA148" s="131"/>
      <c r="CB148" s="131"/>
      <c r="CC148" s="131"/>
      <c r="CD148" s="131"/>
      <c r="CE148" s="131"/>
      <c r="CF148" s="131"/>
      <c r="CG148" s="131"/>
      <c r="CH148" s="131"/>
      <c r="CI148" s="131"/>
      <c r="CJ148" s="131"/>
      <c r="CK148" s="131"/>
      <c r="CL148" s="131"/>
      <c r="CM148" s="131"/>
      <c r="CN148" s="131"/>
      <c r="CO148" s="131"/>
      <c r="CP148" s="131"/>
      <c r="CQ148" s="131"/>
      <c r="CR148" s="131"/>
      <c r="CS148" s="131"/>
      <c r="CT148" s="131"/>
      <c r="CU148" s="131"/>
      <c r="CV148" s="131"/>
      <c r="CW148" s="131"/>
      <c r="CX148" s="131"/>
      <c r="CY148" s="131"/>
      <c r="CZ148" s="131"/>
      <c r="DA148" s="131"/>
      <c r="DB148" s="131"/>
      <c r="DC148" s="131"/>
      <c r="DD148" s="131"/>
      <c r="DE148" s="131"/>
      <c r="DF148" s="141"/>
    </row>
    <row r="149" spans="1:110" ht="11.25" customHeight="1">
      <c r="A149" s="131"/>
      <c r="B149" s="131"/>
      <c r="C149" s="119"/>
      <c r="D149" s="142"/>
      <c r="E149" s="119"/>
      <c r="F149" s="119"/>
      <c r="G149" s="119"/>
      <c r="H149" s="140"/>
      <c r="I149" s="143"/>
      <c r="J149" s="144"/>
      <c r="K149" s="144"/>
      <c r="L149" s="144"/>
      <c r="M149" s="144"/>
      <c r="N149" s="144"/>
      <c r="O149" s="144"/>
      <c r="P149" s="144"/>
      <c r="Q149" s="144"/>
      <c r="R149" s="119"/>
      <c r="S149" s="119"/>
      <c r="T149" s="119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31"/>
      <c r="AK149" s="131"/>
      <c r="AL149" s="131"/>
      <c r="AM149" s="131"/>
      <c r="AN149" s="131"/>
      <c r="AO149" s="131"/>
      <c r="AP149" s="131"/>
      <c r="AQ149" s="131"/>
      <c r="AR149" s="131"/>
      <c r="AS149" s="131"/>
      <c r="AT149" s="131"/>
      <c r="AU149" s="131"/>
      <c r="AV149" s="131"/>
      <c r="AW149" s="131"/>
      <c r="AX149" s="131"/>
      <c r="AY149" s="131"/>
      <c r="AZ149" s="131"/>
      <c r="BA149" s="131"/>
      <c r="BB149" s="131"/>
      <c r="BC149" s="131"/>
      <c r="BD149" s="131"/>
      <c r="BE149" s="131"/>
      <c r="BF149" s="131"/>
      <c r="BG149" s="131"/>
      <c r="BH149" s="131"/>
      <c r="BI149" s="131"/>
      <c r="BJ149" s="131"/>
      <c r="BK149" s="131"/>
      <c r="BL149" s="131"/>
      <c r="BM149" s="131"/>
      <c r="BN149" s="131"/>
      <c r="BO149" s="131"/>
      <c r="BP149" s="131"/>
      <c r="BQ149" s="131"/>
      <c r="BR149" s="131"/>
      <c r="BS149" s="131"/>
      <c r="BT149" s="131"/>
      <c r="BU149" s="131"/>
      <c r="BV149" s="131"/>
      <c r="BW149" s="131"/>
      <c r="BX149" s="131"/>
      <c r="BY149" s="131"/>
      <c r="BZ149" s="131"/>
      <c r="CA149" s="131"/>
      <c r="CB149" s="131"/>
      <c r="CC149" s="131"/>
      <c r="CD149" s="131"/>
      <c r="CE149" s="131"/>
      <c r="CF149" s="131"/>
      <c r="CG149" s="131"/>
      <c r="CH149" s="131"/>
      <c r="CI149" s="131"/>
      <c r="CJ149" s="131"/>
      <c r="CK149" s="131"/>
      <c r="CL149" s="131"/>
      <c r="CM149" s="131"/>
      <c r="CN149" s="131"/>
      <c r="CO149" s="131"/>
      <c r="CP149" s="131"/>
      <c r="CQ149" s="131"/>
      <c r="CR149" s="131"/>
      <c r="CS149" s="131"/>
      <c r="CT149" s="131"/>
      <c r="CU149" s="131"/>
      <c r="CV149" s="131"/>
      <c r="CW149" s="131"/>
      <c r="CX149" s="131"/>
      <c r="CY149" s="131"/>
      <c r="CZ149" s="131"/>
      <c r="DA149" s="131"/>
      <c r="DB149" s="131"/>
      <c r="DC149" s="131"/>
      <c r="DD149" s="131"/>
      <c r="DE149" s="131"/>
      <c r="DF149" s="141"/>
    </row>
    <row r="150" spans="1:110" ht="11.25" customHeight="1">
      <c r="A150" s="131"/>
      <c r="B150" s="131"/>
      <c r="C150" s="119"/>
      <c r="D150" s="142"/>
      <c r="E150" s="119"/>
      <c r="F150" s="119"/>
      <c r="G150" s="119"/>
      <c r="H150" s="140"/>
      <c r="I150" s="143"/>
      <c r="J150" s="144"/>
      <c r="K150" s="144"/>
      <c r="L150" s="144"/>
      <c r="M150" s="144"/>
      <c r="N150" s="144"/>
      <c r="O150" s="144"/>
      <c r="P150" s="144"/>
      <c r="Q150" s="144"/>
      <c r="R150" s="119"/>
      <c r="S150" s="119"/>
      <c r="T150" s="119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31"/>
      <c r="AK150" s="131"/>
      <c r="AL150" s="131"/>
      <c r="AM150" s="131"/>
      <c r="AN150" s="131"/>
      <c r="AO150" s="131"/>
      <c r="AP150" s="131"/>
      <c r="AQ150" s="131"/>
      <c r="AR150" s="131"/>
      <c r="AS150" s="131"/>
      <c r="AT150" s="131"/>
      <c r="AU150" s="131"/>
      <c r="AV150" s="131"/>
      <c r="AW150" s="131"/>
      <c r="AX150" s="131"/>
      <c r="AY150" s="131"/>
      <c r="AZ150" s="131"/>
      <c r="BA150" s="131"/>
      <c r="BB150" s="131"/>
      <c r="BC150" s="131"/>
      <c r="BD150" s="131"/>
      <c r="BE150" s="131"/>
      <c r="BF150" s="131"/>
      <c r="BG150" s="131"/>
      <c r="BH150" s="131"/>
      <c r="BI150" s="131"/>
      <c r="BJ150" s="131"/>
      <c r="BK150" s="131"/>
      <c r="BL150" s="131"/>
      <c r="BM150" s="131"/>
      <c r="BN150" s="131"/>
      <c r="BO150" s="131"/>
      <c r="BP150" s="131"/>
      <c r="BQ150" s="131"/>
      <c r="BR150" s="131"/>
      <c r="BS150" s="131"/>
      <c r="BT150" s="131"/>
      <c r="BU150" s="131"/>
      <c r="BV150" s="131"/>
      <c r="BW150" s="131"/>
      <c r="BX150" s="131"/>
      <c r="BY150" s="131"/>
      <c r="BZ150" s="131"/>
      <c r="CA150" s="131"/>
      <c r="CB150" s="131"/>
      <c r="CC150" s="131"/>
      <c r="CD150" s="131"/>
      <c r="CE150" s="131"/>
      <c r="CF150" s="131"/>
      <c r="CG150" s="131"/>
      <c r="CH150" s="131"/>
      <c r="CI150" s="131"/>
      <c r="CJ150" s="131"/>
      <c r="CK150" s="131"/>
      <c r="CL150" s="131"/>
      <c r="CM150" s="131"/>
      <c r="CN150" s="131"/>
      <c r="CO150" s="131"/>
      <c r="CP150" s="131"/>
      <c r="CQ150" s="131"/>
      <c r="CR150" s="131"/>
      <c r="CS150" s="131"/>
      <c r="CT150" s="131"/>
      <c r="CU150" s="131"/>
      <c r="CV150" s="131"/>
      <c r="CW150" s="131"/>
      <c r="CX150" s="131"/>
      <c r="CY150" s="131"/>
      <c r="CZ150" s="131"/>
      <c r="DA150" s="131"/>
      <c r="DB150" s="131"/>
      <c r="DC150" s="131"/>
      <c r="DD150" s="131"/>
      <c r="DE150" s="131"/>
      <c r="DF150" s="141"/>
    </row>
    <row r="151" spans="1:110" ht="11.25" customHeight="1">
      <c r="A151" s="131"/>
      <c r="B151" s="131"/>
      <c r="C151" s="119"/>
      <c r="D151" s="142"/>
      <c r="E151" s="119"/>
      <c r="F151" s="119"/>
      <c r="G151" s="119"/>
      <c r="H151" s="140"/>
      <c r="I151" s="143"/>
      <c r="J151" s="144"/>
      <c r="K151" s="144"/>
      <c r="L151" s="144"/>
      <c r="M151" s="144"/>
      <c r="N151" s="144"/>
      <c r="O151" s="144"/>
      <c r="P151" s="144"/>
      <c r="Q151" s="144"/>
      <c r="R151" s="119"/>
      <c r="S151" s="119"/>
      <c r="T151" s="119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31"/>
      <c r="AK151" s="131"/>
      <c r="AL151" s="131"/>
      <c r="AM151" s="131"/>
      <c r="AN151" s="131"/>
      <c r="AO151" s="131"/>
      <c r="AP151" s="131"/>
      <c r="AQ151" s="131"/>
      <c r="AR151" s="131"/>
      <c r="AS151" s="131"/>
      <c r="AT151" s="131"/>
      <c r="AU151" s="131"/>
      <c r="AV151" s="131"/>
      <c r="AW151" s="131"/>
      <c r="AX151" s="131"/>
      <c r="AY151" s="131"/>
      <c r="AZ151" s="131"/>
      <c r="BA151" s="131"/>
      <c r="BB151" s="131"/>
      <c r="BC151" s="131"/>
      <c r="BD151" s="131"/>
      <c r="BE151" s="131"/>
      <c r="BF151" s="131"/>
      <c r="BG151" s="131"/>
      <c r="BH151" s="131"/>
      <c r="BI151" s="131"/>
      <c r="BJ151" s="131"/>
      <c r="BK151" s="131"/>
      <c r="BL151" s="131"/>
      <c r="BM151" s="131"/>
      <c r="BN151" s="131"/>
      <c r="BO151" s="131"/>
      <c r="BP151" s="131"/>
      <c r="BQ151" s="131"/>
      <c r="BR151" s="131"/>
      <c r="BS151" s="131"/>
      <c r="BT151" s="131"/>
      <c r="BU151" s="131"/>
      <c r="BV151" s="131"/>
      <c r="BW151" s="131"/>
      <c r="BX151" s="131"/>
      <c r="BY151" s="131"/>
      <c r="BZ151" s="131"/>
      <c r="CA151" s="131"/>
      <c r="CB151" s="131"/>
      <c r="CC151" s="131"/>
      <c r="CD151" s="131"/>
      <c r="CE151" s="131"/>
      <c r="CF151" s="131"/>
      <c r="CG151" s="131"/>
      <c r="CH151" s="131"/>
      <c r="CI151" s="131"/>
      <c r="CJ151" s="131"/>
      <c r="CK151" s="131"/>
      <c r="CL151" s="131"/>
      <c r="CM151" s="131"/>
      <c r="CN151" s="131"/>
      <c r="CO151" s="131"/>
      <c r="CP151" s="131"/>
      <c r="CQ151" s="131"/>
      <c r="CR151" s="131"/>
      <c r="CS151" s="131"/>
      <c r="CT151" s="131"/>
      <c r="CU151" s="131"/>
      <c r="CV151" s="131"/>
      <c r="CW151" s="131"/>
      <c r="CX151" s="131"/>
      <c r="CY151" s="131"/>
      <c r="CZ151" s="131"/>
      <c r="DA151" s="131"/>
      <c r="DB151" s="131"/>
      <c r="DC151" s="131"/>
      <c r="DD151" s="131"/>
      <c r="DE151" s="131"/>
      <c r="DF151" s="141"/>
    </row>
    <row r="152" spans="1:110" ht="11.25" customHeight="1">
      <c r="A152" s="131"/>
      <c r="B152" s="131"/>
      <c r="C152" s="119"/>
      <c r="D152" s="142"/>
      <c r="E152" s="119"/>
      <c r="F152" s="119"/>
      <c r="G152" s="119"/>
      <c r="H152" s="140"/>
      <c r="I152" s="143"/>
      <c r="J152" s="143"/>
      <c r="K152" s="144"/>
      <c r="L152" s="144"/>
      <c r="M152" s="144"/>
      <c r="N152" s="144"/>
      <c r="O152" s="144"/>
      <c r="P152" s="144"/>
      <c r="Q152" s="144"/>
      <c r="R152" s="144"/>
      <c r="S152" s="119"/>
      <c r="T152" s="119"/>
      <c r="U152" s="119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31"/>
      <c r="AL152" s="131"/>
      <c r="AM152" s="131"/>
      <c r="AN152" s="131"/>
      <c r="AO152" s="131"/>
      <c r="AP152" s="131"/>
      <c r="AQ152" s="131"/>
      <c r="AR152" s="131"/>
      <c r="AS152" s="131"/>
      <c r="AT152" s="131"/>
      <c r="AU152" s="131"/>
      <c r="AV152" s="131"/>
      <c r="AW152" s="131"/>
      <c r="AX152" s="131"/>
      <c r="AY152" s="131"/>
      <c r="AZ152" s="131"/>
      <c r="BA152" s="131"/>
      <c r="BB152" s="131"/>
      <c r="BC152" s="131"/>
      <c r="BD152" s="131"/>
      <c r="BE152" s="131"/>
      <c r="BF152" s="131"/>
      <c r="BG152" s="131"/>
      <c r="BH152" s="131"/>
      <c r="BI152" s="131"/>
      <c r="BJ152" s="131"/>
      <c r="BK152" s="131"/>
      <c r="BL152" s="131"/>
      <c r="BM152" s="131"/>
      <c r="BN152" s="131"/>
      <c r="BO152" s="131"/>
      <c r="BP152" s="131"/>
      <c r="BQ152" s="131"/>
      <c r="BR152" s="131"/>
      <c r="BS152" s="131"/>
      <c r="BT152" s="131"/>
      <c r="BU152" s="131"/>
      <c r="BV152" s="131"/>
      <c r="BW152" s="131"/>
      <c r="BX152" s="131"/>
      <c r="BY152" s="131"/>
      <c r="BZ152" s="131"/>
      <c r="CA152" s="131"/>
      <c r="CB152" s="131"/>
      <c r="CC152" s="131"/>
      <c r="CD152" s="131"/>
      <c r="CE152" s="131"/>
      <c r="CF152" s="131"/>
      <c r="CG152" s="131"/>
      <c r="CH152" s="131"/>
      <c r="CI152" s="131"/>
      <c r="CJ152" s="131"/>
      <c r="CK152" s="131"/>
      <c r="CL152" s="131"/>
      <c r="CM152" s="131"/>
      <c r="CN152" s="131"/>
      <c r="CO152" s="131"/>
      <c r="CP152" s="131"/>
      <c r="CQ152" s="131"/>
      <c r="CR152" s="131"/>
      <c r="CS152" s="131"/>
      <c r="CT152" s="131"/>
      <c r="CU152" s="131"/>
      <c r="CV152" s="131"/>
      <c r="CW152" s="131"/>
      <c r="CX152" s="131"/>
      <c r="CY152" s="131"/>
      <c r="CZ152" s="131"/>
      <c r="DA152" s="131"/>
      <c r="DB152" s="131"/>
      <c r="DC152" s="131"/>
      <c r="DD152" s="131"/>
      <c r="DE152" s="131"/>
      <c r="DF152" s="131"/>
    </row>
    <row r="153" spans="1:110" ht="11.25" customHeight="1">
      <c r="A153" s="131"/>
      <c r="B153" s="131"/>
      <c r="C153" s="119"/>
      <c r="D153" s="142"/>
      <c r="E153" s="119"/>
      <c r="F153" s="119"/>
      <c r="G153" s="119"/>
      <c r="H153" s="140"/>
      <c r="I153" s="143"/>
      <c r="J153" s="143"/>
      <c r="K153" s="144"/>
      <c r="L153" s="144"/>
      <c r="M153" s="144"/>
      <c r="N153" s="144"/>
      <c r="O153" s="144"/>
      <c r="P153" s="144"/>
      <c r="Q153" s="144"/>
      <c r="R153" s="144"/>
      <c r="S153" s="119"/>
      <c r="T153" s="119"/>
      <c r="U153" s="119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31"/>
      <c r="AL153" s="131"/>
      <c r="AM153" s="131"/>
      <c r="AN153" s="131"/>
      <c r="AO153" s="131"/>
      <c r="AP153" s="131"/>
      <c r="AQ153" s="131"/>
      <c r="AR153" s="131"/>
      <c r="AS153" s="131"/>
      <c r="AT153" s="131"/>
      <c r="AU153" s="131"/>
      <c r="AV153" s="131"/>
      <c r="AW153" s="131"/>
      <c r="AX153" s="131"/>
      <c r="AY153" s="131"/>
      <c r="AZ153" s="131"/>
      <c r="BA153" s="131"/>
      <c r="BB153" s="131"/>
      <c r="BC153" s="131"/>
      <c r="BD153" s="131"/>
      <c r="BE153" s="131"/>
      <c r="BF153" s="131"/>
      <c r="BG153" s="131"/>
      <c r="BH153" s="131"/>
      <c r="BI153" s="131"/>
      <c r="BJ153" s="131"/>
      <c r="BK153" s="131"/>
      <c r="BL153" s="131"/>
      <c r="BM153" s="131"/>
      <c r="BN153" s="131"/>
      <c r="BO153" s="131"/>
      <c r="BP153" s="131"/>
      <c r="BQ153" s="131"/>
      <c r="BR153" s="131"/>
      <c r="BS153" s="131"/>
      <c r="BT153" s="131"/>
      <c r="BU153" s="131"/>
      <c r="BV153" s="131"/>
      <c r="BW153" s="131"/>
      <c r="BX153" s="131"/>
      <c r="BY153" s="131"/>
      <c r="BZ153" s="131"/>
      <c r="CA153" s="131"/>
      <c r="CB153" s="131"/>
      <c r="CC153" s="131"/>
      <c r="CD153" s="131"/>
      <c r="CE153" s="131"/>
      <c r="CF153" s="131"/>
      <c r="CG153" s="131"/>
      <c r="CH153" s="131"/>
      <c r="CI153" s="131"/>
      <c r="CJ153" s="131"/>
      <c r="CK153" s="131"/>
      <c r="CL153" s="131"/>
      <c r="CM153" s="131"/>
      <c r="CN153" s="131"/>
      <c r="CO153" s="131"/>
      <c r="CP153" s="131"/>
      <c r="CQ153" s="131"/>
      <c r="CR153" s="131"/>
      <c r="CS153" s="131"/>
      <c r="CT153" s="131"/>
      <c r="CU153" s="131"/>
      <c r="CV153" s="131"/>
      <c r="CW153" s="131"/>
      <c r="CX153" s="131"/>
      <c r="CY153" s="131"/>
      <c r="CZ153" s="131"/>
      <c r="DA153" s="131"/>
      <c r="DB153" s="131"/>
      <c r="DC153" s="131"/>
      <c r="DD153" s="131"/>
      <c r="DE153" s="131"/>
      <c r="DF153" s="131"/>
    </row>
    <row r="154" spans="1:110" ht="11.25" customHeight="1">
      <c r="A154" s="131"/>
      <c r="B154" s="131"/>
      <c r="C154" s="119"/>
      <c r="D154" s="142"/>
      <c r="E154" s="119"/>
      <c r="F154" s="119"/>
      <c r="G154" s="119"/>
      <c r="H154" s="140"/>
      <c r="I154" s="143"/>
      <c r="J154" s="143"/>
      <c r="K154" s="144"/>
      <c r="L154" s="144"/>
      <c r="M154" s="144"/>
      <c r="N154" s="144"/>
      <c r="O154" s="144"/>
      <c r="P154" s="144"/>
      <c r="Q154" s="144"/>
      <c r="R154" s="144"/>
      <c r="S154" s="119"/>
      <c r="T154" s="119"/>
      <c r="U154" s="119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31"/>
      <c r="AL154" s="131"/>
      <c r="AM154" s="131"/>
      <c r="AN154" s="131"/>
      <c r="AO154" s="131"/>
      <c r="AP154" s="131"/>
      <c r="AQ154" s="131"/>
      <c r="AR154" s="131"/>
      <c r="AS154" s="131"/>
      <c r="AT154" s="131"/>
      <c r="AU154" s="131"/>
      <c r="AV154" s="131"/>
      <c r="AW154" s="131"/>
      <c r="AX154" s="131"/>
      <c r="AY154" s="131"/>
      <c r="AZ154" s="131"/>
      <c r="BA154" s="131"/>
      <c r="BB154" s="131"/>
      <c r="BC154" s="131"/>
      <c r="BD154" s="131"/>
      <c r="BE154" s="131"/>
      <c r="BF154" s="131"/>
      <c r="BG154" s="131"/>
      <c r="BH154" s="131"/>
      <c r="BI154" s="131"/>
      <c r="BJ154" s="131"/>
      <c r="BK154" s="131"/>
      <c r="BL154" s="131"/>
      <c r="BM154" s="131"/>
      <c r="BN154" s="131"/>
      <c r="BO154" s="131"/>
      <c r="BP154" s="131"/>
      <c r="BQ154" s="131"/>
      <c r="BR154" s="131"/>
      <c r="BS154" s="131"/>
      <c r="BT154" s="131"/>
      <c r="BU154" s="131"/>
      <c r="BV154" s="131"/>
      <c r="BW154" s="131"/>
      <c r="BX154" s="131"/>
      <c r="BY154" s="131"/>
      <c r="BZ154" s="131"/>
      <c r="CA154" s="131"/>
      <c r="CB154" s="131"/>
      <c r="CC154" s="131"/>
      <c r="CD154" s="131"/>
      <c r="CE154" s="131"/>
      <c r="CF154" s="131"/>
      <c r="CG154" s="131"/>
      <c r="CH154" s="131"/>
      <c r="CI154" s="131"/>
      <c r="CJ154" s="131"/>
      <c r="CK154" s="131"/>
      <c r="CL154" s="131"/>
      <c r="CM154" s="131"/>
      <c r="CN154" s="131"/>
      <c r="CO154" s="131"/>
      <c r="CP154" s="131"/>
      <c r="CQ154" s="131"/>
      <c r="CR154" s="131"/>
      <c r="CS154" s="131"/>
      <c r="CT154" s="131"/>
      <c r="CU154" s="131"/>
      <c r="CV154" s="131"/>
      <c r="CW154" s="131"/>
      <c r="CX154" s="131"/>
      <c r="CY154" s="131"/>
      <c r="CZ154" s="131"/>
      <c r="DA154" s="131"/>
      <c r="DB154" s="131"/>
      <c r="DC154" s="131"/>
      <c r="DD154" s="131"/>
      <c r="DE154" s="131"/>
      <c r="DF154" s="131"/>
    </row>
    <row r="155" spans="1:110" ht="11.25" customHeight="1">
      <c r="A155" s="131"/>
      <c r="B155" s="131"/>
      <c r="C155" s="119"/>
      <c r="D155" s="142"/>
      <c r="E155" s="119"/>
      <c r="F155" s="119"/>
      <c r="G155" s="119"/>
      <c r="H155" s="140"/>
      <c r="I155" s="143"/>
      <c r="J155" s="143"/>
      <c r="K155" s="144"/>
      <c r="L155" s="144"/>
      <c r="M155" s="144"/>
      <c r="N155" s="144"/>
      <c r="O155" s="144"/>
      <c r="P155" s="144"/>
      <c r="Q155" s="144"/>
      <c r="R155" s="144"/>
      <c r="S155" s="119"/>
      <c r="T155" s="119"/>
      <c r="U155" s="119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31"/>
      <c r="AL155" s="131"/>
      <c r="AM155" s="131"/>
      <c r="AN155" s="131"/>
      <c r="AO155" s="131"/>
      <c r="AP155" s="131"/>
      <c r="AQ155" s="131"/>
      <c r="AR155" s="131"/>
      <c r="AS155" s="131"/>
      <c r="AT155" s="131"/>
      <c r="AU155" s="131"/>
      <c r="AV155" s="131"/>
      <c r="AW155" s="131"/>
      <c r="AX155" s="131"/>
      <c r="AY155" s="131"/>
      <c r="AZ155" s="131"/>
      <c r="BA155" s="131"/>
      <c r="BB155" s="131"/>
      <c r="BC155" s="131"/>
      <c r="BD155" s="131"/>
      <c r="BE155" s="131"/>
      <c r="BF155" s="131"/>
      <c r="BG155" s="131"/>
      <c r="BH155" s="131"/>
      <c r="BI155" s="131"/>
      <c r="BJ155" s="131"/>
      <c r="BK155" s="131"/>
      <c r="BL155" s="131"/>
      <c r="BM155" s="131"/>
      <c r="BN155" s="131"/>
      <c r="BO155" s="131"/>
      <c r="BP155" s="131"/>
      <c r="BQ155" s="131"/>
      <c r="BR155" s="131"/>
      <c r="BS155" s="131"/>
      <c r="BT155" s="131"/>
      <c r="BU155" s="131"/>
      <c r="BV155" s="131"/>
      <c r="BW155" s="131"/>
      <c r="BX155" s="131"/>
      <c r="BY155" s="131"/>
      <c r="BZ155" s="131"/>
      <c r="CA155" s="131"/>
      <c r="CB155" s="131"/>
      <c r="CC155" s="131"/>
      <c r="CD155" s="131"/>
      <c r="CE155" s="131"/>
      <c r="CF155" s="131"/>
      <c r="CG155" s="131"/>
      <c r="CH155" s="131"/>
      <c r="CI155" s="131"/>
      <c r="CJ155" s="131"/>
      <c r="CK155" s="131"/>
      <c r="CL155" s="131"/>
      <c r="CM155" s="131"/>
      <c r="CN155" s="131"/>
      <c r="CO155" s="131"/>
      <c r="CP155" s="131"/>
      <c r="CQ155" s="131"/>
      <c r="CR155" s="131"/>
      <c r="CS155" s="131"/>
      <c r="CT155" s="131"/>
      <c r="CU155" s="131"/>
      <c r="CV155" s="131"/>
      <c r="CW155" s="131"/>
      <c r="CX155" s="131"/>
      <c r="CY155" s="131"/>
      <c r="CZ155" s="131"/>
      <c r="DA155" s="131"/>
      <c r="DB155" s="131"/>
      <c r="DC155" s="131"/>
      <c r="DD155" s="131"/>
      <c r="DE155" s="131"/>
      <c r="DF155" s="131"/>
    </row>
    <row r="156" spans="1:110" ht="11.25" customHeight="1">
      <c r="A156" s="131"/>
      <c r="B156" s="131"/>
      <c r="C156" s="119"/>
      <c r="D156" s="142"/>
      <c r="E156" s="119"/>
      <c r="F156" s="119"/>
      <c r="G156" s="119"/>
      <c r="H156" s="140"/>
      <c r="I156" s="143"/>
      <c r="J156" s="143"/>
      <c r="K156" s="144"/>
      <c r="L156" s="144"/>
      <c r="M156" s="144"/>
      <c r="N156" s="144"/>
      <c r="O156" s="144"/>
      <c r="P156" s="144"/>
      <c r="Q156" s="144"/>
      <c r="R156" s="144"/>
      <c r="S156" s="119"/>
      <c r="T156" s="119"/>
      <c r="U156" s="119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31"/>
      <c r="AL156" s="131"/>
      <c r="AM156" s="131"/>
      <c r="AN156" s="131"/>
      <c r="AO156" s="131"/>
      <c r="AP156" s="131"/>
      <c r="AQ156" s="131"/>
      <c r="AR156" s="131"/>
      <c r="AS156" s="131"/>
      <c r="AT156" s="131"/>
      <c r="AU156" s="131"/>
      <c r="AV156" s="131"/>
      <c r="AW156" s="131"/>
      <c r="AX156" s="131"/>
      <c r="AY156" s="131"/>
      <c r="AZ156" s="131"/>
      <c r="BA156" s="131"/>
      <c r="BB156" s="131"/>
      <c r="BC156" s="131"/>
      <c r="BD156" s="131"/>
      <c r="BE156" s="131"/>
      <c r="BF156" s="131"/>
      <c r="BG156" s="131"/>
      <c r="BH156" s="131"/>
      <c r="BI156" s="131"/>
      <c r="BJ156" s="131"/>
      <c r="BK156" s="131"/>
      <c r="BL156" s="131"/>
      <c r="BM156" s="131"/>
      <c r="BN156" s="131"/>
      <c r="BO156" s="131"/>
      <c r="BP156" s="131"/>
      <c r="BQ156" s="131"/>
      <c r="BR156" s="131"/>
      <c r="BS156" s="131"/>
      <c r="BT156" s="131"/>
      <c r="BU156" s="131"/>
      <c r="BV156" s="131"/>
      <c r="BW156" s="131"/>
      <c r="BX156" s="131"/>
      <c r="BY156" s="131"/>
      <c r="BZ156" s="131"/>
      <c r="CA156" s="131"/>
      <c r="CB156" s="131"/>
      <c r="CC156" s="131"/>
      <c r="CD156" s="131"/>
      <c r="CE156" s="131"/>
      <c r="CF156" s="131"/>
      <c r="CG156" s="131"/>
      <c r="CH156" s="131"/>
      <c r="CI156" s="131"/>
      <c r="CJ156" s="131"/>
      <c r="CK156" s="131"/>
      <c r="CL156" s="131"/>
      <c r="CM156" s="131"/>
      <c r="CN156" s="131"/>
      <c r="CO156" s="131"/>
      <c r="CP156" s="131"/>
      <c r="CQ156" s="131"/>
      <c r="CR156" s="131"/>
      <c r="CS156" s="131"/>
      <c r="CT156" s="131"/>
      <c r="CU156" s="131"/>
      <c r="CV156" s="131"/>
      <c r="CW156" s="131"/>
      <c r="CX156" s="131"/>
      <c r="CY156" s="131"/>
      <c r="CZ156" s="131"/>
      <c r="DA156" s="131"/>
      <c r="DB156" s="131"/>
      <c r="DC156" s="131"/>
      <c r="DD156" s="131"/>
      <c r="DE156" s="131"/>
      <c r="DF156" s="131"/>
    </row>
    <row r="157" spans="1:110" ht="11.25" customHeight="1">
      <c r="A157" s="131"/>
      <c r="B157" s="131"/>
      <c r="C157" s="119"/>
      <c r="D157" s="142"/>
      <c r="E157" s="119"/>
      <c r="F157" s="119"/>
      <c r="G157" s="119"/>
      <c r="H157" s="140"/>
      <c r="I157" s="143"/>
      <c r="J157" s="143"/>
      <c r="K157" s="144"/>
      <c r="L157" s="144"/>
      <c r="M157" s="144"/>
      <c r="N157" s="144"/>
      <c r="O157" s="144"/>
      <c r="P157" s="144"/>
      <c r="Q157" s="144"/>
      <c r="R157" s="144"/>
      <c r="S157" s="119"/>
      <c r="T157" s="119"/>
      <c r="U157" s="119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31"/>
      <c r="AL157" s="131"/>
      <c r="AM157" s="131"/>
      <c r="AN157" s="131"/>
      <c r="AO157" s="131"/>
      <c r="AP157" s="131"/>
      <c r="AQ157" s="131"/>
      <c r="AR157" s="131"/>
      <c r="AS157" s="131"/>
      <c r="AT157" s="131"/>
      <c r="AU157" s="131"/>
      <c r="AV157" s="131"/>
      <c r="AW157" s="131"/>
      <c r="AX157" s="131"/>
      <c r="AY157" s="131"/>
      <c r="AZ157" s="131"/>
      <c r="BA157" s="131"/>
      <c r="BB157" s="131"/>
      <c r="BC157" s="131"/>
      <c r="BD157" s="131"/>
      <c r="BE157" s="131"/>
      <c r="BF157" s="131"/>
      <c r="BG157" s="131"/>
      <c r="BH157" s="131"/>
      <c r="BI157" s="131"/>
      <c r="BJ157" s="131"/>
      <c r="BK157" s="131"/>
      <c r="BL157" s="131"/>
      <c r="BM157" s="131"/>
      <c r="BN157" s="131"/>
      <c r="BO157" s="131"/>
      <c r="BP157" s="131"/>
      <c r="BQ157" s="131"/>
      <c r="BR157" s="131"/>
      <c r="BS157" s="131"/>
      <c r="BT157" s="131"/>
      <c r="BU157" s="131"/>
      <c r="BV157" s="131"/>
      <c r="BW157" s="131"/>
      <c r="BX157" s="131"/>
      <c r="BY157" s="131"/>
      <c r="BZ157" s="131"/>
      <c r="CA157" s="131"/>
      <c r="CB157" s="131"/>
      <c r="CC157" s="131"/>
      <c r="CD157" s="131"/>
      <c r="CE157" s="131"/>
      <c r="CF157" s="131"/>
      <c r="CG157" s="131"/>
      <c r="CH157" s="131"/>
      <c r="CI157" s="131"/>
      <c r="CJ157" s="131"/>
      <c r="CK157" s="131"/>
      <c r="CL157" s="131"/>
      <c r="CM157" s="131"/>
      <c r="CN157" s="131"/>
      <c r="CO157" s="131"/>
      <c r="CP157" s="131"/>
      <c r="CQ157" s="131"/>
      <c r="CR157" s="131"/>
      <c r="CS157" s="131"/>
      <c r="CT157" s="131"/>
      <c r="CU157" s="131"/>
      <c r="CV157" s="131"/>
      <c r="CW157" s="131"/>
      <c r="CX157" s="131"/>
      <c r="CY157" s="131"/>
      <c r="CZ157" s="131"/>
      <c r="DA157" s="131"/>
      <c r="DB157" s="131"/>
      <c r="DC157" s="131"/>
      <c r="DD157" s="131"/>
      <c r="DE157" s="131"/>
      <c r="DF157" s="131"/>
    </row>
    <row r="158" spans="1:110" ht="11.25" customHeight="1">
      <c r="A158" s="131"/>
      <c r="B158" s="131"/>
      <c r="C158" s="119"/>
      <c r="D158" s="142"/>
      <c r="E158" s="119"/>
      <c r="F158" s="119"/>
      <c r="G158" s="119"/>
      <c r="H158" s="140"/>
      <c r="I158" s="143"/>
      <c r="J158" s="143"/>
      <c r="K158" s="144"/>
      <c r="L158" s="144"/>
      <c r="M158" s="144"/>
      <c r="N158" s="144"/>
      <c r="O158" s="144"/>
      <c r="P158" s="144"/>
      <c r="Q158" s="144"/>
      <c r="R158" s="144"/>
      <c r="S158" s="119"/>
      <c r="T158" s="119"/>
      <c r="U158" s="119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31"/>
      <c r="AL158" s="131"/>
      <c r="AM158" s="131"/>
      <c r="AN158" s="131"/>
      <c r="AO158" s="131"/>
      <c r="AP158" s="131"/>
      <c r="AQ158" s="131"/>
      <c r="AR158" s="131"/>
      <c r="AS158" s="131"/>
      <c r="AT158" s="131"/>
      <c r="AU158" s="131"/>
      <c r="AV158" s="131"/>
      <c r="AW158" s="131"/>
      <c r="AX158" s="131"/>
      <c r="AY158" s="131"/>
      <c r="AZ158" s="131"/>
      <c r="BA158" s="131"/>
      <c r="BB158" s="131"/>
      <c r="BC158" s="131"/>
      <c r="BD158" s="131"/>
      <c r="BE158" s="131"/>
      <c r="BF158" s="131"/>
      <c r="BG158" s="131"/>
      <c r="BH158" s="131"/>
      <c r="BI158" s="131"/>
      <c r="BJ158" s="131"/>
      <c r="BK158" s="131"/>
      <c r="BL158" s="131"/>
      <c r="BM158" s="131"/>
      <c r="BN158" s="131"/>
      <c r="BO158" s="131"/>
      <c r="BP158" s="131"/>
      <c r="BQ158" s="131"/>
      <c r="BR158" s="131"/>
      <c r="BS158" s="131"/>
      <c r="BT158" s="131"/>
      <c r="BU158" s="131"/>
      <c r="BV158" s="131"/>
      <c r="BW158" s="131"/>
      <c r="BX158" s="131"/>
      <c r="BY158" s="131"/>
      <c r="BZ158" s="131"/>
      <c r="CA158" s="131"/>
      <c r="CB158" s="131"/>
      <c r="CC158" s="131"/>
      <c r="CD158" s="131"/>
      <c r="CE158" s="131"/>
      <c r="CF158" s="131"/>
      <c r="CG158" s="131"/>
      <c r="CH158" s="131"/>
      <c r="CI158" s="131"/>
      <c r="CJ158" s="131"/>
      <c r="CK158" s="131"/>
      <c r="CL158" s="131"/>
      <c r="CM158" s="131"/>
      <c r="CN158" s="131"/>
      <c r="CO158" s="131"/>
      <c r="CP158" s="131"/>
      <c r="CQ158" s="131"/>
      <c r="CR158" s="131"/>
      <c r="CS158" s="131"/>
      <c r="CT158" s="131"/>
      <c r="CU158" s="131"/>
      <c r="CV158" s="131"/>
      <c r="CW158" s="131"/>
      <c r="CX158" s="131"/>
      <c r="CY158" s="131"/>
      <c r="CZ158" s="131"/>
      <c r="DA158" s="131"/>
      <c r="DB158" s="131"/>
      <c r="DC158" s="131"/>
      <c r="DD158" s="131"/>
      <c r="DE158" s="131"/>
      <c r="DF158" s="131"/>
    </row>
    <row r="159" spans="1:110" ht="11.25" customHeight="1">
      <c r="A159" s="131"/>
      <c r="B159" s="131"/>
      <c r="C159" s="119"/>
      <c r="D159" s="142"/>
      <c r="E159" s="119"/>
      <c r="F159" s="119"/>
      <c r="G159" s="119"/>
      <c r="H159" s="140"/>
      <c r="I159" s="143"/>
      <c r="J159" s="143"/>
      <c r="K159" s="144"/>
      <c r="L159" s="144"/>
      <c r="M159" s="144"/>
      <c r="N159" s="144"/>
      <c r="O159" s="144"/>
      <c r="P159" s="144"/>
      <c r="Q159" s="144"/>
      <c r="R159" s="144"/>
      <c r="S159" s="119"/>
      <c r="T159" s="119"/>
      <c r="U159" s="119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31"/>
      <c r="AL159" s="131"/>
      <c r="AM159" s="131"/>
      <c r="AN159" s="131"/>
      <c r="AO159" s="131"/>
      <c r="AP159" s="131"/>
      <c r="AQ159" s="131"/>
      <c r="AR159" s="131"/>
      <c r="AS159" s="131"/>
      <c r="AT159" s="131"/>
      <c r="AU159" s="131"/>
      <c r="AV159" s="131"/>
      <c r="AW159" s="131"/>
      <c r="AX159" s="131"/>
      <c r="AY159" s="131"/>
      <c r="AZ159" s="131"/>
      <c r="BA159" s="131"/>
      <c r="BB159" s="131"/>
      <c r="BC159" s="131"/>
      <c r="BD159" s="131"/>
      <c r="BE159" s="131"/>
      <c r="BF159" s="131"/>
      <c r="BG159" s="131"/>
      <c r="BH159" s="131"/>
      <c r="BI159" s="131"/>
      <c r="BJ159" s="131"/>
      <c r="BK159" s="131"/>
      <c r="BL159" s="131"/>
      <c r="BM159" s="131"/>
      <c r="BN159" s="131"/>
      <c r="BO159" s="131"/>
      <c r="BP159" s="131"/>
      <c r="BQ159" s="131"/>
      <c r="BR159" s="131"/>
      <c r="BS159" s="131"/>
      <c r="BT159" s="131"/>
      <c r="BU159" s="131"/>
      <c r="BV159" s="131"/>
      <c r="BW159" s="131"/>
      <c r="BX159" s="131"/>
      <c r="BY159" s="131"/>
      <c r="BZ159" s="131"/>
      <c r="CA159" s="131"/>
      <c r="CB159" s="131"/>
      <c r="CC159" s="131"/>
      <c r="CD159" s="131"/>
      <c r="CE159" s="131"/>
      <c r="CF159" s="131"/>
      <c r="CG159" s="131"/>
      <c r="CH159" s="131"/>
      <c r="CI159" s="131"/>
      <c r="CJ159" s="131"/>
      <c r="CK159" s="131"/>
      <c r="CL159" s="131"/>
      <c r="CM159" s="131"/>
      <c r="CN159" s="131"/>
      <c r="CO159" s="131"/>
      <c r="CP159" s="131"/>
      <c r="CQ159" s="131"/>
      <c r="CR159" s="131"/>
      <c r="CS159" s="131"/>
      <c r="CT159" s="131"/>
      <c r="CU159" s="131"/>
      <c r="CV159" s="131"/>
      <c r="CW159" s="131"/>
      <c r="CX159" s="131"/>
      <c r="CY159" s="131"/>
      <c r="CZ159" s="131"/>
      <c r="DA159" s="131"/>
      <c r="DB159" s="131"/>
      <c r="DC159" s="131"/>
      <c r="DD159" s="131"/>
      <c r="DE159" s="131"/>
      <c r="DF159" s="131"/>
    </row>
    <row r="160" spans="1:110" ht="11.25" customHeight="1">
      <c r="A160" s="131"/>
      <c r="B160" s="131"/>
      <c r="C160" s="119"/>
      <c r="D160" s="142"/>
      <c r="E160" s="119"/>
      <c r="F160" s="119"/>
      <c r="G160" s="119"/>
      <c r="H160" s="140"/>
      <c r="I160" s="143"/>
      <c r="J160" s="143"/>
      <c r="K160" s="144"/>
      <c r="L160" s="144"/>
      <c r="M160" s="144"/>
      <c r="N160" s="144"/>
      <c r="O160" s="144"/>
      <c r="P160" s="144"/>
      <c r="Q160" s="144"/>
      <c r="R160" s="144"/>
      <c r="S160" s="119"/>
      <c r="T160" s="119"/>
      <c r="U160" s="119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31"/>
      <c r="AL160" s="131"/>
      <c r="AM160" s="131"/>
      <c r="AN160" s="131"/>
      <c r="AO160" s="131"/>
      <c r="AP160" s="131"/>
      <c r="AQ160" s="131"/>
      <c r="AR160" s="131"/>
      <c r="AS160" s="131"/>
      <c r="AT160" s="131"/>
      <c r="AU160" s="131"/>
      <c r="AV160" s="131"/>
      <c r="AW160" s="131"/>
      <c r="AX160" s="131"/>
      <c r="AY160" s="131"/>
      <c r="AZ160" s="131"/>
      <c r="BA160" s="131"/>
      <c r="BB160" s="131"/>
      <c r="BC160" s="131"/>
      <c r="BD160" s="131"/>
      <c r="BE160" s="131"/>
      <c r="BF160" s="131"/>
      <c r="BG160" s="131"/>
      <c r="BH160" s="131"/>
      <c r="BI160" s="131"/>
      <c r="BJ160" s="131"/>
      <c r="BK160" s="131"/>
      <c r="BL160" s="131"/>
      <c r="BM160" s="131"/>
      <c r="BN160" s="131"/>
      <c r="BO160" s="131"/>
      <c r="BP160" s="131"/>
      <c r="BQ160" s="131"/>
      <c r="BR160" s="131"/>
      <c r="BS160" s="131"/>
      <c r="BT160" s="131"/>
      <c r="BU160" s="131"/>
      <c r="BV160" s="131"/>
      <c r="BW160" s="131"/>
      <c r="BX160" s="131"/>
      <c r="BY160" s="131"/>
      <c r="BZ160" s="131"/>
      <c r="CA160" s="131"/>
      <c r="CB160" s="131"/>
      <c r="CC160" s="131"/>
      <c r="CD160" s="131"/>
      <c r="CE160" s="131"/>
      <c r="CF160" s="131"/>
      <c r="CG160" s="131"/>
      <c r="CH160" s="131"/>
      <c r="CI160" s="131"/>
      <c r="CJ160" s="131"/>
      <c r="CK160" s="131"/>
      <c r="CL160" s="131"/>
      <c r="CM160" s="131"/>
      <c r="CN160" s="131"/>
      <c r="CO160" s="131"/>
      <c r="CP160" s="131"/>
      <c r="CQ160" s="131"/>
      <c r="CR160" s="131"/>
      <c r="CS160" s="131"/>
      <c r="CT160" s="131"/>
      <c r="CU160" s="131"/>
      <c r="CV160" s="131"/>
      <c r="CW160" s="131"/>
      <c r="CX160" s="131"/>
      <c r="CY160" s="131"/>
      <c r="CZ160" s="131"/>
      <c r="DA160" s="131"/>
      <c r="DB160" s="131"/>
      <c r="DC160" s="131"/>
      <c r="DD160" s="131"/>
      <c r="DE160" s="131"/>
      <c r="DF160" s="131"/>
    </row>
    <row r="161" spans="1:110" ht="11.25" customHeight="1">
      <c r="A161" s="131"/>
      <c r="B161" s="131"/>
      <c r="C161" s="119"/>
      <c r="D161" s="142"/>
      <c r="E161" s="119"/>
      <c r="F161" s="119"/>
      <c r="G161" s="119"/>
      <c r="H161" s="140"/>
      <c r="I161" s="143"/>
      <c r="J161" s="143"/>
      <c r="K161" s="144"/>
      <c r="L161" s="144"/>
      <c r="M161" s="144"/>
      <c r="N161" s="144"/>
      <c r="O161" s="144"/>
      <c r="P161" s="144"/>
      <c r="Q161" s="144"/>
      <c r="R161" s="144"/>
      <c r="S161" s="119"/>
      <c r="T161" s="119"/>
      <c r="U161" s="119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31"/>
      <c r="AL161" s="131"/>
      <c r="AM161" s="131"/>
      <c r="AN161" s="131"/>
      <c r="AO161" s="131"/>
      <c r="AP161" s="131"/>
      <c r="AQ161" s="131"/>
      <c r="AR161" s="131"/>
      <c r="AS161" s="131"/>
      <c r="AT161" s="131"/>
      <c r="AU161" s="131"/>
      <c r="AV161" s="131"/>
      <c r="AW161" s="131"/>
      <c r="AX161" s="131"/>
      <c r="AY161" s="131"/>
      <c r="AZ161" s="131"/>
      <c r="BA161" s="131"/>
      <c r="BB161" s="131"/>
      <c r="BC161" s="131"/>
      <c r="BD161" s="131"/>
      <c r="BE161" s="131"/>
      <c r="BF161" s="131"/>
      <c r="BG161" s="131"/>
      <c r="BH161" s="131"/>
      <c r="BI161" s="131"/>
      <c r="BJ161" s="131"/>
      <c r="BK161" s="131"/>
      <c r="BL161" s="131"/>
      <c r="BM161" s="131"/>
      <c r="BN161" s="131"/>
      <c r="BO161" s="131"/>
      <c r="BP161" s="131"/>
      <c r="BQ161" s="131"/>
      <c r="BR161" s="131"/>
      <c r="BS161" s="131"/>
      <c r="BT161" s="131"/>
      <c r="BU161" s="131"/>
      <c r="BV161" s="131"/>
      <c r="BW161" s="131"/>
      <c r="BX161" s="131"/>
      <c r="BY161" s="131"/>
      <c r="BZ161" s="131"/>
      <c r="CA161" s="131"/>
      <c r="CB161" s="131"/>
      <c r="CC161" s="131"/>
      <c r="CD161" s="131"/>
      <c r="CE161" s="131"/>
      <c r="CF161" s="131"/>
      <c r="CG161" s="131"/>
      <c r="CH161" s="131"/>
      <c r="CI161" s="131"/>
      <c r="CJ161" s="131"/>
      <c r="CK161" s="131"/>
      <c r="CL161" s="131"/>
      <c r="CM161" s="131"/>
      <c r="CN161" s="131"/>
      <c r="CO161" s="131"/>
      <c r="CP161" s="131"/>
      <c r="CQ161" s="131"/>
      <c r="CR161" s="131"/>
      <c r="CS161" s="131"/>
      <c r="CT161" s="131"/>
      <c r="CU161" s="131"/>
      <c r="CV161" s="131"/>
      <c r="CW161" s="131"/>
      <c r="CX161" s="131"/>
      <c r="CY161" s="131"/>
      <c r="CZ161" s="131"/>
      <c r="DA161" s="131"/>
      <c r="DB161" s="131"/>
      <c r="DC161" s="131"/>
      <c r="DD161" s="131"/>
      <c r="DE161" s="131"/>
      <c r="DF161" s="131"/>
    </row>
    <row r="162" spans="1:110" ht="11.25" customHeight="1">
      <c r="A162" s="131"/>
      <c r="B162" s="131"/>
      <c r="C162" s="119"/>
      <c r="D162" s="142"/>
      <c r="E162" s="119"/>
      <c r="F162" s="119"/>
      <c r="G162" s="119"/>
      <c r="H162" s="140"/>
      <c r="I162" s="143"/>
      <c r="J162" s="143"/>
      <c r="K162" s="144"/>
      <c r="L162" s="144"/>
      <c r="M162" s="144"/>
      <c r="N162" s="144"/>
      <c r="O162" s="144"/>
      <c r="P162" s="144"/>
      <c r="Q162" s="144"/>
      <c r="R162" s="144"/>
      <c r="S162" s="119"/>
      <c r="T162" s="119"/>
      <c r="U162" s="119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31"/>
      <c r="AL162" s="131"/>
      <c r="AM162" s="131"/>
      <c r="AN162" s="131"/>
      <c r="AO162" s="131"/>
      <c r="AP162" s="131"/>
      <c r="AQ162" s="131"/>
      <c r="AR162" s="131"/>
      <c r="AS162" s="131"/>
      <c r="AT162" s="131"/>
      <c r="AU162" s="131"/>
      <c r="AV162" s="131"/>
      <c r="AW162" s="131"/>
      <c r="AX162" s="131"/>
      <c r="AY162" s="131"/>
      <c r="AZ162" s="131"/>
      <c r="BA162" s="131"/>
      <c r="BB162" s="131"/>
      <c r="BC162" s="131"/>
      <c r="BD162" s="131"/>
      <c r="BE162" s="131"/>
      <c r="BF162" s="131"/>
      <c r="BG162" s="131"/>
      <c r="BH162" s="131"/>
      <c r="BI162" s="131"/>
      <c r="BJ162" s="131"/>
      <c r="BK162" s="131"/>
      <c r="BL162" s="131"/>
      <c r="BM162" s="131"/>
      <c r="BN162" s="131"/>
      <c r="BO162" s="131"/>
      <c r="BP162" s="131"/>
      <c r="BQ162" s="131"/>
      <c r="BR162" s="131"/>
      <c r="BS162" s="131"/>
      <c r="BT162" s="131"/>
      <c r="BU162" s="131"/>
      <c r="BV162" s="131"/>
      <c r="BW162" s="131"/>
      <c r="BX162" s="131"/>
      <c r="BY162" s="131"/>
      <c r="BZ162" s="131"/>
      <c r="CA162" s="131"/>
      <c r="CB162" s="131"/>
      <c r="CC162" s="131"/>
      <c r="CD162" s="131"/>
      <c r="CE162" s="131"/>
      <c r="CF162" s="131"/>
      <c r="CG162" s="131"/>
      <c r="CH162" s="131"/>
      <c r="CI162" s="131"/>
      <c r="CJ162" s="131"/>
      <c r="CK162" s="131"/>
      <c r="CL162" s="131"/>
      <c r="CM162" s="131"/>
      <c r="CN162" s="131"/>
      <c r="CO162" s="131"/>
      <c r="CP162" s="131"/>
      <c r="CQ162" s="131"/>
      <c r="CR162" s="131"/>
      <c r="CS162" s="131"/>
      <c r="CT162" s="131"/>
      <c r="CU162" s="131"/>
      <c r="CV162" s="131"/>
      <c r="CW162" s="131"/>
      <c r="CX162" s="131"/>
      <c r="CY162" s="131"/>
      <c r="CZ162" s="131"/>
      <c r="DA162" s="131"/>
      <c r="DB162" s="131"/>
      <c r="DC162" s="131"/>
      <c r="DD162" s="131"/>
      <c r="DE162" s="131"/>
      <c r="DF162" s="131"/>
    </row>
    <row r="163" spans="1:110" ht="11.25" customHeight="1">
      <c r="A163" s="131"/>
      <c r="B163" s="131"/>
      <c r="C163" s="119"/>
      <c r="D163" s="142"/>
      <c r="E163" s="119"/>
      <c r="F163" s="119"/>
      <c r="G163" s="119"/>
      <c r="H163" s="140"/>
      <c r="I163" s="143"/>
      <c r="J163" s="143"/>
      <c r="K163" s="144"/>
      <c r="L163" s="144"/>
      <c r="M163" s="144"/>
      <c r="N163" s="144"/>
      <c r="O163" s="144"/>
      <c r="P163" s="144"/>
      <c r="Q163" s="144"/>
      <c r="R163" s="144"/>
      <c r="S163" s="119"/>
      <c r="T163" s="119"/>
      <c r="U163" s="119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31"/>
      <c r="AL163" s="131"/>
      <c r="AM163" s="131"/>
      <c r="AN163" s="131"/>
      <c r="AO163" s="131"/>
      <c r="AP163" s="131"/>
      <c r="AQ163" s="131"/>
      <c r="AR163" s="131"/>
      <c r="AS163" s="131"/>
      <c r="AT163" s="131"/>
      <c r="AU163" s="131"/>
      <c r="AV163" s="131"/>
      <c r="AW163" s="131"/>
      <c r="AX163" s="131"/>
      <c r="AY163" s="131"/>
      <c r="AZ163" s="131"/>
      <c r="BA163" s="131"/>
      <c r="BB163" s="131"/>
      <c r="BC163" s="131"/>
      <c r="BD163" s="131"/>
      <c r="BE163" s="131"/>
      <c r="BF163" s="131"/>
      <c r="BG163" s="131"/>
      <c r="BH163" s="131"/>
      <c r="BI163" s="131"/>
      <c r="BJ163" s="131"/>
      <c r="BK163" s="131"/>
      <c r="BL163" s="131"/>
      <c r="BM163" s="131"/>
      <c r="BN163" s="131"/>
      <c r="BO163" s="131"/>
      <c r="BP163" s="131"/>
      <c r="BQ163" s="131"/>
      <c r="BR163" s="131"/>
      <c r="BS163" s="131"/>
      <c r="BT163" s="131"/>
      <c r="BU163" s="131"/>
      <c r="BV163" s="131"/>
      <c r="BW163" s="131"/>
      <c r="BX163" s="131"/>
      <c r="BY163" s="131"/>
      <c r="BZ163" s="131"/>
      <c r="CA163" s="131"/>
      <c r="CB163" s="131"/>
      <c r="CC163" s="131"/>
      <c r="CD163" s="131"/>
      <c r="CE163" s="131"/>
      <c r="CF163" s="131"/>
      <c r="CG163" s="131"/>
      <c r="CH163" s="131"/>
      <c r="CI163" s="131"/>
      <c r="CJ163" s="131"/>
      <c r="CK163" s="131"/>
      <c r="CL163" s="131"/>
      <c r="CM163" s="131"/>
      <c r="CN163" s="131"/>
      <c r="CO163" s="131"/>
      <c r="CP163" s="131"/>
      <c r="CQ163" s="131"/>
      <c r="CR163" s="131"/>
      <c r="CS163" s="131"/>
      <c r="CT163" s="131"/>
      <c r="CU163" s="131"/>
      <c r="CV163" s="131"/>
      <c r="CW163" s="131"/>
      <c r="CX163" s="131"/>
      <c r="CY163" s="131"/>
      <c r="CZ163" s="131"/>
      <c r="DA163" s="131"/>
      <c r="DB163" s="131"/>
      <c r="DC163" s="131"/>
      <c r="DD163" s="131"/>
      <c r="DE163" s="131"/>
      <c r="DF163" s="131"/>
    </row>
    <row r="164" spans="1:110" ht="11.25" customHeight="1">
      <c r="A164" s="131"/>
      <c r="B164" s="131"/>
      <c r="C164" s="119"/>
      <c r="D164" s="142"/>
      <c r="E164" s="119"/>
      <c r="F164" s="119"/>
      <c r="G164" s="119"/>
      <c r="H164" s="140"/>
      <c r="I164" s="143"/>
      <c r="J164" s="143"/>
      <c r="K164" s="144"/>
      <c r="L164" s="144"/>
      <c r="M164" s="144"/>
      <c r="N164" s="144"/>
      <c r="O164" s="144"/>
      <c r="P164" s="144"/>
      <c r="Q164" s="144"/>
      <c r="R164" s="144"/>
      <c r="S164" s="119"/>
      <c r="T164" s="119"/>
      <c r="U164" s="119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31"/>
      <c r="AL164" s="131"/>
      <c r="AM164" s="131"/>
      <c r="AN164" s="131"/>
      <c r="AO164" s="131"/>
      <c r="AP164" s="131"/>
      <c r="AQ164" s="131"/>
      <c r="AR164" s="131"/>
      <c r="AS164" s="131"/>
      <c r="AT164" s="131"/>
      <c r="AU164" s="131"/>
      <c r="AV164" s="131"/>
      <c r="AW164" s="131"/>
      <c r="AX164" s="131"/>
      <c r="AY164" s="131"/>
      <c r="AZ164" s="131"/>
      <c r="BA164" s="131"/>
      <c r="BB164" s="131"/>
      <c r="BC164" s="131"/>
      <c r="BD164" s="131"/>
      <c r="BE164" s="131"/>
      <c r="BF164" s="131"/>
      <c r="BG164" s="131"/>
      <c r="BH164" s="131"/>
      <c r="BI164" s="131"/>
      <c r="BJ164" s="131"/>
      <c r="BK164" s="131"/>
      <c r="BL164" s="131"/>
      <c r="BM164" s="131"/>
      <c r="BN164" s="131"/>
      <c r="BO164" s="131"/>
      <c r="BP164" s="131"/>
      <c r="BQ164" s="131"/>
      <c r="BR164" s="131"/>
      <c r="BS164" s="131"/>
      <c r="BT164" s="131"/>
      <c r="BU164" s="131"/>
      <c r="BV164" s="131"/>
      <c r="BW164" s="131"/>
      <c r="BX164" s="131"/>
      <c r="BY164" s="131"/>
      <c r="BZ164" s="131"/>
      <c r="CA164" s="131"/>
      <c r="CB164" s="131"/>
      <c r="CC164" s="131"/>
      <c r="CD164" s="131"/>
      <c r="CE164" s="131"/>
      <c r="CF164" s="131"/>
      <c r="CG164" s="131"/>
      <c r="CH164" s="131"/>
      <c r="CI164" s="131"/>
      <c r="CJ164" s="131"/>
      <c r="CK164" s="131"/>
      <c r="CL164" s="131"/>
      <c r="CM164" s="131"/>
      <c r="CN164" s="131"/>
      <c r="CO164" s="131"/>
      <c r="CP164" s="131"/>
      <c r="CQ164" s="131"/>
      <c r="CR164" s="131"/>
      <c r="CS164" s="131"/>
      <c r="CT164" s="131"/>
      <c r="CU164" s="131"/>
      <c r="CV164" s="131"/>
      <c r="CW164" s="131"/>
      <c r="CX164" s="131"/>
      <c r="CY164" s="131"/>
      <c r="CZ164" s="131"/>
      <c r="DA164" s="131"/>
      <c r="DB164" s="131"/>
      <c r="DC164" s="131"/>
      <c r="DD164" s="131"/>
      <c r="DE164" s="131"/>
      <c r="DF164" s="131"/>
    </row>
    <row r="165" spans="1:110" ht="11.25" customHeight="1">
      <c r="A165" s="131"/>
      <c r="B165" s="131"/>
      <c r="C165" s="119"/>
      <c r="D165" s="142"/>
      <c r="E165" s="119"/>
      <c r="F165" s="119"/>
      <c r="G165" s="119"/>
      <c r="H165" s="140"/>
      <c r="I165" s="143"/>
      <c r="J165" s="143"/>
      <c r="K165" s="144"/>
      <c r="L165" s="144"/>
      <c r="M165" s="144"/>
      <c r="N165" s="144"/>
      <c r="O165" s="144"/>
      <c r="P165" s="144"/>
      <c r="Q165" s="144"/>
      <c r="R165" s="144"/>
      <c r="S165" s="119"/>
      <c r="T165" s="119"/>
      <c r="U165" s="119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31"/>
      <c r="AL165" s="131"/>
      <c r="AM165" s="131"/>
      <c r="AN165" s="131"/>
      <c r="AO165" s="131"/>
      <c r="AP165" s="131"/>
      <c r="AQ165" s="131"/>
      <c r="AR165" s="131"/>
      <c r="AS165" s="131"/>
      <c r="AT165" s="131"/>
      <c r="AU165" s="131"/>
      <c r="AV165" s="131"/>
      <c r="AW165" s="131"/>
      <c r="AX165" s="131"/>
      <c r="AY165" s="131"/>
      <c r="AZ165" s="131"/>
      <c r="BA165" s="131"/>
      <c r="BB165" s="131"/>
      <c r="BC165" s="131"/>
      <c r="BD165" s="131"/>
      <c r="BE165" s="131"/>
      <c r="BF165" s="131"/>
      <c r="BG165" s="131"/>
      <c r="BH165" s="131"/>
      <c r="BI165" s="131"/>
      <c r="BJ165" s="131"/>
      <c r="BK165" s="131"/>
      <c r="BL165" s="131"/>
      <c r="BM165" s="131"/>
      <c r="BN165" s="131"/>
      <c r="BO165" s="131"/>
      <c r="BP165" s="131"/>
      <c r="BQ165" s="131"/>
      <c r="BR165" s="131"/>
      <c r="BS165" s="131"/>
      <c r="BT165" s="131"/>
      <c r="BU165" s="131"/>
      <c r="BV165" s="131"/>
      <c r="BW165" s="131"/>
      <c r="BX165" s="131"/>
      <c r="BY165" s="131"/>
      <c r="BZ165" s="131"/>
      <c r="CA165" s="131"/>
      <c r="CB165" s="131"/>
      <c r="CC165" s="131"/>
      <c r="CD165" s="131"/>
      <c r="CE165" s="131"/>
      <c r="CF165" s="131"/>
      <c r="CG165" s="131"/>
      <c r="CH165" s="131"/>
      <c r="CI165" s="131"/>
      <c r="CJ165" s="131"/>
      <c r="CK165" s="131"/>
      <c r="CL165" s="131"/>
      <c r="CM165" s="131"/>
      <c r="CN165" s="131"/>
      <c r="CO165" s="131"/>
      <c r="CP165" s="131"/>
      <c r="CQ165" s="131"/>
      <c r="CR165" s="131"/>
      <c r="CS165" s="131"/>
      <c r="CT165" s="131"/>
      <c r="CU165" s="131"/>
      <c r="CV165" s="131"/>
      <c r="CW165" s="131"/>
      <c r="CX165" s="131"/>
      <c r="CY165" s="131"/>
      <c r="CZ165" s="131"/>
      <c r="DA165" s="131"/>
      <c r="DB165" s="131"/>
      <c r="DC165" s="131"/>
      <c r="DD165" s="131"/>
      <c r="DE165" s="131"/>
      <c r="DF165" s="131"/>
    </row>
    <row r="166" spans="1:110" ht="11.25" customHeight="1">
      <c r="A166" s="131"/>
      <c r="B166" s="131"/>
      <c r="C166" s="119"/>
      <c r="D166" s="142"/>
      <c r="E166" s="119"/>
      <c r="F166" s="119"/>
      <c r="G166" s="119"/>
      <c r="H166" s="140"/>
      <c r="I166" s="143"/>
      <c r="J166" s="143"/>
      <c r="K166" s="144"/>
      <c r="L166" s="144"/>
      <c r="M166" s="144"/>
      <c r="N166" s="144"/>
      <c r="O166" s="144"/>
      <c r="P166" s="144"/>
      <c r="Q166" s="144"/>
      <c r="R166" s="144"/>
      <c r="S166" s="119"/>
      <c r="T166" s="119"/>
      <c r="U166" s="119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31"/>
      <c r="AL166" s="131"/>
      <c r="AM166" s="131"/>
      <c r="AN166" s="131"/>
      <c r="AO166" s="131"/>
      <c r="AP166" s="131"/>
      <c r="AQ166" s="131"/>
      <c r="AR166" s="131"/>
      <c r="AS166" s="131"/>
      <c r="AT166" s="131"/>
      <c r="AU166" s="131"/>
      <c r="AV166" s="131"/>
      <c r="AW166" s="131"/>
      <c r="AX166" s="131"/>
      <c r="AY166" s="131"/>
      <c r="AZ166" s="131"/>
      <c r="BA166" s="131"/>
      <c r="BB166" s="131"/>
      <c r="BC166" s="131"/>
      <c r="BD166" s="131"/>
      <c r="BE166" s="131"/>
      <c r="BF166" s="131"/>
      <c r="BG166" s="131"/>
      <c r="BH166" s="131"/>
      <c r="BI166" s="131"/>
      <c r="BJ166" s="131"/>
      <c r="BK166" s="131"/>
      <c r="BL166" s="131"/>
      <c r="BM166" s="131"/>
      <c r="BN166" s="131"/>
      <c r="BO166" s="131"/>
      <c r="BP166" s="131"/>
      <c r="BQ166" s="131"/>
      <c r="BR166" s="131"/>
      <c r="BS166" s="131"/>
      <c r="BT166" s="131"/>
      <c r="BU166" s="131"/>
      <c r="BV166" s="131"/>
      <c r="BW166" s="131"/>
      <c r="BX166" s="131"/>
      <c r="BY166" s="131"/>
      <c r="BZ166" s="131"/>
      <c r="CA166" s="131"/>
      <c r="CB166" s="131"/>
      <c r="CC166" s="131"/>
      <c r="CD166" s="131"/>
      <c r="CE166" s="131"/>
      <c r="CF166" s="131"/>
      <c r="CG166" s="131"/>
      <c r="CH166" s="131"/>
      <c r="CI166" s="131"/>
      <c r="CJ166" s="131"/>
      <c r="CK166" s="131"/>
      <c r="CL166" s="131"/>
      <c r="CM166" s="131"/>
      <c r="CN166" s="131"/>
      <c r="CO166" s="131"/>
      <c r="CP166" s="131"/>
      <c r="CQ166" s="131"/>
      <c r="CR166" s="131"/>
      <c r="CS166" s="131"/>
      <c r="CT166" s="131"/>
      <c r="CU166" s="131"/>
      <c r="CV166" s="131"/>
      <c r="CW166" s="131"/>
      <c r="CX166" s="131"/>
      <c r="CY166" s="131"/>
      <c r="CZ166" s="131"/>
      <c r="DA166" s="131"/>
      <c r="DB166" s="131"/>
      <c r="DC166" s="131"/>
      <c r="DD166" s="131"/>
      <c r="DE166" s="131"/>
      <c r="DF166" s="131"/>
    </row>
    <row r="167" spans="1:110" ht="11.25" customHeight="1">
      <c r="A167" s="131"/>
      <c r="B167" s="131"/>
      <c r="C167" s="119"/>
      <c r="D167" s="142"/>
      <c r="E167" s="119"/>
      <c r="F167" s="119"/>
      <c r="G167" s="119"/>
      <c r="H167" s="140"/>
      <c r="I167" s="143"/>
      <c r="J167" s="143"/>
      <c r="K167" s="144"/>
      <c r="L167" s="144"/>
      <c r="M167" s="144"/>
      <c r="N167" s="144"/>
      <c r="O167" s="144"/>
      <c r="P167" s="144"/>
      <c r="Q167" s="144"/>
      <c r="R167" s="144"/>
      <c r="S167" s="119"/>
      <c r="T167" s="119"/>
      <c r="U167" s="119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31"/>
      <c r="AL167" s="131"/>
      <c r="AM167" s="131"/>
      <c r="AN167" s="131"/>
      <c r="AO167" s="131"/>
      <c r="AP167" s="131"/>
      <c r="AQ167" s="131"/>
      <c r="AR167" s="131"/>
      <c r="AS167" s="131"/>
      <c r="AT167" s="131"/>
      <c r="AU167" s="131"/>
      <c r="AV167" s="131"/>
      <c r="AW167" s="131"/>
      <c r="AX167" s="131"/>
      <c r="AY167" s="131"/>
      <c r="AZ167" s="131"/>
      <c r="BA167" s="131"/>
      <c r="BB167" s="131"/>
      <c r="BC167" s="131"/>
      <c r="BD167" s="131"/>
      <c r="BE167" s="131"/>
      <c r="BF167" s="131"/>
      <c r="BG167" s="131"/>
      <c r="BH167" s="131"/>
      <c r="BI167" s="131"/>
      <c r="BJ167" s="131"/>
      <c r="BK167" s="131"/>
      <c r="BL167" s="131"/>
      <c r="BM167" s="131"/>
      <c r="BN167" s="131"/>
      <c r="BO167" s="131"/>
      <c r="BP167" s="131"/>
      <c r="BQ167" s="131"/>
      <c r="BR167" s="131"/>
      <c r="BS167" s="131"/>
      <c r="BT167" s="131"/>
      <c r="BU167" s="131"/>
      <c r="BV167" s="131"/>
      <c r="BW167" s="131"/>
      <c r="BX167" s="131"/>
      <c r="BY167" s="131"/>
      <c r="BZ167" s="131"/>
      <c r="CA167" s="131"/>
      <c r="CB167" s="131"/>
      <c r="CC167" s="131"/>
      <c r="CD167" s="131"/>
      <c r="CE167" s="131"/>
      <c r="CF167" s="131"/>
      <c r="CG167" s="131"/>
      <c r="CH167" s="131"/>
      <c r="CI167" s="131"/>
      <c r="CJ167" s="131"/>
      <c r="CK167" s="131"/>
      <c r="CL167" s="131"/>
      <c r="CM167" s="131"/>
      <c r="CN167" s="131"/>
      <c r="CO167" s="131"/>
      <c r="CP167" s="131"/>
      <c r="CQ167" s="131"/>
      <c r="CR167" s="131"/>
      <c r="CS167" s="131"/>
      <c r="CT167" s="131"/>
      <c r="CU167" s="131"/>
      <c r="CV167" s="131"/>
      <c r="CW167" s="131"/>
      <c r="CX167" s="131"/>
      <c r="CY167" s="131"/>
      <c r="CZ167" s="131"/>
      <c r="DA167" s="131"/>
      <c r="DB167" s="131"/>
      <c r="DC167" s="131"/>
      <c r="DD167" s="131"/>
      <c r="DE167" s="131"/>
      <c r="DF167" s="131"/>
    </row>
    <row r="168" spans="1:110" ht="11.25" customHeight="1">
      <c r="A168" s="131"/>
      <c r="B168" s="131"/>
      <c r="C168" s="119"/>
      <c r="D168" s="142"/>
      <c r="E168" s="119"/>
      <c r="F168" s="119"/>
      <c r="G168" s="119"/>
      <c r="H168" s="140"/>
      <c r="I168" s="143"/>
      <c r="J168" s="143"/>
      <c r="K168" s="144"/>
      <c r="L168" s="144"/>
      <c r="M168" s="144"/>
      <c r="N168" s="144"/>
      <c r="O168" s="144"/>
      <c r="P168" s="144"/>
      <c r="Q168" s="144"/>
      <c r="R168" s="144"/>
      <c r="S168" s="119"/>
      <c r="T168" s="119"/>
      <c r="U168" s="119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31"/>
      <c r="AL168" s="131"/>
      <c r="AM168" s="131"/>
      <c r="AN168" s="131"/>
      <c r="AO168" s="131"/>
      <c r="AP168" s="131"/>
      <c r="AQ168" s="131"/>
      <c r="AR168" s="131"/>
      <c r="AS168" s="131"/>
      <c r="AT168" s="131"/>
      <c r="AU168" s="131"/>
      <c r="AV168" s="131"/>
      <c r="AW168" s="131"/>
      <c r="AX168" s="131"/>
      <c r="AY168" s="131"/>
      <c r="AZ168" s="131"/>
      <c r="BA168" s="131"/>
      <c r="BB168" s="131"/>
      <c r="BC168" s="131"/>
      <c r="BD168" s="131"/>
      <c r="BE168" s="131"/>
      <c r="BF168" s="131"/>
      <c r="BG168" s="131"/>
      <c r="BH168" s="131"/>
      <c r="BI168" s="131"/>
      <c r="BJ168" s="131"/>
      <c r="BK168" s="131"/>
      <c r="BL168" s="131"/>
      <c r="BM168" s="131"/>
      <c r="BN168" s="131"/>
      <c r="BO168" s="131"/>
      <c r="BP168" s="131"/>
      <c r="BQ168" s="131"/>
      <c r="BR168" s="131"/>
      <c r="BS168" s="131"/>
      <c r="BT168" s="131"/>
      <c r="BU168" s="131"/>
      <c r="BV168" s="131"/>
      <c r="BW168" s="131"/>
      <c r="BX168" s="131"/>
      <c r="BY168" s="131"/>
      <c r="BZ168" s="131"/>
      <c r="CA168" s="131"/>
      <c r="CB168" s="131"/>
      <c r="CC168" s="131"/>
      <c r="CD168" s="131"/>
      <c r="CE168" s="131"/>
      <c r="CF168" s="131"/>
      <c r="CG168" s="131"/>
      <c r="CH168" s="131"/>
      <c r="CI168" s="131"/>
      <c r="CJ168" s="131"/>
      <c r="CK168" s="131"/>
      <c r="CL168" s="131"/>
      <c r="CM168" s="131"/>
      <c r="CN168" s="131"/>
      <c r="CO168" s="131"/>
      <c r="CP168" s="131"/>
      <c r="CQ168" s="131"/>
      <c r="CR168" s="131"/>
      <c r="CS168" s="131"/>
      <c r="CT168" s="131"/>
      <c r="CU168" s="131"/>
      <c r="CV168" s="131"/>
      <c r="CW168" s="131"/>
      <c r="CX168" s="131"/>
      <c r="CY168" s="131"/>
      <c r="CZ168" s="131"/>
      <c r="DA168" s="131"/>
      <c r="DB168" s="131"/>
      <c r="DC168" s="131"/>
      <c r="DD168" s="131"/>
      <c r="DE168" s="131"/>
      <c r="DF168" s="131"/>
    </row>
    <row r="169" spans="1:110" ht="11.25" customHeight="1">
      <c r="A169" s="131"/>
      <c r="B169" s="131"/>
      <c r="C169" s="119"/>
      <c r="D169" s="142"/>
      <c r="E169" s="119"/>
      <c r="F169" s="119"/>
      <c r="G169" s="119"/>
      <c r="H169" s="140"/>
      <c r="I169" s="143"/>
      <c r="J169" s="143"/>
      <c r="K169" s="144"/>
      <c r="L169" s="144"/>
      <c r="M169" s="144"/>
      <c r="N169" s="144"/>
      <c r="O169" s="144"/>
      <c r="P169" s="144"/>
      <c r="Q169" s="144"/>
      <c r="R169" s="144"/>
      <c r="S169" s="119"/>
      <c r="T169" s="119"/>
      <c r="U169" s="119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31"/>
      <c r="AL169" s="131"/>
      <c r="AM169" s="131"/>
      <c r="AN169" s="131"/>
      <c r="AO169" s="131"/>
      <c r="AP169" s="131"/>
      <c r="AQ169" s="131"/>
      <c r="AR169" s="131"/>
      <c r="AS169" s="131"/>
      <c r="AT169" s="131"/>
      <c r="AU169" s="131"/>
      <c r="AV169" s="131"/>
      <c r="AW169" s="131"/>
      <c r="AX169" s="131"/>
      <c r="AY169" s="131"/>
      <c r="AZ169" s="131"/>
      <c r="BA169" s="131"/>
      <c r="BB169" s="131"/>
      <c r="BC169" s="131"/>
      <c r="BD169" s="131"/>
      <c r="BE169" s="131"/>
      <c r="BF169" s="131"/>
      <c r="BG169" s="131"/>
      <c r="BH169" s="131"/>
      <c r="BI169" s="131"/>
      <c r="BJ169" s="131"/>
      <c r="BK169" s="131"/>
      <c r="BL169" s="131"/>
      <c r="BM169" s="131"/>
      <c r="BN169" s="131"/>
      <c r="BO169" s="131"/>
      <c r="BP169" s="131"/>
      <c r="BQ169" s="131"/>
      <c r="BR169" s="131"/>
      <c r="BS169" s="131"/>
      <c r="BT169" s="131"/>
      <c r="BU169" s="131"/>
      <c r="BV169" s="131"/>
      <c r="BW169" s="131"/>
      <c r="BX169" s="131"/>
      <c r="BY169" s="131"/>
      <c r="BZ169" s="131"/>
      <c r="CA169" s="131"/>
      <c r="CB169" s="131"/>
      <c r="CC169" s="131"/>
      <c r="CD169" s="131"/>
      <c r="CE169" s="131"/>
      <c r="CF169" s="131"/>
      <c r="CG169" s="131"/>
      <c r="CH169" s="131"/>
      <c r="CI169" s="131"/>
      <c r="CJ169" s="131"/>
      <c r="CK169" s="131"/>
      <c r="CL169" s="131"/>
      <c r="CM169" s="131"/>
      <c r="CN169" s="131"/>
      <c r="CO169" s="131"/>
      <c r="CP169" s="131"/>
      <c r="CQ169" s="131"/>
      <c r="CR169" s="131"/>
      <c r="CS169" s="131"/>
      <c r="CT169" s="131"/>
      <c r="CU169" s="131"/>
      <c r="CV169" s="131"/>
      <c r="CW169" s="131"/>
      <c r="CX169" s="131"/>
      <c r="CY169" s="131"/>
      <c r="CZ169" s="131"/>
      <c r="DA169" s="131"/>
      <c r="DB169" s="131"/>
      <c r="DC169" s="131"/>
      <c r="DD169" s="131"/>
      <c r="DE169" s="131"/>
      <c r="DF169" s="131"/>
    </row>
    <row r="170" spans="1:110" ht="11.25" customHeight="1">
      <c r="A170" s="131"/>
      <c r="B170" s="131"/>
      <c r="C170" s="119"/>
      <c r="D170" s="142"/>
      <c r="E170" s="119"/>
      <c r="F170" s="119"/>
      <c r="G170" s="119"/>
      <c r="H170" s="140"/>
      <c r="I170" s="143"/>
      <c r="J170" s="143"/>
      <c r="K170" s="144"/>
      <c r="L170" s="144"/>
      <c r="M170" s="144"/>
      <c r="N170" s="144"/>
      <c r="O170" s="144"/>
      <c r="P170" s="144"/>
      <c r="Q170" s="144"/>
      <c r="R170" s="144"/>
      <c r="S170" s="119"/>
      <c r="T170" s="119"/>
      <c r="U170" s="119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31"/>
      <c r="AL170" s="131"/>
      <c r="AM170" s="131"/>
      <c r="AN170" s="131"/>
      <c r="AO170" s="131"/>
      <c r="AP170" s="131"/>
      <c r="AQ170" s="131"/>
      <c r="AR170" s="131"/>
      <c r="AS170" s="131"/>
      <c r="AT170" s="131"/>
      <c r="AU170" s="131"/>
      <c r="AV170" s="131"/>
      <c r="AW170" s="131"/>
      <c r="AX170" s="131"/>
      <c r="AY170" s="131"/>
      <c r="AZ170" s="131"/>
      <c r="BA170" s="131"/>
      <c r="BB170" s="131"/>
      <c r="BC170" s="131"/>
      <c r="BD170" s="131"/>
      <c r="BE170" s="131"/>
      <c r="BF170" s="131"/>
      <c r="BG170" s="131"/>
      <c r="BH170" s="131"/>
      <c r="BI170" s="131"/>
      <c r="BJ170" s="131"/>
      <c r="BK170" s="131"/>
      <c r="BL170" s="131"/>
      <c r="BM170" s="131"/>
      <c r="BN170" s="131"/>
      <c r="BO170" s="131"/>
      <c r="BP170" s="131"/>
      <c r="BQ170" s="131"/>
      <c r="BR170" s="131"/>
      <c r="BS170" s="131"/>
      <c r="BT170" s="131"/>
      <c r="BU170" s="131"/>
      <c r="BV170" s="131"/>
      <c r="BW170" s="131"/>
      <c r="BX170" s="131"/>
      <c r="BY170" s="131"/>
      <c r="BZ170" s="131"/>
      <c r="CA170" s="131"/>
      <c r="CB170" s="131"/>
      <c r="CC170" s="131"/>
      <c r="CD170" s="131"/>
      <c r="CE170" s="131"/>
      <c r="CF170" s="131"/>
      <c r="CG170" s="131"/>
      <c r="CH170" s="131"/>
      <c r="CI170" s="131"/>
      <c r="CJ170" s="131"/>
      <c r="CK170" s="131"/>
      <c r="CL170" s="131"/>
      <c r="CM170" s="131"/>
      <c r="CN170" s="131"/>
      <c r="CO170" s="131"/>
      <c r="CP170" s="131"/>
      <c r="CQ170" s="131"/>
      <c r="CR170" s="131"/>
      <c r="CS170" s="131"/>
      <c r="CT170" s="131"/>
      <c r="CU170" s="131"/>
      <c r="CV170" s="131"/>
      <c r="CW170" s="131"/>
      <c r="CX170" s="131"/>
      <c r="CY170" s="131"/>
      <c r="CZ170" s="131"/>
      <c r="DA170" s="131"/>
      <c r="DB170" s="131"/>
      <c r="DC170" s="131"/>
      <c r="DD170" s="131"/>
      <c r="DE170" s="131"/>
      <c r="DF170" s="131"/>
    </row>
    <row r="171" spans="1:110" ht="11.25" customHeight="1">
      <c r="A171" s="131"/>
      <c r="B171" s="131"/>
      <c r="C171" s="119"/>
      <c r="D171" s="142"/>
      <c r="E171" s="119"/>
      <c r="F171" s="119"/>
      <c r="G171" s="119"/>
      <c r="H171" s="140"/>
      <c r="I171" s="143"/>
      <c r="J171" s="143"/>
      <c r="K171" s="144"/>
      <c r="L171" s="144"/>
      <c r="M171" s="144"/>
      <c r="N171" s="144"/>
      <c r="O171" s="144"/>
      <c r="P171" s="144"/>
      <c r="Q171" s="144"/>
      <c r="R171" s="144"/>
      <c r="S171" s="119"/>
      <c r="T171" s="119"/>
      <c r="U171" s="119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31"/>
      <c r="AL171" s="131"/>
      <c r="AM171" s="131"/>
      <c r="AN171" s="131"/>
      <c r="AO171" s="131"/>
      <c r="AP171" s="131"/>
      <c r="AQ171" s="131"/>
      <c r="AR171" s="131"/>
      <c r="AS171" s="131"/>
      <c r="AT171" s="131"/>
      <c r="AU171" s="131"/>
      <c r="AV171" s="131"/>
      <c r="AW171" s="131"/>
      <c r="AX171" s="131"/>
      <c r="AY171" s="131"/>
      <c r="AZ171" s="131"/>
      <c r="BA171" s="131"/>
      <c r="BB171" s="131"/>
      <c r="BC171" s="131"/>
      <c r="BD171" s="131"/>
      <c r="BE171" s="131"/>
      <c r="BF171" s="131"/>
      <c r="BG171" s="131"/>
      <c r="BH171" s="131"/>
      <c r="BI171" s="131"/>
      <c r="BJ171" s="131"/>
      <c r="BK171" s="131"/>
      <c r="BL171" s="131"/>
      <c r="BM171" s="131"/>
      <c r="BN171" s="131"/>
      <c r="BO171" s="131"/>
      <c r="BP171" s="131"/>
      <c r="BQ171" s="131"/>
      <c r="BR171" s="131"/>
      <c r="BS171" s="131"/>
      <c r="BT171" s="131"/>
      <c r="BU171" s="131"/>
      <c r="BV171" s="131"/>
      <c r="BW171" s="131"/>
      <c r="BX171" s="131"/>
      <c r="BY171" s="131"/>
      <c r="BZ171" s="131"/>
      <c r="CA171" s="131"/>
      <c r="CB171" s="131"/>
      <c r="CC171" s="131"/>
      <c r="CD171" s="131"/>
      <c r="CE171" s="131"/>
      <c r="CF171" s="131"/>
      <c r="CG171" s="131"/>
      <c r="CH171" s="131"/>
      <c r="CI171" s="131"/>
      <c r="CJ171" s="131"/>
      <c r="CK171" s="131"/>
      <c r="CL171" s="131"/>
      <c r="CM171" s="131"/>
      <c r="CN171" s="131"/>
      <c r="CO171" s="131"/>
      <c r="CP171" s="131"/>
      <c r="CQ171" s="131"/>
      <c r="CR171" s="131"/>
      <c r="CS171" s="131"/>
      <c r="CT171" s="131"/>
      <c r="CU171" s="131"/>
      <c r="CV171" s="131"/>
      <c r="CW171" s="131"/>
      <c r="CX171" s="131"/>
      <c r="CY171" s="131"/>
      <c r="CZ171" s="131"/>
      <c r="DA171" s="131"/>
      <c r="DB171" s="131"/>
      <c r="DC171" s="131"/>
      <c r="DD171" s="131"/>
      <c r="DE171" s="131"/>
      <c r="DF171" s="131"/>
    </row>
    <row r="172" spans="1:110" ht="11.25" customHeight="1">
      <c r="A172" s="131"/>
      <c r="B172" s="131"/>
      <c r="C172" s="119"/>
      <c r="D172" s="142"/>
      <c r="E172" s="119"/>
      <c r="F172" s="119"/>
      <c r="G172" s="119"/>
      <c r="H172" s="140"/>
      <c r="I172" s="143"/>
      <c r="J172" s="143"/>
      <c r="K172" s="144"/>
      <c r="L172" s="144"/>
      <c r="M172" s="144"/>
      <c r="N172" s="144"/>
      <c r="O172" s="144"/>
      <c r="P172" s="144"/>
      <c r="Q172" s="144"/>
      <c r="R172" s="144"/>
      <c r="S172" s="119"/>
      <c r="T172" s="119"/>
      <c r="U172" s="119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31"/>
      <c r="AL172" s="131"/>
      <c r="AM172" s="131"/>
      <c r="AN172" s="131"/>
      <c r="AO172" s="131"/>
      <c r="AP172" s="131"/>
      <c r="AQ172" s="131"/>
      <c r="AR172" s="131"/>
      <c r="AS172" s="131"/>
      <c r="AT172" s="131"/>
      <c r="AU172" s="131"/>
      <c r="AV172" s="131"/>
      <c r="AW172" s="131"/>
      <c r="AX172" s="131"/>
      <c r="AY172" s="131"/>
      <c r="AZ172" s="131"/>
      <c r="BA172" s="131"/>
      <c r="BB172" s="131"/>
      <c r="BC172" s="131"/>
      <c r="BD172" s="131"/>
      <c r="BE172" s="131"/>
      <c r="BF172" s="131"/>
      <c r="BG172" s="131"/>
      <c r="BH172" s="131"/>
      <c r="BI172" s="131"/>
      <c r="BJ172" s="131"/>
      <c r="BK172" s="131"/>
      <c r="BL172" s="131"/>
      <c r="BM172" s="131"/>
      <c r="BN172" s="131"/>
      <c r="BO172" s="131"/>
      <c r="BP172" s="131"/>
      <c r="BQ172" s="131"/>
      <c r="BR172" s="131"/>
      <c r="BS172" s="131"/>
      <c r="BT172" s="131"/>
      <c r="BU172" s="131"/>
      <c r="BV172" s="131"/>
      <c r="BW172" s="131"/>
      <c r="BX172" s="131"/>
      <c r="BY172" s="131"/>
      <c r="BZ172" s="131"/>
      <c r="CA172" s="131"/>
      <c r="CB172" s="131"/>
      <c r="CC172" s="131"/>
      <c r="CD172" s="131"/>
      <c r="CE172" s="131"/>
      <c r="CF172" s="131"/>
      <c r="CG172" s="131"/>
      <c r="CH172" s="131"/>
      <c r="CI172" s="131"/>
      <c r="CJ172" s="131"/>
      <c r="CK172" s="131"/>
      <c r="CL172" s="131"/>
      <c r="CM172" s="131"/>
      <c r="CN172" s="131"/>
      <c r="CO172" s="131"/>
      <c r="CP172" s="131"/>
      <c r="CQ172" s="131"/>
      <c r="CR172" s="131"/>
      <c r="CS172" s="131"/>
      <c r="CT172" s="131"/>
      <c r="CU172" s="131"/>
      <c r="CV172" s="131"/>
      <c r="CW172" s="131"/>
      <c r="CX172" s="131"/>
      <c r="CY172" s="131"/>
      <c r="CZ172" s="131"/>
      <c r="DA172" s="131"/>
      <c r="DB172" s="131"/>
      <c r="DC172" s="131"/>
      <c r="DD172" s="131"/>
      <c r="DE172" s="131"/>
      <c r="DF172" s="131"/>
    </row>
    <row r="173" spans="1:110" ht="11.25" customHeight="1">
      <c r="A173" s="131"/>
      <c r="B173" s="131"/>
      <c r="C173" s="119"/>
      <c r="D173" s="142"/>
      <c r="E173" s="119"/>
      <c r="F173" s="119"/>
      <c r="G173" s="119"/>
      <c r="H173" s="140"/>
      <c r="I173" s="143"/>
      <c r="J173" s="143"/>
      <c r="K173" s="144"/>
      <c r="L173" s="144"/>
      <c r="M173" s="144"/>
      <c r="N173" s="144"/>
      <c r="O173" s="144"/>
      <c r="P173" s="144"/>
      <c r="Q173" s="144"/>
      <c r="R173" s="144"/>
      <c r="S173" s="119"/>
      <c r="T173" s="119"/>
      <c r="U173" s="119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31"/>
      <c r="AL173" s="131"/>
      <c r="AM173" s="131"/>
      <c r="AN173" s="131"/>
      <c r="AO173" s="131"/>
      <c r="AP173" s="131"/>
      <c r="AQ173" s="131"/>
      <c r="AR173" s="131"/>
      <c r="AS173" s="131"/>
      <c r="AT173" s="131"/>
      <c r="AU173" s="131"/>
      <c r="AV173" s="131"/>
      <c r="AW173" s="131"/>
      <c r="AX173" s="131"/>
      <c r="AY173" s="131"/>
      <c r="AZ173" s="131"/>
      <c r="BA173" s="131"/>
      <c r="BB173" s="131"/>
      <c r="BC173" s="131"/>
      <c r="BD173" s="131"/>
      <c r="BE173" s="131"/>
      <c r="BF173" s="131"/>
      <c r="BG173" s="131"/>
      <c r="BH173" s="131"/>
      <c r="BI173" s="131"/>
      <c r="BJ173" s="131"/>
      <c r="BK173" s="131"/>
      <c r="BL173" s="131"/>
      <c r="BM173" s="131"/>
      <c r="BN173" s="131"/>
      <c r="BO173" s="131"/>
      <c r="BP173" s="131"/>
      <c r="BQ173" s="131"/>
      <c r="BR173" s="131"/>
      <c r="BS173" s="131"/>
      <c r="BT173" s="131"/>
      <c r="BU173" s="131"/>
      <c r="BV173" s="131"/>
      <c r="BW173" s="131"/>
      <c r="BX173" s="131"/>
      <c r="BY173" s="131"/>
      <c r="BZ173" s="131"/>
      <c r="CA173" s="131"/>
      <c r="CB173" s="131"/>
      <c r="CC173" s="131"/>
      <c r="CD173" s="131"/>
      <c r="CE173" s="131"/>
      <c r="CF173" s="131"/>
      <c r="CG173" s="131"/>
      <c r="CH173" s="131"/>
      <c r="CI173" s="131"/>
      <c r="CJ173" s="131"/>
      <c r="CK173" s="131"/>
      <c r="CL173" s="131"/>
      <c r="CM173" s="131"/>
      <c r="CN173" s="131"/>
      <c r="CO173" s="131"/>
      <c r="CP173" s="131"/>
      <c r="CQ173" s="131"/>
      <c r="CR173" s="131"/>
      <c r="CS173" s="131"/>
      <c r="CT173" s="131"/>
      <c r="CU173" s="131"/>
      <c r="CV173" s="131"/>
      <c r="CW173" s="131"/>
      <c r="CX173" s="131"/>
      <c r="CY173" s="131"/>
      <c r="CZ173" s="131"/>
      <c r="DA173" s="131"/>
      <c r="DB173" s="131"/>
      <c r="DC173" s="131"/>
      <c r="DD173" s="131"/>
      <c r="DE173" s="131"/>
      <c r="DF173" s="131"/>
    </row>
    <row r="174" spans="1:110" ht="11.25" customHeight="1">
      <c r="A174" s="131"/>
      <c r="B174" s="131"/>
      <c r="C174" s="119"/>
      <c r="D174" s="142"/>
      <c r="E174" s="119"/>
      <c r="F174" s="119"/>
      <c r="G174" s="119"/>
      <c r="H174" s="140"/>
      <c r="I174" s="143"/>
      <c r="J174" s="143"/>
      <c r="K174" s="144"/>
      <c r="L174" s="144"/>
      <c r="M174" s="144"/>
      <c r="N174" s="144"/>
      <c r="O174" s="144"/>
      <c r="P174" s="144"/>
      <c r="Q174" s="144"/>
      <c r="R174" s="144"/>
      <c r="S174" s="119"/>
      <c r="T174" s="119"/>
      <c r="U174" s="119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31"/>
      <c r="AL174" s="131"/>
      <c r="AM174" s="131"/>
      <c r="AN174" s="131"/>
      <c r="AO174" s="131"/>
      <c r="AP174" s="131"/>
      <c r="AQ174" s="131"/>
      <c r="AR174" s="131"/>
      <c r="AS174" s="131"/>
      <c r="AT174" s="131"/>
      <c r="AU174" s="131"/>
      <c r="AV174" s="131"/>
      <c r="AW174" s="131"/>
      <c r="AX174" s="131"/>
      <c r="AY174" s="131"/>
      <c r="AZ174" s="131"/>
      <c r="BA174" s="131"/>
      <c r="BB174" s="131"/>
      <c r="BC174" s="131"/>
      <c r="BD174" s="131"/>
      <c r="BE174" s="131"/>
      <c r="BF174" s="131"/>
      <c r="BG174" s="131"/>
      <c r="BH174" s="131"/>
      <c r="BI174" s="131"/>
      <c r="BJ174" s="131"/>
      <c r="BK174" s="131"/>
      <c r="BL174" s="131"/>
      <c r="BM174" s="131"/>
      <c r="BN174" s="131"/>
      <c r="BO174" s="131"/>
      <c r="BP174" s="131"/>
      <c r="BQ174" s="131"/>
      <c r="BR174" s="131"/>
      <c r="BS174" s="131"/>
      <c r="BT174" s="131"/>
      <c r="BU174" s="131"/>
      <c r="BV174" s="131"/>
      <c r="BW174" s="131"/>
      <c r="BX174" s="131"/>
      <c r="BY174" s="131"/>
      <c r="BZ174" s="131"/>
      <c r="CA174" s="131"/>
      <c r="CB174" s="131"/>
      <c r="CC174" s="131"/>
      <c r="CD174" s="131"/>
      <c r="CE174" s="131"/>
      <c r="CF174" s="131"/>
      <c r="CG174" s="131"/>
      <c r="CH174" s="131"/>
      <c r="CI174" s="131"/>
      <c r="CJ174" s="131"/>
      <c r="CK174" s="131"/>
      <c r="CL174" s="131"/>
      <c r="CM174" s="131"/>
      <c r="CN174" s="131"/>
      <c r="CO174" s="131"/>
      <c r="CP174" s="131"/>
      <c r="CQ174" s="131"/>
      <c r="CR174" s="131"/>
      <c r="CS174" s="131"/>
      <c r="CT174" s="131"/>
      <c r="CU174" s="131"/>
      <c r="CV174" s="131"/>
      <c r="CW174" s="131"/>
      <c r="CX174" s="131"/>
      <c r="CY174" s="131"/>
      <c r="CZ174" s="131"/>
      <c r="DA174" s="131"/>
      <c r="DB174" s="131"/>
      <c r="DC174" s="131"/>
      <c r="DD174" s="131"/>
      <c r="DE174" s="131"/>
      <c r="DF174" s="131"/>
    </row>
    <row r="175" spans="1:110" ht="11.25" customHeight="1">
      <c r="A175" s="131"/>
      <c r="B175" s="131"/>
      <c r="C175" s="119"/>
      <c r="D175" s="142"/>
      <c r="E175" s="119"/>
      <c r="F175" s="119"/>
      <c r="G175" s="119"/>
      <c r="H175" s="140"/>
      <c r="I175" s="143"/>
      <c r="J175" s="143"/>
      <c r="K175" s="144"/>
      <c r="L175" s="144"/>
      <c r="M175" s="144"/>
      <c r="N175" s="144"/>
      <c r="O175" s="144"/>
      <c r="P175" s="144"/>
      <c r="Q175" s="144"/>
      <c r="R175" s="144"/>
      <c r="S175" s="119"/>
      <c r="T175" s="119"/>
      <c r="U175" s="119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31"/>
      <c r="AL175" s="131"/>
      <c r="AM175" s="131"/>
      <c r="AN175" s="131"/>
      <c r="AO175" s="131"/>
      <c r="AP175" s="131"/>
      <c r="AQ175" s="131"/>
      <c r="AR175" s="131"/>
      <c r="AS175" s="131"/>
      <c r="AT175" s="131"/>
      <c r="AU175" s="131"/>
      <c r="AV175" s="131"/>
      <c r="AW175" s="131"/>
      <c r="AX175" s="131"/>
      <c r="AY175" s="131"/>
      <c r="AZ175" s="131"/>
      <c r="BA175" s="131"/>
      <c r="BB175" s="131"/>
      <c r="BC175" s="131"/>
      <c r="BD175" s="131"/>
      <c r="BE175" s="131"/>
      <c r="BF175" s="131"/>
      <c r="BG175" s="131"/>
      <c r="BH175" s="131"/>
      <c r="BI175" s="131"/>
      <c r="BJ175" s="131"/>
      <c r="BK175" s="131"/>
      <c r="BL175" s="131"/>
      <c r="BM175" s="131"/>
      <c r="BN175" s="131"/>
      <c r="BO175" s="131"/>
      <c r="BP175" s="131"/>
      <c r="BQ175" s="131"/>
      <c r="BR175" s="131"/>
      <c r="BS175" s="131"/>
      <c r="BT175" s="131"/>
      <c r="BU175" s="131"/>
      <c r="BV175" s="131"/>
      <c r="BW175" s="131"/>
      <c r="BX175" s="131"/>
      <c r="BY175" s="131"/>
      <c r="BZ175" s="131"/>
      <c r="CA175" s="131"/>
      <c r="CB175" s="131"/>
      <c r="CC175" s="131"/>
      <c r="CD175" s="131"/>
      <c r="CE175" s="131"/>
      <c r="CF175" s="131"/>
      <c r="CG175" s="131"/>
      <c r="CH175" s="131"/>
      <c r="CI175" s="131"/>
      <c r="CJ175" s="131"/>
      <c r="CK175" s="131"/>
      <c r="CL175" s="131"/>
      <c r="CM175" s="131"/>
      <c r="CN175" s="131"/>
      <c r="CO175" s="131"/>
      <c r="CP175" s="131"/>
      <c r="CQ175" s="131"/>
      <c r="CR175" s="131"/>
      <c r="CS175" s="131"/>
      <c r="CT175" s="131"/>
      <c r="CU175" s="131"/>
      <c r="CV175" s="131"/>
      <c r="CW175" s="131"/>
      <c r="CX175" s="131"/>
      <c r="CY175" s="131"/>
      <c r="CZ175" s="131"/>
      <c r="DA175" s="131"/>
      <c r="DB175" s="131"/>
      <c r="DC175" s="131"/>
      <c r="DD175" s="131"/>
      <c r="DE175" s="131"/>
      <c r="DF175" s="131"/>
    </row>
    <row r="176" spans="1:110" ht="11.25" customHeight="1">
      <c r="A176" s="131"/>
      <c r="B176" s="131"/>
      <c r="C176" s="119"/>
      <c r="D176" s="142"/>
      <c r="E176" s="119"/>
      <c r="F176" s="119"/>
      <c r="G176" s="119"/>
      <c r="H176" s="140"/>
      <c r="I176" s="143"/>
      <c r="J176" s="143"/>
      <c r="K176" s="144"/>
      <c r="L176" s="144"/>
      <c r="M176" s="144"/>
      <c r="N176" s="144"/>
      <c r="O176" s="144"/>
      <c r="P176" s="144"/>
      <c r="Q176" s="144"/>
      <c r="R176" s="144"/>
      <c r="S176" s="119"/>
      <c r="T176" s="119"/>
      <c r="U176" s="119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31"/>
      <c r="AL176" s="131"/>
      <c r="AM176" s="131"/>
      <c r="AN176" s="131"/>
      <c r="AO176" s="131"/>
      <c r="AP176" s="131"/>
      <c r="AQ176" s="131"/>
      <c r="AR176" s="131"/>
      <c r="AS176" s="131"/>
      <c r="AT176" s="131"/>
      <c r="AU176" s="131"/>
      <c r="AV176" s="131"/>
      <c r="AW176" s="131"/>
      <c r="AX176" s="131"/>
      <c r="AY176" s="131"/>
      <c r="AZ176" s="131"/>
      <c r="BA176" s="131"/>
      <c r="BB176" s="131"/>
      <c r="BC176" s="131"/>
      <c r="BD176" s="131"/>
      <c r="BE176" s="131"/>
      <c r="BF176" s="131"/>
      <c r="BG176" s="131"/>
      <c r="BH176" s="131"/>
      <c r="BI176" s="131"/>
      <c r="BJ176" s="131"/>
      <c r="BK176" s="131"/>
      <c r="BL176" s="131"/>
      <c r="BM176" s="131"/>
      <c r="BN176" s="131"/>
      <c r="BO176" s="131"/>
      <c r="BP176" s="131"/>
      <c r="BQ176" s="131"/>
      <c r="BR176" s="131"/>
      <c r="BS176" s="131"/>
      <c r="BT176" s="131"/>
      <c r="BU176" s="131"/>
      <c r="BV176" s="131"/>
      <c r="BW176" s="131"/>
      <c r="BX176" s="131"/>
      <c r="BY176" s="131"/>
      <c r="BZ176" s="131"/>
      <c r="CA176" s="131"/>
      <c r="CB176" s="131"/>
      <c r="CC176" s="131"/>
      <c r="CD176" s="131"/>
      <c r="CE176" s="131"/>
      <c r="CF176" s="131"/>
      <c r="CG176" s="131"/>
      <c r="CH176" s="131"/>
      <c r="CI176" s="131"/>
      <c r="CJ176" s="131"/>
      <c r="CK176" s="131"/>
      <c r="CL176" s="131"/>
      <c r="CM176" s="131"/>
      <c r="CN176" s="131"/>
      <c r="CO176" s="131"/>
      <c r="CP176" s="131"/>
      <c r="CQ176" s="131"/>
      <c r="CR176" s="131"/>
      <c r="CS176" s="131"/>
      <c r="CT176" s="131"/>
      <c r="CU176" s="131"/>
      <c r="CV176" s="131"/>
      <c r="CW176" s="131"/>
      <c r="CX176" s="131"/>
      <c r="CY176" s="131"/>
      <c r="CZ176" s="131"/>
      <c r="DA176" s="131"/>
      <c r="DB176" s="131"/>
      <c r="DC176" s="131"/>
      <c r="DD176" s="131"/>
      <c r="DE176" s="131"/>
      <c r="DF176" s="131"/>
    </row>
    <row r="177" spans="1:110" ht="11.25" customHeight="1">
      <c r="A177" s="131"/>
      <c r="B177" s="131"/>
      <c r="C177" s="119"/>
      <c r="D177" s="142"/>
      <c r="E177" s="119"/>
      <c r="F177" s="119"/>
      <c r="G177" s="119"/>
      <c r="H177" s="140"/>
      <c r="I177" s="143"/>
      <c r="J177" s="143"/>
      <c r="K177" s="144"/>
      <c r="L177" s="144"/>
      <c r="M177" s="144"/>
      <c r="N177" s="144"/>
      <c r="O177" s="144"/>
      <c r="P177" s="144"/>
      <c r="Q177" s="144"/>
      <c r="R177" s="144"/>
      <c r="S177" s="119"/>
      <c r="T177" s="119"/>
      <c r="U177" s="119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31"/>
      <c r="AL177" s="131"/>
      <c r="AM177" s="131"/>
      <c r="AN177" s="131"/>
      <c r="AO177" s="131"/>
      <c r="AP177" s="131"/>
      <c r="AQ177" s="131"/>
      <c r="AR177" s="131"/>
      <c r="AS177" s="131"/>
      <c r="AT177" s="131"/>
      <c r="AU177" s="131"/>
      <c r="AV177" s="131"/>
      <c r="AW177" s="131"/>
      <c r="AX177" s="131"/>
      <c r="AY177" s="131"/>
      <c r="AZ177" s="131"/>
      <c r="BA177" s="131"/>
      <c r="BB177" s="131"/>
      <c r="BC177" s="131"/>
      <c r="BD177" s="131"/>
      <c r="BE177" s="131"/>
      <c r="BF177" s="131"/>
      <c r="BG177" s="131"/>
      <c r="BH177" s="131"/>
      <c r="BI177" s="131"/>
      <c r="BJ177" s="131"/>
      <c r="BK177" s="131"/>
      <c r="BL177" s="131"/>
      <c r="BM177" s="131"/>
      <c r="BN177" s="131"/>
      <c r="BO177" s="131"/>
      <c r="BP177" s="131"/>
      <c r="BQ177" s="131"/>
      <c r="BR177" s="131"/>
      <c r="BS177" s="131"/>
      <c r="BT177" s="131"/>
      <c r="BU177" s="131"/>
      <c r="BV177" s="131"/>
      <c r="BW177" s="131"/>
      <c r="BX177" s="131"/>
      <c r="BY177" s="131"/>
      <c r="BZ177" s="131"/>
      <c r="CA177" s="131"/>
      <c r="CB177" s="131"/>
      <c r="CC177" s="131"/>
      <c r="CD177" s="131"/>
      <c r="CE177" s="131"/>
      <c r="CF177" s="131"/>
      <c r="CG177" s="131"/>
      <c r="CH177" s="131"/>
      <c r="CI177" s="131"/>
      <c r="CJ177" s="131"/>
      <c r="CK177" s="131"/>
      <c r="CL177" s="131"/>
      <c r="CM177" s="131"/>
      <c r="CN177" s="131"/>
      <c r="CO177" s="131"/>
      <c r="CP177" s="131"/>
      <c r="CQ177" s="131"/>
      <c r="CR177" s="131"/>
      <c r="CS177" s="131"/>
      <c r="CT177" s="131"/>
      <c r="CU177" s="131"/>
      <c r="CV177" s="131"/>
      <c r="CW177" s="131"/>
      <c r="CX177" s="131"/>
      <c r="CY177" s="131"/>
      <c r="CZ177" s="131"/>
      <c r="DA177" s="131"/>
      <c r="DB177" s="131"/>
      <c r="DC177" s="131"/>
      <c r="DD177" s="131"/>
      <c r="DE177" s="131"/>
      <c r="DF177" s="131"/>
    </row>
    <row r="178" spans="1:110" ht="11.25" customHeight="1">
      <c r="A178" s="131"/>
      <c r="B178" s="131"/>
      <c r="C178" s="119"/>
      <c r="D178" s="142"/>
      <c r="E178" s="119"/>
      <c r="F178" s="119"/>
      <c r="G178" s="119"/>
      <c r="H178" s="140"/>
      <c r="I178" s="143"/>
      <c r="J178" s="143"/>
      <c r="K178" s="144"/>
      <c r="L178" s="144"/>
      <c r="M178" s="144"/>
      <c r="N178" s="144"/>
      <c r="O178" s="144"/>
      <c r="P178" s="144"/>
      <c r="Q178" s="144"/>
      <c r="R178" s="144"/>
      <c r="S178" s="119"/>
      <c r="T178" s="119"/>
      <c r="U178" s="119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31"/>
      <c r="AL178" s="131"/>
      <c r="AM178" s="131"/>
      <c r="AN178" s="131"/>
      <c r="AO178" s="131"/>
      <c r="AP178" s="131"/>
      <c r="AQ178" s="131"/>
      <c r="AR178" s="131"/>
      <c r="AS178" s="131"/>
      <c r="AT178" s="131"/>
      <c r="AU178" s="131"/>
      <c r="AV178" s="131"/>
      <c r="AW178" s="131"/>
      <c r="AX178" s="131"/>
      <c r="AY178" s="131"/>
      <c r="AZ178" s="131"/>
      <c r="BA178" s="131"/>
      <c r="BB178" s="131"/>
      <c r="BC178" s="131"/>
      <c r="BD178" s="131"/>
      <c r="BE178" s="131"/>
      <c r="BF178" s="131"/>
      <c r="BG178" s="131"/>
      <c r="BH178" s="131"/>
      <c r="BI178" s="131"/>
      <c r="BJ178" s="131"/>
      <c r="BK178" s="131"/>
      <c r="BL178" s="131"/>
      <c r="BM178" s="131"/>
      <c r="BN178" s="131"/>
      <c r="BO178" s="131"/>
      <c r="BP178" s="131"/>
      <c r="BQ178" s="131"/>
      <c r="BR178" s="131"/>
      <c r="BS178" s="131"/>
      <c r="BT178" s="131"/>
      <c r="BU178" s="131"/>
      <c r="BV178" s="131"/>
      <c r="BW178" s="131"/>
      <c r="BX178" s="131"/>
      <c r="BY178" s="131"/>
      <c r="BZ178" s="131"/>
      <c r="CA178" s="131"/>
      <c r="CB178" s="131"/>
      <c r="CC178" s="131"/>
      <c r="CD178" s="131"/>
      <c r="CE178" s="131"/>
      <c r="CF178" s="131"/>
      <c r="CG178" s="131"/>
      <c r="CH178" s="131"/>
      <c r="CI178" s="131"/>
      <c r="CJ178" s="131"/>
      <c r="CK178" s="131"/>
      <c r="CL178" s="131"/>
      <c r="CM178" s="131"/>
      <c r="CN178" s="131"/>
      <c r="CO178" s="131"/>
      <c r="CP178" s="131"/>
      <c r="CQ178" s="131"/>
      <c r="CR178" s="131"/>
      <c r="CS178" s="131"/>
      <c r="CT178" s="131"/>
      <c r="CU178" s="131"/>
      <c r="CV178" s="131"/>
      <c r="CW178" s="131"/>
      <c r="CX178" s="131"/>
      <c r="CY178" s="131"/>
      <c r="CZ178" s="131"/>
      <c r="DA178" s="131"/>
      <c r="DB178" s="131"/>
      <c r="DC178" s="131"/>
      <c r="DD178" s="131"/>
      <c r="DE178" s="131"/>
      <c r="DF178" s="131"/>
    </row>
    <row r="179" spans="1:110" ht="11.25" customHeight="1">
      <c r="A179" s="131"/>
      <c r="B179" s="131"/>
      <c r="C179" s="119"/>
      <c r="D179" s="142"/>
      <c r="E179" s="119"/>
      <c r="F179" s="119"/>
      <c r="G179" s="119"/>
      <c r="H179" s="140"/>
      <c r="I179" s="143"/>
      <c r="J179" s="143"/>
      <c r="K179" s="144"/>
      <c r="L179" s="144"/>
      <c r="M179" s="144"/>
      <c r="N179" s="144"/>
      <c r="O179" s="144"/>
      <c r="P179" s="144"/>
      <c r="Q179" s="144"/>
      <c r="R179" s="144"/>
      <c r="S179" s="119"/>
      <c r="T179" s="119"/>
      <c r="U179" s="119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31"/>
      <c r="AL179" s="131"/>
      <c r="AM179" s="131"/>
      <c r="AN179" s="131"/>
      <c r="AO179" s="131"/>
      <c r="AP179" s="131"/>
      <c r="AQ179" s="131"/>
      <c r="AR179" s="131"/>
      <c r="AS179" s="131"/>
      <c r="AT179" s="131"/>
      <c r="AU179" s="131"/>
      <c r="AV179" s="131"/>
      <c r="AW179" s="131"/>
      <c r="AX179" s="131"/>
      <c r="AY179" s="131"/>
      <c r="AZ179" s="131"/>
      <c r="BA179" s="131"/>
      <c r="BB179" s="131"/>
      <c r="BC179" s="131"/>
      <c r="BD179" s="131"/>
      <c r="BE179" s="131"/>
      <c r="BF179" s="131"/>
      <c r="BG179" s="131"/>
      <c r="BH179" s="131"/>
      <c r="BI179" s="131"/>
      <c r="BJ179" s="131"/>
      <c r="BK179" s="131"/>
      <c r="BL179" s="131"/>
      <c r="BM179" s="131"/>
      <c r="BN179" s="131"/>
      <c r="BO179" s="131"/>
      <c r="BP179" s="131"/>
      <c r="BQ179" s="131"/>
      <c r="BR179" s="131"/>
      <c r="BS179" s="131"/>
      <c r="BT179" s="131"/>
      <c r="BU179" s="131"/>
      <c r="BV179" s="131"/>
      <c r="BW179" s="131"/>
      <c r="BX179" s="131"/>
      <c r="BY179" s="131"/>
      <c r="BZ179" s="131"/>
      <c r="CA179" s="131"/>
      <c r="CB179" s="131"/>
      <c r="CC179" s="131"/>
      <c r="CD179" s="131"/>
      <c r="CE179" s="131"/>
      <c r="CF179" s="131"/>
      <c r="CG179" s="131"/>
      <c r="CH179" s="131"/>
      <c r="CI179" s="131"/>
      <c r="CJ179" s="131"/>
      <c r="CK179" s="131"/>
      <c r="CL179" s="131"/>
      <c r="CM179" s="131"/>
      <c r="CN179" s="131"/>
      <c r="CO179" s="131"/>
      <c r="CP179" s="131"/>
      <c r="CQ179" s="131"/>
      <c r="CR179" s="131"/>
      <c r="CS179" s="131"/>
      <c r="CT179" s="131"/>
      <c r="CU179" s="131"/>
      <c r="CV179" s="131"/>
      <c r="CW179" s="131"/>
      <c r="CX179" s="131"/>
      <c r="CY179" s="131"/>
      <c r="CZ179" s="131"/>
      <c r="DA179" s="131"/>
      <c r="DB179" s="131"/>
      <c r="DC179" s="131"/>
      <c r="DD179" s="131"/>
      <c r="DE179" s="131"/>
      <c r="DF179" s="131"/>
    </row>
    <row r="180" spans="1:110" ht="11.25" customHeight="1">
      <c r="A180" s="131"/>
      <c r="B180" s="131"/>
      <c r="C180" s="119"/>
      <c r="D180" s="142"/>
      <c r="E180" s="119"/>
      <c r="F180" s="119"/>
      <c r="G180" s="119"/>
      <c r="H180" s="140"/>
      <c r="I180" s="143"/>
      <c r="J180" s="143"/>
      <c r="K180" s="144"/>
      <c r="L180" s="144"/>
      <c r="M180" s="144"/>
      <c r="N180" s="144"/>
      <c r="O180" s="144"/>
      <c r="P180" s="144"/>
      <c r="Q180" s="144"/>
      <c r="R180" s="144"/>
      <c r="S180" s="119"/>
      <c r="T180" s="119"/>
      <c r="U180" s="119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31"/>
      <c r="AL180" s="131"/>
      <c r="AM180" s="131"/>
      <c r="AN180" s="131"/>
      <c r="AO180" s="131"/>
      <c r="AP180" s="131"/>
      <c r="AQ180" s="131"/>
      <c r="AR180" s="131"/>
      <c r="AS180" s="131"/>
      <c r="AT180" s="131"/>
      <c r="AU180" s="131"/>
      <c r="AV180" s="131"/>
      <c r="AW180" s="131"/>
      <c r="AX180" s="131"/>
      <c r="AY180" s="131"/>
      <c r="AZ180" s="131"/>
      <c r="BA180" s="131"/>
      <c r="BB180" s="131"/>
      <c r="BC180" s="131"/>
      <c r="BD180" s="131"/>
      <c r="BE180" s="131"/>
      <c r="BF180" s="131"/>
      <c r="BG180" s="131"/>
      <c r="BH180" s="131"/>
      <c r="BI180" s="131"/>
      <c r="BJ180" s="131"/>
      <c r="BK180" s="131"/>
      <c r="BL180" s="131"/>
      <c r="BM180" s="131"/>
      <c r="BN180" s="131"/>
      <c r="BO180" s="131"/>
      <c r="BP180" s="131"/>
      <c r="BQ180" s="131"/>
      <c r="BR180" s="131"/>
      <c r="BS180" s="131"/>
      <c r="BT180" s="131"/>
      <c r="BU180" s="131"/>
      <c r="BV180" s="131"/>
      <c r="BW180" s="131"/>
      <c r="BX180" s="131"/>
      <c r="BY180" s="131"/>
      <c r="BZ180" s="131"/>
      <c r="CA180" s="131"/>
      <c r="CB180" s="131"/>
      <c r="CC180" s="131"/>
      <c r="CD180" s="131"/>
      <c r="CE180" s="131"/>
      <c r="CF180" s="131"/>
      <c r="CG180" s="131"/>
      <c r="CH180" s="131"/>
      <c r="CI180" s="131"/>
      <c r="CJ180" s="131"/>
      <c r="CK180" s="131"/>
      <c r="CL180" s="131"/>
      <c r="CM180" s="131"/>
      <c r="CN180" s="131"/>
      <c r="CO180" s="131"/>
      <c r="CP180" s="131"/>
      <c r="CQ180" s="131"/>
      <c r="CR180" s="131"/>
      <c r="CS180" s="131"/>
      <c r="CT180" s="131"/>
      <c r="CU180" s="131"/>
      <c r="CV180" s="131"/>
      <c r="CW180" s="131"/>
      <c r="CX180" s="131"/>
      <c r="CY180" s="131"/>
      <c r="CZ180" s="131"/>
      <c r="DA180" s="131"/>
      <c r="DB180" s="131"/>
      <c r="DC180" s="131"/>
      <c r="DD180" s="131"/>
      <c r="DE180" s="131"/>
      <c r="DF180" s="131"/>
    </row>
    <row r="181" spans="1:110" ht="11.25" customHeight="1">
      <c r="A181" s="131"/>
      <c r="B181" s="131"/>
      <c r="C181" s="119"/>
      <c r="D181" s="142"/>
      <c r="E181" s="119"/>
      <c r="F181" s="119"/>
      <c r="G181" s="119"/>
      <c r="H181" s="140"/>
      <c r="I181" s="143"/>
      <c r="J181" s="143"/>
      <c r="K181" s="144"/>
      <c r="L181" s="144"/>
      <c r="M181" s="144"/>
      <c r="N181" s="144"/>
      <c r="O181" s="144"/>
      <c r="P181" s="144"/>
      <c r="Q181" s="144"/>
      <c r="R181" s="144"/>
      <c r="S181" s="119"/>
      <c r="T181" s="119"/>
      <c r="U181" s="119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31"/>
      <c r="AL181" s="131"/>
      <c r="AM181" s="131"/>
      <c r="AN181" s="131"/>
      <c r="AO181" s="131"/>
      <c r="AP181" s="131"/>
      <c r="AQ181" s="131"/>
      <c r="AR181" s="131"/>
      <c r="AS181" s="131"/>
      <c r="AT181" s="131"/>
      <c r="AU181" s="131"/>
      <c r="AV181" s="131"/>
      <c r="AW181" s="131"/>
      <c r="AX181" s="131"/>
      <c r="AY181" s="131"/>
      <c r="AZ181" s="131"/>
      <c r="BA181" s="131"/>
      <c r="BB181" s="131"/>
      <c r="BC181" s="131"/>
      <c r="BD181" s="131"/>
      <c r="BE181" s="131"/>
      <c r="BF181" s="131"/>
      <c r="BG181" s="131"/>
      <c r="BH181" s="131"/>
      <c r="BI181" s="131"/>
      <c r="BJ181" s="131"/>
      <c r="BK181" s="131"/>
      <c r="BL181" s="131"/>
      <c r="BM181" s="131"/>
      <c r="BN181" s="131"/>
      <c r="BO181" s="131"/>
      <c r="BP181" s="131"/>
      <c r="BQ181" s="131"/>
      <c r="BR181" s="131"/>
      <c r="BS181" s="131"/>
      <c r="BT181" s="131"/>
      <c r="BU181" s="131"/>
      <c r="BV181" s="131"/>
      <c r="BW181" s="131"/>
      <c r="BX181" s="131"/>
      <c r="BY181" s="131"/>
      <c r="BZ181" s="131"/>
      <c r="CA181" s="131"/>
      <c r="CB181" s="131"/>
      <c r="CC181" s="131"/>
      <c r="CD181" s="131"/>
      <c r="CE181" s="131"/>
      <c r="CF181" s="131"/>
      <c r="CG181" s="131"/>
      <c r="CH181" s="131"/>
      <c r="CI181" s="131"/>
      <c r="CJ181" s="131"/>
      <c r="CK181" s="131"/>
      <c r="CL181" s="131"/>
      <c r="CM181" s="131"/>
      <c r="CN181" s="131"/>
      <c r="CO181" s="131"/>
      <c r="CP181" s="131"/>
      <c r="CQ181" s="131"/>
      <c r="CR181" s="131"/>
      <c r="CS181" s="131"/>
      <c r="CT181" s="131"/>
      <c r="CU181" s="131"/>
      <c r="CV181" s="131"/>
      <c r="CW181" s="131"/>
      <c r="CX181" s="131"/>
      <c r="CY181" s="131"/>
      <c r="CZ181" s="131"/>
      <c r="DA181" s="131"/>
      <c r="DB181" s="131"/>
      <c r="DC181" s="131"/>
      <c r="DD181" s="131"/>
      <c r="DE181" s="131"/>
      <c r="DF181" s="131"/>
    </row>
    <row r="182" spans="1:110" ht="11.25" customHeight="1">
      <c r="A182" s="131"/>
      <c r="B182" s="131"/>
      <c r="C182" s="119"/>
      <c r="D182" s="142"/>
      <c r="E182" s="119"/>
      <c r="F182" s="119"/>
      <c r="G182" s="119"/>
      <c r="H182" s="140"/>
      <c r="I182" s="143"/>
      <c r="J182" s="143"/>
      <c r="K182" s="144"/>
      <c r="L182" s="144"/>
      <c r="M182" s="144"/>
      <c r="N182" s="144"/>
      <c r="O182" s="144"/>
      <c r="P182" s="144"/>
      <c r="Q182" s="144"/>
      <c r="R182" s="144"/>
      <c r="S182" s="119"/>
      <c r="T182" s="119"/>
      <c r="U182" s="119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31"/>
      <c r="AL182" s="131"/>
      <c r="AM182" s="131"/>
      <c r="AN182" s="131"/>
      <c r="AO182" s="131"/>
      <c r="AP182" s="131"/>
      <c r="AQ182" s="131"/>
      <c r="AR182" s="131"/>
      <c r="AS182" s="131"/>
      <c r="AT182" s="131"/>
      <c r="AU182" s="131"/>
      <c r="AV182" s="131"/>
      <c r="AW182" s="131"/>
      <c r="AX182" s="131"/>
      <c r="AY182" s="131"/>
      <c r="AZ182" s="131"/>
      <c r="BA182" s="131"/>
      <c r="BB182" s="131"/>
      <c r="BC182" s="131"/>
      <c r="BD182" s="131"/>
      <c r="BE182" s="131"/>
      <c r="BF182" s="131"/>
      <c r="BG182" s="131"/>
      <c r="BH182" s="131"/>
      <c r="BI182" s="131"/>
      <c r="BJ182" s="131"/>
      <c r="BK182" s="131"/>
      <c r="BL182" s="131"/>
      <c r="BM182" s="131"/>
      <c r="BN182" s="131"/>
      <c r="BO182" s="131"/>
      <c r="BP182" s="131"/>
      <c r="BQ182" s="131"/>
      <c r="BR182" s="131"/>
      <c r="BS182" s="131"/>
      <c r="BT182" s="131"/>
      <c r="BU182" s="131"/>
      <c r="BV182" s="131"/>
      <c r="BW182" s="131"/>
      <c r="BX182" s="131"/>
      <c r="BY182" s="131"/>
      <c r="BZ182" s="131"/>
      <c r="CA182" s="131"/>
      <c r="CB182" s="131"/>
      <c r="CC182" s="131"/>
      <c r="CD182" s="131"/>
      <c r="CE182" s="131"/>
      <c r="CF182" s="131"/>
      <c r="CG182" s="131"/>
      <c r="CH182" s="131"/>
      <c r="CI182" s="131"/>
      <c r="CJ182" s="131"/>
      <c r="CK182" s="131"/>
      <c r="CL182" s="131"/>
      <c r="CM182" s="131"/>
      <c r="CN182" s="131"/>
      <c r="CO182" s="131"/>
      <c r="CP182" s="131"/>
      <c r="CQ182" s="131"/>
      <c r="CR182" s="131"/>
      <c r="CS182" s="131"/>
      <c r="CT182" s="131"/>
      <c r="CU182" s="131"/>
      <c r="CV182" s="131"/>
      <c r="CW182" s="131"/>
      <c r="CX182" s="131"/>
      <c r="CY182" s="131"/>
      <c r="CZ182" s="131"/>
      <c r="DA182" s="131"/>
      <c r="DB182" s="131"/>
      <c r="DC182" s="131"/>
      <c r="DD182" s="131"/>
      <c r="DE182" s="131"/>
      <c r="DF182" s="131"/>
    </row>
    <row r="183" spans="1:110" ht="11.25" customHeight="1">
      <c r="A183" s="131"/>
      <c r="B183" s="131"/>
      <c r="C183" s="119"/>
      <c r="D183" s="142"/>
      <c r="E183" s="119"/>
      <c r="F183" s="119"/>
      <c r="G183" s="119"/>
      <c r="H183" s="140"/>
      <c r="I183" s="143"/>
      <c r="J183" s="143"/>
      <c r="K183" s="144"/>
      <c r="L183" s="144"/>
      <c r="M183" s="144"/>
      <c r="N183" s="144"/>
      <c r="O183" s="144"/>
      <c r="P183" s="144"/>
      <c r="Q183" s="144"/>
      <c r="R183" s="144"/>
      <c r="S183" s="119"/>
      <c r="T183" s="119"/>
      <c r="U183" s="119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31"/>
      <c r="AL183" s="131"/>
      <c r="AM183" s="131"/>
      <c r="AN183" s="131"/>
      <c r="AO183" s="131"/>
      <c r="AP183" s="131"/>
      <c r="AQ183" s="131"/>
      <c r="AR183" s="131"/>
      <c r="AS183" s="131"/>
      <c r="AT183" s="131"/>
      <c r="AU183" s="131"/>
      <c r="AV183" s="131"/>
      <c r="AW183" s="131"/>
      <c r="AX183" s="131"/>
      <c r="AY183" s="131"/>
      <c r="AZ183" s="131"/>
      <c r="BA183" s="131"/>
      <c r="BB183" s="131"/>
      <c r="BC183" s="131"/>
      <c r="BD183" s="131"/>
      <c r="BE183" s="131"/>
      <c r="BF183" s="131"/>
      <c r="BG183" s="131"/>
      <c r="BH183" s="131"/>
      <c r="BI183" s="131"/>
      <c r="BJ183" s="131"/>
      <c r="BK183" s="131"/>
      <c r="BL183" s="131"/>
      <c r="BM183" s="131"/>
      <c r="BN183" s="131"/>
      <c r="BO183" s="131"/>
      <c r="BP183" s="131"/>
      <c r="BQ183" s="131"/>
      <c r="BR183" s="131"/>
      <c r="BS183" s="131"/>
      <c r="BT183" s="131"/>
      <c r="BU183" s="131"/>
      <c r="BV183" s="131"/>
      <c r="BW183" s="131"/>
      <c r="BX183" s="131"/>
      <c r="BY183" s="131"/>
      <c r="BZ183" s="131"/>
      <c r="CA183" s="131"/>
      <c r="CB183" s="131"/>
      <c r="CC183" s="131"/>
      <c r="CD183" s="131"/>
      <c r="CE183" s="131"/>
      <c r="CF183" s="131"/>
      <c r="CG183" s="131"/>
      <c r="CH183" s="131"/>
      <c r="CI183" s="131"/>
      <c r="CJ183" s="131"/>
      <c r="CK183" s="131"/>
      <c r="CL183" s="131"/>
      <c r="CM183" s="131"/>
      <c r="CN183" s="131"/>
      <c r="CO183" s="131"/>
      <c r="CP183" s="131"/>
      <c r="CQ183" s="131"/>
      <c r="CR183" s="131"/>
      <c r="CS183" s="131"/>
      <c r="CT183" s="131"/>
      <c r="CU183" s="131"/>
      <c r="CV183" s="131"/>
      <c r="CW183" s="131"/>
      <c r="CX183" s="131"/>
      <c r="CY183" s="131"/>
      <c r="CZ183" s="131"/>
      <c r="DA183" s="131"/>
      <c r="DB183" s="131"/>
      <c r="DC183" s="131"/>
      <c r="DD183" s="131"/>
      <c r="DE183" s="131"/>
      <c r="DF183" s="131"/>
    </row>
    <row r="184" spans="1:110" ht="11.25" customHeight="1">
      <c r="A184" s="131"/>
      <c r="B184" s="131"/>
      <c r="C184" s="119"/>
      <c r="D184" s="142"/>
      <c r="E184" s="119"/>
      <c r="F184" s="119"/>
      <c r="G184" s="119"/>
      <c r="H184" s="140"/>
      <c r="I184" s="143"/>
      <c r="J184" s="143"/>
      <c r="K184" s="144"/>
      <c r="L184" s="144"/>
      <c r="M184" s="144"/>
      <c r="N184" s="144"/>
      <c r="O184" s="144"/>
      <c r="P184" s="144"/>
      <c r="Q184" s="144"/>
      <c r="R184" s="144"/>
      <c r="S184" s="119"/>
      <c r="T184" s="119"/>
      <c r="U184" s="119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31"/>
      <c r="AL184" s="131"/>
      <c r="AM184" s="131"/>
      <c r="AN184" s="131"/>
      <c r="AO184" s="131"/>
      <c r="AP184" s="131"/>
      <c r="AQ184" s="131"/>
      <c r="AR184" s="131"/>
      <c r="AS184" s="131"/>
      <c r="AT184" s="131"/>
      <c r="AU184" s="131"/>
      <c r="AV184" s="131"/>
      <c r="AW184" s="131"/>
      <c r="AX184" s="131"/>
      <c r="AY184" s="131"/>
      <c r="AZ184" s="131"/>
      <c r="BA184" s="131"/>
      <c r="BB184" s="131"/>
      <c r="BC184" s="131"/>
      <c r="BD184" s="131"/>
      <c r="BE184" s="131"/>
      <c r="BF184" s="131"/>
      <c r="BG184" s="131"/>
      <c r="BH184" s="131"/>
      <c r="BI184" s="131"/>
      <c r="BJ184" s="131"/>
      <c r="BK184" s="131"/>
      <c r="BL184" s="131"/>
      <c r="BM184" s="131"/>
      <c r="BN184" s="131"/>
      <c r="BO184" s="131"/>
      <c r="BP184" s="131"/>
      <c r="BQ184" s="131"/>
      <c r="BR184" s="131"/>
      <c r="BS184" s="131"/>
      <c r="BT184" s="131"/>
      <c r="BU184" s="131"/>
      <c r="BV184" s="131"/>
      <c r="BW184" s="131"/>
      <c r="BX184" s="131"/>
      <c r="BY184" s="131"/>
      <c r="BZ184" s="131"/>
      <c r="CA184" s="131"/>
      <c r="CB184" s="131"/>
      <c r="CC184" s="131"/>
      <c r="CD184" s="131"/>
      <c r="CE184" s="131"/>
      <c r="CF184" s="131"/>
      <c r="CG184" s="131"/>
      <c r="CH184" s="131"/>
      <c r="CI184" s="131"/>
      <c r="CJ184" s="131"/>
      <c r="CK184" s="131"/>
      <c r="CL184" s="131"/>
      <c r="CM184" s="131"/>
      <c r="CN184" s="131"/>
      <c r="CO184" s="131"/>
      <c r="CP184" s="131"/>
      <c r="CQ184" s="131"/>
      <c r="CR184" s="131"/>
      <c r="CS184" s="131"/>
      <c r="CT184" s="131"/>
      <c r="CU184" s="131"/>
      <c r="CV184" s="131"/>
      <c r="CW184" s="131"/>
      <c r="CX184" s="131"/>
      <c r="CY184" s="131"/>
      <c r="CZ184" s="131"/>
      <c r="DA184" s="131"/>
      <c r="DB184" s="131"/>
      <c r="DC184" s="131"/>
      <c r="DD184" s="131"/>
      <c r="DE184" s="131"/>
      <c r="DF184" s="131"/>
    </row>
    <row r="185" spans="1:110" ht="11.25" customHeight="1">
      <c r="A185" s="131"/>
      <c r="B185" s="131"/>
      <c r="C185" s="119"/>
      <c r="D185" s="142"/>
      <c r="E185" s="119"/>
      <c r="F185" s="119"/>
      <c r="G185" s="119"/>
      <c r="H185" s="140"/>
      <c r="I185" s="143"/>
      <c r="J185" s="143"/>
      <c r="K185" s="144"/>
      <c r="L185" s="144"/>
      <c r="M185" s="144"/>
      <c r="N185" s="144"/>
      <c r="O185" s="144"/>
      <c r="P185" s="144"/>
      <c r="Q185" s="144"/>
      <c r="R185" s="144"/>
      <c r="S185" s="119"/>
      <c r="T185" s="119"/>
      <c r="U185" s="119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31"/>
      <c r="AL185" s="131"/>
      <c r="AM185" s="131"/>
      <c r="AN185" s="131"/>
      <c r="AO185" s="131"/>
      <c r="AP185" s="131"/>
      <c r="AQ185" s="131"/>
      <c r="AR185" s="131"/>
      <c r="AS185" s="131"/>
      <c r="AT185" s="131"/>
      <c r="AU185" s="131"/>
      <c r="AV185" s="131"/>
      <c r="AW185" s="131"/>
      <c r="AX185" s="131"/>
      <c r="AY185" s="131"/>
      <c r="AZ185" s="131"/>
      <c r="BA185" s="131"/>
      <c r="BB185" s="131"/>
      <c r="BC185" s="131"/>
      <c r="BD185" s="131"/>
      <c r="BE185" s="131"/>
      <c r="BF185" s="131"/>
      <c r="BG185" s="131"/>
      <c r="BH185" s="131"/>
      <c r="BI185" s="131"/>
      <c r="BJ185" s="131"/>
      <c r="BK185" s="131"/>
      <c r="BL185" s="131"/>
      <c r="BM185" s="131"/>
      <c r="BN185" s="131"/>
      <c r="BO185" s="131"/>
      <c r="BP185" s="131"/>
      <c r="BQ185" s="131"/>
      <c r="BR185" s="131"/>
      <c r="BS185" s="131"/>
      <c r="BT185" s="131"/>
      <c r="BU185" s="131"/>
      <c r="BV185" s="131"/>
      <c r="BW185" s="131"/>
      <c r="BX185" s="131"/>
      <c r="BY185" s="131"/>
      <c r="BZ185" s="131"/>
      <c r="CA185" s="131"/>
      <c r="CB185" s="131"/>
      <c r="CC185" s="131"/>
      <c r="CD185" s="131"/>
      <c r="CE185" s="131"/>
      <c r="CF185" s="131"/>
      <c r="CG185" s="131"/>
      <c r="CH185" s="131"/>
      <c r="CI185" s="131"/>
      <c r="CJ185" s="131"/>
      <c r="CK185" s="131"/>
      <c r="CL185" s="131"/>
      <c r="CM185" s="131"/>
      <c r="CN185" s="131"/>
      <c r="CO185" s="131"/>
      <c r="CP185" s="131"/>
      <c r="CQ185" s="131"/>
      <c r="CR185" s="131"/>
      <c r="CS185" s="131"/>
      <c r="CT185" s="131"/>
      <c r="CU185" s="131"/>
      <c r="CV185" s="131"/>
      <c r="CW185" s="131"/>
      <c r="CX185" s="131"/>
      <c r="CY185" s="131"/>
      <c r="CZ185" s="131"/>
      <c r="DA185" s="131"/>
      <c r="DB185" s="131"/>
      <c r="DC185" s="131"/>
      <c r="DD185" s="131"/>
      <c r="DE185" s="131"/>
      <c r="DF185" s="131"/>
    </row>
    <row r="186" spans="1:110" ht="11.25" customHeight="1">
      <c r="A186" s="131"/>
      <c r="B186" s="131"/>
      <c r="C186" s="119"/>
      <c r="D186" s="142"/>
      <c r="E186" s="119"/>
      <c r="F186" s="119"/>
      <c r="G186" s="119"/>
      <c r="H186" s="140"/>
      <c r="I186" s="143"/>
      <c r="J186" s="143"/>
      <c r="K186" s="144"/>
      <c r="L186" s="144"/>
      <c r="M186" s="144"/>
      <c r="N186" s="144"/>
      <c r="O186" s="144"/>
      <c r="P186" s="144"/>
      <c r="Q186" s="144"/>
      <c r="R186" s="144"/>
      <c r="S186" s="119"/>
      <c r="T186" s="119"/>
      <c r="U186" s="119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31"/>
      <c r="AL186" s="131"/>
      <c r="AM186" s="131"/>
      <c r="AN186" s="131"/>
      <c r="AO186" s="131"/>
      <c r="AP186" s="131"/>
      <c r="AQ186" s="131"/>
      <c r="AR186" s="131"/>
      <c r="AS186" s="131"/>
      <c r="AT186" s="131"/>
      <c r="AU186" s="131"/>
      <c r="AV186" s="131"/>
      <c r="AW186" s="131"/>
      <c r="AX186" s="131"/>
      <c r="AY186" s="131"/>
      <c r="AZ186" s="131"/>
      <c r="BA186" s="131"/>
      <c r="BB186" s="131"/>
      <c r="BC186" s="131"/>
      <c r="BD186" s="131"/>
      <c r="BE186" s="131"/>
      <c r="BF186" s="131"/>
      <c r="BG186" s="131"/>
      <c r="BH186" s="131"/>
      <c r="BI186" s="131"/>
      <c r="BJ186" s="131"/>
      <c r="BK186" s="131"/>
      <c r="BL186" s="131"/>
      <c r="BM186" s="131"/>
      <c r="BN186" s="131"/>
      <c r="BO186" s="131"/>
      <c r="BP186" s="131"/>
      <c r="BQ186" s="131"/>
      <c r="BR186" s="131"/>
      <c r="BS186" s="131"/>
      <c r="BT186" s="131"/>
      <c r="BU186" s="131"/>
      <c r="BV186" s="131"/>
      <c r="BW186" s="131"/>
      <c r="BX186" s="131"/>
      <c r="BY186" s="131"/>
      <c r="BZ186" s="131"/>
      <c r="CA186" s="131"/>
      <c r="CB186" s="131"/>
      <c r="CC186" s="131"/>
      <c r="CD186" s="131"/>
      <c r="CE186" s="131"/>
      <c r="CF186" s="131"/>
      <c r="CG186" s="131"/>
      <c r="CH186" s="131"/>
      <c r="CI186" s="131"/>
      <c r="CJ186" s="131"/>
      <c r="CK186" s="131"/>
      <c r="CL186" s="131"/>
      <c r="CM186" s="131"/>
      <c r="CN186" s="131"/>
      <c r="CO186" s="131"/>
      <c r="CP186" s="131"/>
      <c r="CQ186" s="131"/>
      <c r="CR186" s="131"/>
      <c r="CS186" s="131"/>
      <c r="CT186" s="131"/>
      <c r="CU186" s="131"/>
      <c r="CV186" s="131"/>
      <c r="CW186" s="131"/>
      <c r="CX186" s="131"/>
      <c r="CY186" s="131"/>
      <c r="CZ186" s="131"/>
      <c r="DA186" s="131"/>
      <c r="DB186" s="131"/>
      <c r="DC186" s="131"/>
      <c r="DD186" s="131"/>
      <c r="DE186" s="131"/>
      <c r="DF186" s="131"/>
    </row>
    <row r="187" spans="1:110" ht="11.25" customHeight="1">
      <c r="A187" s="131"/>
      <c r="B187" s="131"/>
      <c r="C187" s="119"/>
      <c r="D187" s="142"/>
      <c r="E187" s="119"/>
      <c r="F187" s="119"/>
      <c r="G187" s="119"/>
      <c r="H187" s="140"/>
      <c r="I187" s="143"/>
      <c r="J187" s="143"/>
      <c r="K187" s="144"/>
      <c r="L187" s="144"/>
      <c r="M187" s="144"/>
      <c r="N187" s="144"/>
      <c r="O187" s="144"/>
      <c r="P187" s="144"/>
      <c r="Q187" s="144"/>
      <c r="R187" s="144"/>
      <c r="S187" s="119"/>
      <c r="T187" s="119"/>
      <c r="U187" s="119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31"/>
      <c r="AL187" s="131"/>
      <c r="AM187" s="131"/>
      <c r="AN187" s="131"/>
      <c r="AO187" s="131"/>
      <c r="AP187" s="131"/>
      <c r="AQ187" s="131"/>
      <c r="AR187" s="131"/>
      <c r="AS187" s="131"/>
      <c r="AT187" s="131"/>
      <c r="AU187" s="131"/>
      <c r="AV187" s="131"/>
      <c r="AW187" s="131"/>
      <c r="AX187" s="131"/>
      <c r="AY187" s="131"/>
      <c r="AZ187" s="131"/>
      <c r="BA187" s="131"/>
      <c r="BB187" s="131"/>
      <c r="BC187" s="131"/>
      <c r="BD187" s="131"/>
      <c r="BE187" s="131"/>
      <c r="BF187" s="131"/>
      <c r="BG187" s="131"/>
      <c r="BH187" s="131"/>
      <c r="BI187" s="131"/>
      <c r="BJ187" s="131"/>
      <c r="BK187" s="131"/>
      <c r="BL187" s="131"/>
      <c r="BM187" s="131"/>
      <c r="BN187" s="131"/>
      <c r="BO187" s="131"/>
      <c r="BP187" s="131"/>
      <c r="BQ187" s="131"/>
      <c r="BR187" s="131"/>
      <c r="BS187" s="131"/>
      <c r="BT187" s="131"/>
      <c r="BU187" s="131"/>
      <c r="BV187" s="131"/>
      <c r="BW187" s="131"/>
      <c r="BX187" s="131"/>
      <c r="BY187" s="131"/>
      <c r="BZ187" s="131"/>
      <c r="CA187" s="131"/>
      <c r="CB187" s="131"/>
      <c r="CC187" s="131"/>
      <c r="CD187" s="131"/>
      <c r="CE187" s="131"/>
      <c r="CF187" s="131"/>
      <c r="CG187" s="131"/>
      <c r="CH187" s="131"/>
      <c r="CI187" s="131"/>
      <c r="CJ187" s="131"/>
      <c r="CK187" s="131"/>
      <c r="CL187" s="131"/>
      <c r="CM187" s="131"/>
      <c r="CN187" s="131"/>
      <c r="CO187" s="131"/>
      <c r="CP187" s="131"/>
      <c r="CQ187" s="131"/>
      <c r="CR187" s="131"/>
      <c r="CS187" s="131"/>
      <c r="CT187" s="131"/>
      <c r="CU187" s="131"/>
      <c r="CV187" s="131"/>
      <c r="CW187" s="131"/>
      <c r="CX187" s="131"/>
      <c r="CY187" s="131"/>
      <c r="CZ187" s="131"/>
      <c r="DA187" s="131"/>
      <c r="DB187" s="131"/>
      <c r="DC187" s="131"/>
      <c r="DD187" s="131"/>
      <c r="DE187" s="131"/>
      <c r="DF187" s="131"/>
    </row>
    <row r="188" spans="1:110" ht="11.25" customHeight="1">
      <c r="A188" s="131"/>
      <c r="B188" s="131"/>
      <c r="C188" s="119"/>
      <c r="D188" s="142"/>
      <c r="E188" s="119"/>
      <c r="F188" s="119"/>
      <c r="G188" s="119"/>
      <c r="H188" s="140"/>
      <c r="I188" s="143"/>
      <c r="J188" s="143"/>
      <c r="K188" s="144"/>
      <c r="L188" s="144"/>
      <c r="M188" s="144"/>
      <c r="N188" s="144"/>
      <c r="O188" s="144"/>
      <c r="P188" s="144"/>
      <c r="Q188" s="144"/>
      <c r="R188" s="144"/>
      <c r="S188" s="119"/>
      <c r="T188" s="119"/>
      <c r="U188" s="119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31"/>
      <c r="AL188" s="131"/>
      <c r="AM188" s="131"/>
      <c r="AN188" s="131"/>
      <c r="AO188" s="131"/>
      <c r="AP188" s="131"/>
      <c r="AQ188" s="131"/>
      <c r="AR188" s="131"/>
      <c r="AS188" s="131"/>
      <c r="AT188" s="131"/>
      <c r="AU188" s="131"/>
      <c r="AV188" s="131"/>
      <c r="AW188" s="131"/>
      <c r="AX188" s="131"/>
      <c r="AY188" s="131"/>
      <c r="AZ188" s="131"/>
      <c r="BA188" s="131"/>
      <c r="BB188" s="131"/>
      <c r="BC188" s="131"/>
      <c r="BD188" s="131"/>
      <c r="BE188" s="131"/>
      <c r="BF188" s="131"/>
      <c r="BG188" s="131"/>
      <c r="BH188" s="131"/>
      <c r="BI188" s="131"/>
      <c r="BJ188" s="131"/>
      <c r="BK188" s="131"/>
      <c r="BL188" s="131"/>
      <c r="BM188" s="131"/>
      <c r="BN188" s="131"/>
      <c r="BO188" s="131"/>
      <c r="BP188" s="131"/>
      <c r="BQ188" s="131"/>
      <c r="BR188" s="131"/>
      <c r="BS188" s="131"/>
      <c r="BT188" s="131"/>
      <c r="BU188" s="131"/>
      <c r="BV188" s="131"/>
      <c r="BW188" s="131"/>
      <c r="BX188" s="131"/>
      <c r="BY188" s="131"/>
      <c r="BZ188" s="131"/>
      <c r="CA188" s="131"/>
      <c r="CB188" s="131"/>
      <c r="CC188" s="131"/>
      <c r="CD188" s="131"/>
      <c r="CE188" s="131"/>
      <c r="CF188" s="131"/>
      <c r="CG188" s="131"/>
      <c r="CH188" s="131"/>
      <c r="CI188" s="131"/>
      <c r="CJ188" s="131"/>
      <c r="CK188" s="131"/>
      <c r="CL188" s="131"/>
      <c r="CM188" s="131"/>
      <c r="CN188" s="131"/>
      <c r="CO188" s="131"/>
      <c r="CP188" s="131"/>
      <c r="CQ188" s="131"/>
      <c r="CR188" s="131"/>
      <c r="CS188" s="131"/>
      <c r="CT188" s="131"/>
      <c r="CU188" s="131"/>
      <c r="CV188" s="131"/>
      <c r="CW188" s="131"/>
      <c r="CX188" s="131"/>
      <c r="CY188" s="131"/>
      <c r="CZ188" s="131"/>
      <c r="DA188" s="131"/>
      <c r="DB188" s="131"/>
      <c r="DC188" s="131"/>
      <c r="DD188" s="131"/>
      <c r="DE188" s="131"/>
      <c r="DF188" s="131"/>
    </row>
    <row r="189" spans="1:110" ht="11.25" customHeight="1">
      <c r="A189" s="131"/>
      <c r="B189" s="131"/>
      <c r="C189" s="119"/>
      <c r="D189" s="142"/>
      <c r="E189" s="119"/>
      <c r="F189" s="119"/>
      <c r="G189" s="119"/>
      <c r="H189" s="140"/>
      <c r="I189" s="143"/>
      <c r="J189" s="143"/>
      <c r="K189" s="144"/>
      <c r="L189" s="144"/>
      <c r="M189" s="144"/>
      <c r="N189" s="144"/>
      <c r="O189" s="144"/>
      <c r="P189" s="144"/>
      <c r="Q189" s="144"/>
      <c r="R189" s="144"/>
      <c r="S189" s="119"/>
      <c r="T189" s="119"/>
      <c r="U189" s="119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31"/>
      <c r="AL189" s="131"/>
      <c r="AM189" s="131"/>
      <c r="AN189" s="131"/>
      <c r="AO189" s="131"/>
      <c r="AP189" s="131"/>
      <c r="AQ189" s="131"/>
      <c r="AR189" s="131"/>
      <c r="AS189" s="131"/>
      <c r="AT189" s="131"/>
      <c r="AU189" s="131"/>
      <c r="AV189" s="131"/>
      <c r="AW189" s="131"/>
      <c r="AX189" s="131"/>
      <c r="AY189" s="131"/>
      <c r="AZ189" s="131"/>
      <c r="BA189" s="131"/>
      <c r="BB189" s="131"/>
      <c r="BC189" s="131"/>
      <c r="BD189" s="131"/>
      <c r="BE189" s="131"/>
      <c r="BF189" s="131"/>
      <c r="BG189" s="131"/>
      <c r="BH189" s="131"/>
      <c r="BI189" s="131"/>
      <c r="BJ189" s="131"/>
      <c r="BK189" s="131"/>
      <c r="BL189" s="131"/>
      <c r="BM189" s="131"/>
      <c r="BN189" s="131"/>
      <c r="BO189" s="131"/>
      <c r="BP189" s="131"/>
      <c r="BQ189" s="131"/>
      <c r="BR189" s="131"/>
      <c r="BS189" s="131"/>
      <c r="BT189" s="131"/>
      <c r="BU189" s="131"/>
      <c r="BV189" s="131"/>
      <c r="BW189" s="131"/>
      <c r="BX189" s="131"/>
      <c r="BY189" s="131"/>
      <c r="BZ189" s="131"/>
      <c r="CA189" s="131"/>
      <c r="CB189" s="131"/>
      <c r="CC189" s="131"/>
      <c r="CD189" s="131"/>
      <c r="CE189" s="131"/>
      <c r="CF189" s="131"/>
      <c r="CG189" s="131"/>
      <c r="CH189" s="131"/>
      <c r="CI189" s="131"/>
      <c r="CJ189" s="131"/>
      <c r="CK189" s="131"/>
      <c r="CL189" s="131"/>
      <c r="CM189" s="131"/>
      <c r="CN189" s="131"/>
      <c r="CO189" s="131"/>
      <c r="CP189" s="131"/>
      <c r="CQ189" s="131"/>
      <c r="CR189" s="131"/>
      <c r="CS189" s="131"/>
      <c r="CT189" s="131"/>
      <c r="CU189" s="131"/>
      <c r="CV189" s="131"/>
      <c r="CW189" s="131"/>
      <c r="CX189" s="131"/>
      <c r="CY189" s="131"/>
      <c r="CZ189" s="131"/>
      <c r="DA189" s="131"/>
      <c r="DB189" s="131"/>
      <c r="DC189" s="131"/>
      <c r="DD189" s="131"/>
      <c r="DE189" s="131"/>
      <c r="DF189" s="131"/>
    </row>
    <row r="190" spans="1:110" ht="11.25" customHeight="1">
      <c r="A190" s="131"/>
      <c r="B190" s="131"/>
      <c r="C190" s="119"/>
      <c r="D190" s="142"/>
      <c r="E190" s="119"/>
      <c r="F190" s="119"/>
      <c r="G190" s="119"/>
      <c r="H190" s="140"/>
      <c r="I190" s="143"/>
      <c r="J190" s="143"/>
      <c r="K190" s="144"/>
      <c r="L190" s="144"/>
      <c r="M190" s="144"/>
      <c r="N190" s="144"/>
      <c r="O190" s="144"/>
      <c r="P190" s="144"/>
      <c r="Q190" s="144"/>
      <c r="R190" s="144"/>
      <c r="S190" s="119"/>
      <c r="T190" s="119"/>
      <c r="U190" s="119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31"/>
      <c r="AL190" s="131"/>
      <c r="AM190" s="131"/>
      <c r="AN190" s="131"/>
      <c r="AO190" s="131"/>
      <c r="AP190" s="131"/>
      <c r="AQ190" s="131"/>
      <c r="AR190" s="131"/>
      <c r="AS190" s="131"/>
      <c r="AT190" s="131"/>
      <c r="AU190" s="131"/>
      <c r="AV190" s="131"/>
      <c r="AW190" s="131"/>
      <c r="AX190" s="131"/>
      <c r="AY190" s="131"/>
      <c r="AZ190" s="131"/>
      <c r="BA190" s="131"/>
      <c r="BB190" s="131"/>
      <c r="BC190" s="131"/>
      <c r="BD190" s="131"/>
      <c r="BE190" s="131"/>
      <c r="BF190" s="131"/>
      <c r="BG190" s="131"/>
      <c r="BH190" s="131"/>
      <c r="BI190" s="131"/>
      <c r="BJ190" s="131"/>
      <c r="BK190" s="131"/>
      <c r="BL190" s="131"/>
      <c r="BM190" s="131"/>
      <c r="BN190" s="131"/>
      <c r="BO190" s="131"/>
      <c r="BP190" s="131"/>
      <c r="BQ190" s="131"/>
      <c r="BR190" s="131"/>
      <c r="BS190" s="131"/>
      <c r="BT190" s="131"/>
      <c r="BU190" s="131"/>
      <c r="BV190" s="131"/>
      <c r="BW190" s="131"/>
      <c r="BX190" s="131"/>
      <c r="BY190" s="131"/>
      <c r="BZ190" s="131"/>
      <c r="CA190" s="131"/>
      <c r="CB190" s="131"/>
      <c r="CC190" s="131"/>
      <c r="CD190" s="131"/>
      <c r="CE190" s="131"/>
      <c r="CF190" s="131"/>
      <c r="CG190" s="131"/>
      <c r="CH190" s="131"/>
      <c r="CI190" s="131"/>
      <c r="CJ190" s="131"/>
      <c r="CK190" s="131"/>
      <c r="CL190" s="131"/>
      <c r="CM190" s="131"/>
      <c r="CN190" s="131"/>
      <c r="CO190" s="131"/>
      <c r="CP190" s="131"/>
      <c r="CQ190" s="131"/>
      <c r="CR190" s="131"/>
      <c r="CS190" s="131"/>
      <c r="CT190" s="131"/>
      <c r="CU190" s="131"/>
      <c r="CV190" s="131"/>
      <c r="CW190" s="131"/>
      <c r="CX190" s="131"/>
      <c r="CY190" s="131"/>
      <c r="CZ190" s="131"/>
      <c r="DA190" s="131"/>
      <c r="DB190" s="131"/>
      <c r="DC190" s="131"/>
      <c r="DD190" s="131"/>
      <c r="DE190" s="131"/>
      <c r="DF190" s="131"/>
    </row>
    <row r="191" spans="1:110" ht="11.25" customHeight="1">
      <c r="A191" s="131"/>
      <c r="B191" s="131"/>
      <c r="C191" s="119"/>
      <c r="D191" s="142"/>
      <c r="E191" s="119"/>
      <c r="F191" s="119"/>
      <c r="G191" s="119"/>
      <c r="H191" s="140"/>
      <c r="I191" s="143"/>
      <c r="J191" s="143"/>
      <c r="K191" s="144"/>
      <c r="L191" s="144"/>
      <c r="M191" s="144"/>
      <c r="N191" s="144"/>
      <c r="O191" s="144"/>
      <c r="P191" s="144"/>
      <c r="Q191" s="144"/>
      <c r="R191" s="144"/>
      <c r="S191" s="119"/>
      <c r="T191" s="119"/>
      <c r="U191" s="119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31"/>
      <c r="AL191" s="131"/>
      <c r="AM191" s="131"/>
      <c r="AN191" s="131"/>
      <c r="AO191" s="131"/>
      <c r="AP191" s="131"/>
      <c r="AQ191" s="131"/>
      <c r="AR191" s="131"/>
      <c r="AS191" s="131"/>
      <c r="AT191" s="131"/>
      <c r="AU191" s="131"/>
      <c r="AV191" s="131"/>
      <c r="AW191" s="131"/>
      <c r="AX191" s="131"/>
      <c r="AY191" s="131"/>
      <c r="AZ191" s="131"/>
      <c r="BA191" s="131"/>
      <c r="BB191" s="131"/>
      <c r="BC191" s="131"/>
      <c r="BD191" s="131"/>
      <c r="BE191" s="131"/>
      <c r="BF191" s="131"/>
      <c r="BG191" s="131"/>
      <c r="BH191" s="131"/>
      <c r="BI191" s="131"/>
      <c r="BJ191" s="131"/>
      <c r="BK191" s="131"/>
      <c r="BL191" s="131"/>
      <c r="BM191" s="131"/>
      <c r="BN191" s="131"/>
      <c r="BO191" s="131"/>
      <c r="BP191" s="131"/>
      <c r="BQ191" s="131"/>
      <c r="BR191" s="131"/>
      <c r="BS191" s="131"/>
      <c r="BT191" s="131"/>
      <c r="BU191" s="131"/>
      <c r="BV191" s="131"/>
      <c r="BW191" s="131"/>
      <c r="BX191" s="131"/>
      <c r="BY191" s="131"/>
      <c r="BZ191" s="131"/>
      <c r="CA191" s="131"/>
      <c r="CB191" s="131"/>
      <c r="CC191" s="131"/>
      <c r="CD191" s="131"/>
      <c r="CE191" s="131"/>
      <c r="CF191" s="131"/>
      <c r="CG191" s="131"/>
      <c r="CH191" s="131"/>
      <c r="CI191" s="131"/>
      <c r="CJ191" s="131"/>
      <c r="CK191" s="131"/>
      <c r="CL191" s="131"/>
      <c r="CM191" s="131"/>
      <c r="CN191" s="131"/>
      <c r="CO191" s="131"/>
      <c r="CP191" s="131"/>
      <c r="CQ191" s="131"/>
      <c r="CR191" s="131"/>
      <c r="CS191" s="131"/>
      <c r="CT191" s="131"/>
      <c r="CU191" s="131"/>
      <c r="CV191" s="131"/>
      <c r="CW191" s="131"/>
      <c r="CX191" s="131"/>
      <c r="CY191" s="131"/>
      <c r="CZ191" s="131"/>
      <c r="DA191" s="131"/>
      <c r="DB191" s="131"/>
      <c r="DC191" s="131"/>
      <c r="DD191" s="131"/>
      <c r="DE191" s="131"/>
      <c r="DF191" s="131"/>
    </row>
    <row r="192" spans="1:110" ht="11.25" customHeight="1">
      <c r="A192" s="131"/>
      <c r="B192" s="131"/>
      <c r="C192" s="119"/>
      <c r="D192" s="142"/>
      <c r="E192" s="119"/>
      <c r="F192" s="119"/>
      <c r="G192" s="119"/>
      <c r="H192" s="140"/>
      <c r="I192" s="143"/>
      <c r="J192" s="143"/>
      <c r="K192" s="144"/>
      <c r="L192" s="144"/>
      <c r="M192" s="144"/>
      <c r="N192" s="144"/>
      <c r="O192" s="144"/>
      <c r="P192" s="144"/>
      <c r="Q192" s="144"/>
      <c r="R192" s="144"/>
      <c r="S192" s="119"/>
      <c r="T192" s="119"/>
      <c r="U192" s="119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31"/>
      <c r="AL192" s="131"/>
      <c r="AM192" s="131"/>
      <c r="AN192" s="131"/>
      <c r="AO192" s="131"/>
      <c r="AP192" s="131"/>
      <c r="AQ192" s="131"/>
      <c r="AR192" s="131"/>
      <c r="AS192" s="131"/>
      <c r="AT192" s="131"/>
      <c r="AU192" s="131"/>
      <c r="AV192" s="131"/>
      <c r="AW192" s="131"/>
      <c r="AX192" s="131"/>
      <c r="AY192" s="131"/>
      <c r="AZ192" s="131"/>
      <c r="BA192" s="131"/>
      <c r="BB192" s="131"/>
      <c r="BC192" s="131"/>
      <c r="BD192" s="131"/>
      <c r="BE192" s="131"/>
      <c r="BF192" s="131"/>
      <c r="BG192" s="131"/>
      <c r="BH192" s="131"/>
      <c r="BI192" s="131"/>
      <c r="BJ192" s="131"/>
      <c r="BK192" s="131"/>
      <c r="BL192" s="131"/>
      <c r="BM192" s="131"/>
      <c r="BN192" s="131"/>
      <c r="BO192" s="131"/>
      <c r="BP192" s="131"/>
      <c r="BQ192" s="131"/>
      <c r="BR192" s="131"/>
      <c r="BS192" s="131"/>
      <c r="BT192" s="131"/>
      <c r="BU192" s="131"/>
      <c r="BV192" s="131"/>
      <c r="BW192" s="131"/>
      <c r="BX192" s="131"/>
      <c r="BY192" s="131"/>
      <c r="BZ192" s="131"/>
      <c r="CA192" s="131"/>
      <c r="CB192" s="131"/>
      <c r="CC192" s="131"/>
      <c r="CD192" s="131"/>
      <c r="CE192" s="131"/>
      <c r="CF192" s="131"/>
      <c r="CG192" s="131"/>
      <c r="CH192" s="131"/>
      <c r="CI192" s="131"/>
      <c r="CJ192" s="131"/>
      <c r="CK192" s="131"/>
      <c r="CL192" s="131"/>
      <c r="CM192" s="131"/>
      <c r="CN192" s="131"/>
      <c r="CO192" s="131"/>
      <c r="CP192" s="131"/>
      <c r="CQ192" s="131"/>
      <c r="CR192" s="131"/>
      <c r="CS192" s="131"/>
      <c r="CT192" s="131"/>
      <c r="CU192" s="131"/>
      <c r="CV192" s="131"/>
      <c r="CW192" s="131"/>
      <c r="CX192" s="131"/>
      <c r="CY192" s="131"/>
      <c r="CZ192" s="131"/>
      <c r="DA192" s="131"/>
      <c r="DB192" s="131"/>
      <c r="DC192" s="131"/>
      <c r="DD192" s="131"/>
      <c r="DE192" s="131"/>
      <c r="DF192" s="131"/>
    </row>
    <row r="193" spans="1:110" ht="11.25" customHeight="1">
      <c r="A193" s="131"/>
      <c r="B193" s="131"/>
      <c r="C193" s="119"/>
      <c r="D193" s="142"/>
      <c r="E193" s="119"/>
      <c r="F193" s="119"/>
      <c r="G193" s="119"/>
      <c r="H193" s="140"/>
      <c r="I193" s="143"/>
      <c r="J193" s="143"/>
      <c r="K193" s="144"/>
      <c r="L193" s="144"/>
      <c r="M193" s="144"/>
      <c r="N193" s="144"/>
      <c r="O193" s="144"/>
      <c r="P193" s="144"/>
      <c r="Q193" s="144"/>
      <c r="R193" s="144"/>
      <c r="S193" s="119"/>
      <c r="T193" s="119"/>
      <c r="U193" s="119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31"/>
      <c r="AL193" s="131"/>
      <c r="AM193" s="131"/>
      <c r="AN193" s="131"/>
      <c r="AO193" s="131"/>
      <c r="AP193" s="131"/>
      <c r="AQ193" s="131"/>
      <c r="AR193" s="131"/>
      <c r="AS193" s="131"/>
      <c r="AT193" s="131"/>
      <c r="AU193" s="131"/>
      <c r="AV193" s="131"/>
      <c r="AW193" s="131"/>
      <c r="AX193" s="131"/>
      <c r="AY193" s="131"/>
      <c r="AZ193" s="131"/>
      <c r="BA193" s="131"/>
      <c r="BB193" s="131"/>
      <c r="BC193" s="131"/>
      <c r="BD193" s="131"/>
      <c r="BE193" s="131"/>
      <c r="BF193" s="131"/>
      <c r="BG193" s="131"/>
      <c r="BH193" s="131"/>
      <c r="BI193" s="131"/>
      <c r="BJ193" s="131"/>
      <c r="BK193" s="131"/>
      <c r="BL193" s="131"/>
      <c r="BM193" s="131"/>
      <c r="BN193" s="131"/>
      <c r="BO193" s="131"/>
      <c r="BP193" s="131"/>
      <c r="BQ193" s="131"/>
      <c r="BR193" s="131"/>
      <c r="BS193" s="131"/>
      <c r="BT193" s="131"/>
      <c r="BU193" s="131"/>
      <c r="BV193" s="131"/>
      <c r="BW193" s="131"/>
      <c r="BX193" s="131"/>
      <c r="BY193" s="131"/>
      <c r="BZ193" s="131"/>
      <c r="CA193" s="131"/>
      <c r="CB193" s="131"/>
      <c r="CC193" s="131"/>
      <c r="CD193" s="131"/>
      <c r="CE193" s="131"/>
      <c r="CF193" s="131"/>
      <c r="CG193" s="131"/>
      <c r="CH193" s="131"/>
      <c r="CI193" s="131"/>
      <c r="CJ193" s="131"/>
      <c r="CK193" s="131"/>
      <c r="CL193" s="131"/>
      <c r="CM193" s="131"/>
      <c r="CN193" s="131"/>
      <c r="CO193" s="131"/>
      <c r="CP193" s="131"/>
      <c r="CQ193" s="131"/>
      <c r="CR193" s="131"/>
      <c r="CS193" s="131"/>
      <c r="CT193" s="131"/>
      <c r="CU193" s="131"/>
      <c r="CV193" s="131"/>
      <c r="CW193" s="131"/>
      <c r="CX193" s="131"/>
      <c r="CY193" s="131"/>
      <c r="CZ193" s="131"/>
      <c r="DA193" s="131"/>
      <c r="DB193" s="131"/>
      <c r="DC193" s="131"/>
      <c r="DD193" s="131"/>
      <c r="DE193" s="131"/>
      <c r="DF193" s="131"/>
    </row>
    <row r="194" spans="1:110" ht="11.25" customHeight="1">
      <c r="A194" s="131"/>
      <c r="B194" s="131"/>
      <c r="C194" s="119"/>
      <c r="D194" s="142"/>
      <c r="E194" s="119"/>
      <c r="F194" s="119"/>
      <c r="G194" s="119"/>
      <c r="H194" s="140"/>
      <c r="I194" s="143"/>
      <c r="J194" s="143"/>
      <c r="K194" s="144"/>
      <c r="L194" s="144"/>
      <c r="M194" s="144"/>
      <c r="N194" s="144"/>
      <c r="O194" s="144"/>
      <c r="P194" s="144"/>
      <c r="Q194" s="144"/>
      <c r="R194" s="144"/>
      <c r="S194" s="119"/>
      <c r="T194" s="119"/>
      <c r="U194" s="119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31"/>
      <c r="AL194" s="131"/>
      <c r="AM194" s="131"/>
      <c r="AN194" s="131"/>
      <c r="AO194" s="131"/>
      <c r="AP194" s="131"/>
      <c r="AQ194" s="131"/>
      <c r="AR194" s="131"/>
      <c r="AS194" s="131"/>
      <c r="AT194" s="131"/>
      <c r="AU194" s="131"/>
      <c r="AV194" s="131"/>
      <c r="AW194" s="131"/>
      <c r="AX194" s="131"/>
      <c r="AY194" s="131"/>
      <c r="AZ194" s="131"/>
      <c r="BA194" s="131"/>
      <c r="BB194" s="131"/>
      <c r="BC194" s="131"/>
      <c r="BD194" s="131"/>
      <c r="BE194" s="131"/>
      <c r="BF194" s="131"/>
      <c r="BG194" s="131"/>
      <c r="BH194" s="131"/>
      <c r="BI194" s="131"/>
      <c r="BJ194" s="131"/>
      <c r="BK194" s="131"/>
      <c r="BL194" s="131"/>
      <c r="BM194" s="131"/>
      <c r="BN194" s="131"/>
      <c r="BO194" s="131"/>
      <c r="BP194" s="131"/>
      <c r="BQ194" s="131"/>
      <c r="BR194" s="131"/>
      <c r="BS194" s="131"/>
      <c r="BT194" s="131"/>
      <c r="BU194" s="131"/>
      <c r="BV194" s="131"/>
      <c r="BW194" s="131"/>
      <c r="BX194" s="131"/>
      <c r="BY194" s="131"/>
      <c r="BZ194" s="131"/>
      <c r="CA194" s="131"/>
      <c r="CB194" s="131"/>
      <c r="CC194" s="131"/>
      <c r="CD194" s="131"/>
      <c r="CE194" s="131"/>
      <c r="CF194" s="131"/>
      <c r="CG194" s="131"/>
      <c r="CH194" s="131"/>
      <c r="CI194" s="131"/>
      <c r="CJ194" s="131"/>
      <c r="CK194" s="131"/>
      <c r="CL194" s="131"/>
      <c r="CM194" s="131"/>
      <c r="CN194" s="131"/>
      <c r="CO194" s="131"/>
      <c r="CP194" s="131"/>
      <c r="CQ194" s="131"/>
      <c r="CR194" s="131"/>
      <c r="CS194" s="131"/>
      <c r="CT194" s="131"/>
      <c r="CU194" s="131"/>
      <c r="CV194" s="131"/>
      <c r="CW194" s="131"/>
      <c r="CX194" s="131"/>
      <c r="CY194" s="131"/>
      <c r="CZ194" s="131"/>
      <c r="DA194" s="131"/>
      <c r="DB194" s="131"/>
      <c r="DC194" s="131"/>
      <c r="DD194" s="131"/>
      <c r="DE194" s="131"/>
      <c r="DF194" s="131"/>
    </row>
    <row r="195" spans="1:110" ht="11.25" customHeight="1">
      <c r="A195" s="131"/>
      <c r="B195" s="131"/>
      <c r="C195" s="119"/>
      <c r="D195" s="142"/>
      <c r="E195" s="119"/>
      <c r="F195" s="119"/>
      <c r="G195" s="119"/>
      <c r="H195" s="140"/>
      <c r="I195" s="143"/>
      <c r="J195" s="143"/>
      <c r="K195" s="144"/>
      <c r="L195" s="144"/>
      <c r="M195" s="144"/>
      <c r="N195" s="144"/>
      <c r="O195" s="144"/>
      <c r="P195" s="144"/>
      <c r="Q195" s="144"/>
      <c r="R195" s="144"/>
      <c r="S195" s="119"/>
      <c r="T195" s="119"/>
      <c r="U195" s="119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31"/>
      <c r="AL195" s="131"/>
      <c r="AM195" s="131"/>
      <c r="AN195" s="131"/>
      <c r="AO195" s="131"/>
      <c r="AP195" s="131"/>
      <c r="AQ195" s="131"/>
      <c r="AR195" s="131"/>
      <c r="AS195" s="131"/>
      <c r="AT195" s="131"/>
      <c r="AU195" s="131"/>
      <c r="AV195" s="131"/>
      <c r="AW195" s="131"/>
      <c r="AX195" s="131"/>
      <c r="AY195" s="131"/>
      <c r="AZ195" s="131"/>
      <c r="BA195" s="131"/>
      <c r="BB195" s="131"/>
      <c r="BC195" s="131"/>
      <c r="BD195" s="131"/>
      <c r="BE195" s="131"/>
      <c r="BF195" s="131"/>
      <c r="BG195" s="131"/>
      <c r="BH195" s="131"/>
      <c r="BI195" s="131"/>
      <c r="BJ195" s="131"/>
      <c r="BK195" s="131"/>
      <c r="BL195" s="131"/>
      <c r="BM195" s="131"/>
      <c r="BN195" s="131"/>
      <c r="BO195" s="131"/>
      <c r="BP195" s="131"/>
      <c r="BQ195" s="131"/>
      <c r="BR195" s="131"/>
      <c r="BS195" s="131"/>
      <c r="BT195" s="131"/>
      <c r="BU195" s="131"/>
      <c r="BV195" s="131"/>
      <c r="BW195" s="131"/>
      <c r="BX195" s="131"/>
      <c r="BY195" s="131"/>
      <c r="BZ195" s="131"/>
      <c r="CA195" s="131"/>
      <c r="CB195" s="131"/>
      <c r="CC195" s="131"/>
      <c r="CD195" s="131"/>
      <c r="CE195" s="131"/>
      <c r="CF195" s="131"/>
      <c r="CG195" s="131"/>
      <c r="CH195" s="131"/>
      <c r="CI195" s="131"/>
      <c r="CJ195" s="131"/>
      <c r="CK195" s="131"/>
      <c r="CL195" s="131"/>
      <c r="CM195" s="131"/>
      <c r="CN195" s="131"/>
      <c r="CO195" s="131"/>
      <c r="CP195" s="131"/>
      <c r="CQ195" s="131"/>
      <c r="CR195" s="131"/>
      <c r="CS195" s="131"/>
      <c r="CT195" s="131"/>
      <c r="CU195" s="131"/>
      <c r="CV195" s="131"/>
      <c r="CW195" s="131"/>
      <c r="CX195" s="131"/>
      <c r="CY195" s="131"/>
      <c r="CZ195" s="131"/>
      <c r="DA195" s="131"/>
      <c r="DB195" s="131"/>
      <c r="DC195" s="131"/>
      <c r="DD195" s="131"/>
      <c r="DE195" s="131"/>
      <c r="DF195" s="131"/>
    </row>
    <row r="196" spans="1:110" ht="11.25" customHeight="1">
      <c r="A196" s="131"/>
      <c r="B196" s="131"/>
      <c r="C196" s="119"/>
      <c r="D196" s="142"/>
      <c r="E196" s="119"/>
      <c r="F196" s="119"/>
      <c r="G196" s="119"/>
      <c r="H196" s="140"/>
      <c r="I196" s="143"/>
      <c r="J196" s="143"/>
      <c r="K196" s="144"/>
      <c r="L196" s="144"/>
      <c r="M196" s="144"/>
      <c r="N196" s="144"/>
      <c r="O196" s="144"/>
      <c r="P196" s="144"/>
      <c r="Q196" s="144"/>
      <c r="R196" s="144"/>
      <c r="S196" s="119"/>
      <c r="T196" s="119"/>
      <c r="U196" s="119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31"/>
      <c r="AL196" s="131"/>
      <c r="AM196" s="131"/>
      <c r="AN196" s="131"/>
      <c r="AO196" s="131"/>
      <c r="AP196" s="131"/>
      <c r="AQ196" s="131"/>
      <c r="AR196" s="131"/>
      <c r="AS196" s="131"/>
      <c r="AT196" s="131"/>
      <c r="AU196" s="131"/>
      <c r="AV196" s="131"/>
      <c r="AW196" s="131"/>
      <c r="AX196" s="131"/>
      <c r="AY196" s="131"/>
      <c r="AZ196" s="131"/>
      <c r="BA196" s="131"/>
      <c r="BB196" s="131"/>
      <c r="BC196" s="131"/>
      <c r="BD196" s="131"/>
      <c r="BE196" s="131"/>
      <c r="BF196" s="131"/>
      <c r="BG196" s="131"/>
      <c r="BH196" s="131"/>
      <c r="BI196" s="131"/>
      <c r="BJ196" s="131"/>
      <c r="BK196" s="131"/>
      <c r="BL196" s="131"/>
      <c r="BM196" s="131"/>
      <c r="BN196" s="131"/>
      <c r="BO196" s="131"/>
      <c r="BP196" s="131"/>
      <c r="BQ196" s="131"/>
      <c r="BR196" s="131"/>
      <c r="BS196" s="131"/>
      <c r="BT196" s="131"/>
      <c r="BU196" s="131"/>
      <c r="BV196" s="131"/>
      <c r="BW196" s="131"/>
      <c r="BX196" s="131"/>
      <c r="BY196" s="131"/>
      <c r="BZ196" s="131"/>
      <c r="CA196" s="131"/>
      <c r="CB196" s="131"/>
      <c r="CC196" s="131"/>
      <c r="CD196" s="131"/>
      <c r="CE196" s="131"/>
      <c r="CF196" s="131"/>
      <c r="CG196" s="131"/>
      <c r="CH196" s="131"/>
      <c r="CI196" s="131"/>
      <c r="CJ196" s="131"/>
      <c r="CK196" s="131"/>
      <c r="CL196" s="131"/>
      <c r="CM196" s="131"/>
      <c r="CN196" s="131"/>
      <c r="CO196" s="131"/>
      <c r="CP196" s="131"/>
      <c r="CQ196" s="131"/>
      <c r="CR196" s="131"/>
      <c r="CS196" s="131"/>
      <c r="CT196" s="131"/>
      <c r="CU196" s="131"/>
      <c r="CV196" s="131"/>
      <c r="CW196" s="131"/>
      <c r="CX196" s="131"/>
      <c r="CY196" s="131"/>
      <c r="CZ196" s="131"/>
      <c r="DA196" s="131"/>
      <c r="DB196" s="131"/>
      <c r="DC196" s="131"/>
      <c r="DD196" s="131"/>
      <c r="DE196" s="131"/>
      <c r="DF196" s="131"/>
    </row>
    <row r="197" spans="1:110" ht="11.25" customHeight="1">
      <c r="A197" s="131"/>
      <c r="B197" s="131"/>
      <c r="C197" s="119"/>
      <c r="D197" s="142"/>
      <c r="E197" s="119"/>
      <c r="F197" s="119"/>
      <c r="G197" s="119"/>
      <c r="H197" s="140"/>
      <c r="I197" s="143"/>
      <c r="J197" s="143"/>
      <c r="K197" s="144"/>
      <c r="L197" s="144"/>
      <c r="M197" s="144"/>
      <c r="N197" s="144"/>
      <c r="O197" s="144"/>
      <c r="P197" s="144"/>
      <c r="Q197" s="144"/>
      <c r="R197" s="144"/>
      <c r="S197" s="119"/>
      <c r="T197" s="119"/>
      <c r="U197" s="119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31"/>
      <c r="AL197" s="131"/>
      <c r="AM197" s="131"/>
      <c r="AN197" s="131"/>
      <c r="AO197" s="131"/>
      <c r="AP197" s="131"/>
      <c r="AQ197" s="131"/>
      <c r="AR197" s="131"/>
      <c r="AS197" s="131"/>
      <c r="AT197" s="131"/>
      <c r="AU197" s="131"/>
      <c r="AV197" s="131"/>
      <c r="AW197" s="131"/>
      <c r="AX197" s="131"/>
      <c r="AY197" s="131"/>
      <c r="AZ197" s="131"/>
      <c r="BA197" s="131"/>
      <c r="BB197" s="131"/>
      <c r="BC197" s="131"/>
      <c r="BD197" s="131"/>
      <c r="BE197" s="131"/>
      <c r="BF197" s="131"/>
      <c r="BG197" s="131"/>
      <c r="BH197" s="131"/>
      <c r="BI197" s="131"/>
      <c r="BJ197" s="131"/>
      <c r="BK197" s="131"/>
      <c r="BL197" s="131"/>
      <c r="BM197" s="131"/>
      <c r="BN197" s="131"/>
      <c r="BO197" s="131"/>
      <c r="BP197" s="131"/>
      <c r="BQ197" s="131"/>
      <c r="BR197" s="131"/>
      <c r="BS197" s="131"/>
      <c r="BT197" s="131"/>
      <c r="BU197" s="131"/>
      <c r="BV197" s="131"/>
      <c r="BW197" s="131"/>
      <c r="BX197" s="131"/>
      <c r="BY197" s="131"/>
      <c r="BZ197" s="131"/>
      <c r="CA197" s="131"/>
      <c r="CB197" s="131"/>
      <c r="CC197" s="131"/>
      <c r="CD197" s="131"/>
      <c r="CE197" s="131"/>
      <c r="CF197" s="131"/>
      <c r="CG197" s="131"/>
      <c r="CH197" s="131"/>
      <c r="CI197" s="131"/>
      <c r="CJ197" s="131"/>
      <c r="CK197" s="131"/>
      <c r="CL197" s="131"/>
      <c r="CM197" s="131"/>
      <c r="CN197" s="131"/>
      <c r="CO197" s="131"/>
      <c r="CP197" s="131"/>
      <c r="CQ197" s="131"/>
      <c r="CR197" s="131"/>
      <c r="CS197" s="131"/>
      <c r="CT197" s="131"/>
      <c r="CU197" s="131"/>
      <c r="CV197" s="131"/>
      <c r="CW197" s="131"/>
      <c r="CX197" s="131"/>
      <c r="CY197" s="131"/>
      <c r="CZ197" s="131"/>
      <c r="DA197" s="131"/>
      <c r="DB197" s="131"/>
      <c r="DC197" s="131"/>
      <c r="DD197" s="131"/>
      <c r="DE197" s="131"/>
      <c r="DF197" s="131"/>
    </row>
    <row r="198" spans="1:110" ht="11.25" customHeight="1">
      <c r="A198" s="131"/>
      <c r="B198" s="131"/>
      <c r="C198" s="119"/>
      <c r="D198" s="142"/>
      <c r="E198" s="119"/>
      <c r="F198" s="119"/>
      <c r="G198" s="119"/>
      <c r="H198" s="140"/>
      <c r="I198" s="143"/>
      <c r="J198" s="143"/>
      <c r="K198" s="144"/>
      <c r="L198" s="144"/>
      <c r="M198" s="144"/>
      <c r="N198" s="144"/>
      <c r="O198" s="144"/>
      <c r="P198" s="144"/>
      <c r="Q198" s="144"/>
      <c r="R198" s="144"/>
      <c r="S198" s="119"/>
      <c r="T198" s="119"/>
      <c r="U198" s="119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31"/>
      <c r="AL198" s="131"/>
      <c r="AM198" s="131"/>
      <c r="AN198" s="131"/>
      <c r="AO198" s="131"/>
      <c r="AP198" s="131"/>
      <c r="AQ198" s="131"/>
      <c r="AR198" s="131"/>
      <c r="AS198" s="131"/>
      <c r="AT198" s="131"/>
      <c r="AU198" s="131"/>
      <c r="AV198" s="131"/>
      <c r="AW198" s="131"/>
      <c r="AX198" s="131"/>
      <c r="AY198" s="131"/>
      <c r="AZ198" s="131"/>
      <c r="BA198" s="131"/>
      <c r="BB198" s="131"/>
      <c r="BC198" s="131"/>
      <c r="BD198" s="131"/>
      <c r="BE198" s="131"/>
      <c r="BF198" s="131"/>
      <c r="BG198" s="131"/>
      <c r="BH198" s="131"/>
      <c r="BI198" s="131"/>
      <c r="BJ198" s="131"/>
      <c r="BK198" s="131"/>
      <c r="BL198" s="131"/>
      <c r="BM198" s="131"/>
      <c r="BN198" s="131"/>
      <c r="BO198" s="131"/>
      <c r="BP198" s="131"/>
      <c r="BQ198" s="131"/>
      <c r="BR198" s="131"/>
      <c r="BS198" s="131"/>
      <c r="BT198" s="131"/>
      <c r="BU198" s="131"/>
      <c r="BV198" s="131"/>
      <c r="BW198" s="131"/>
      <c r="BX198" s="131"/>
      <c r="BY198" s="131"/>
      <c r="BZ198" s="131"/>
      <c r="CA198" s="131"/>
      <c r="CB198" s="131"/>
      <c r="CC198" s="131"/>
      <c r="CD198" s="131"/>
      <c r="CE198" s="131"/>
      <c r="CF198" s="131"/>
      <c r="CG198" s="131"/>
      <c r="CH198" s="131"/>
      <c r="CI198" s="131"/>
      <c r="CJ198" s="131"/>
      <c r="CK198" s="131"/>
      <c r="CL198" s="131"/>
      <c r="CM198" s="131"/>
      <c r="CN198" s="131"/>
      <c r="CO198" s="131"/>
      <c r="CP198" s="131"/>
      <c r="CQ198" s="131"/>
      <c r="CR198" s="131"/>
      <c r="CS198" s="131"/>
      <c r="CT198" s="131"/>
      <c r="CU198" s="131"/>
      <c r="CV198" s="131"/>
      <c r="CW198" s="131"/>
      <c r="CX198" s="131"/>
      <c r="CY198" s="131"/>
      <c r="CZ198" s="131"/>
      <c r="DA198" s="131"/>
      <c r="DB198" s="131"/>
      <c r="DC198" s="131"/>
      <c r="DD198" s="131"/>
      <c r="DE198" s="131"/>
      <c r="DF198" s="131"/>
    </row>
    <row r="199" spans="1:110" ht="11.25" customHeight="1">
      <c r="A199" s="131"/>
      <c r="B199" s="131"/>
      <c r="C199" s="119"/>
      <c r="D199" s="142"/>
      <c r="E199" s="119"/>
      <c r="F199" s="119"/>
      <c r="G199" s="119"/>
      <c r="H199" s="140"/>
      <c r="I199" s="143"/>
      <c r="J199" s="143"/>
      <c r="K199" s="144"/>
      <c r="L199" s="144"/>
      <c r="M199" s="144"/>
      <c r="N199" s="144"/>
      <c r="O199" s="144"/>
      <c r="P199" s="144"/>
      <c r="Q199" s="144"/>
      <c r="R199" s="144"/>
      <c r="S199" s="119"/>
      <c r="T199" s="119"/>
      <c r="U199" s="119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31"/>
      <c r="AL199" s="131"/>
      <c r="AM199" s="131"/>
      <c r="AN199" s="131"/>
      <c r="AO199" s="131"/>
      <c r="AP199" s="131"/>
      <c r="AQ199" s="131"/>
      <c r="AR199" s="131"/>
      <c r="AS199" s="131"/>
      <c r="AT199" s="131"/>
      <c r="AU199" s="131"/>
      <c r="AV199" s="131"/>
      <c r="AW199" s="131"/>
      <c r="AX199" s="131"/>
      <c r="AY199" s="131"/>
      <c r="AZ199" s="131"/>
      <c r="BA199" s="131"/>
      <c r="BB199" s="131"/>
      <c r="BC199" s="131"/>
      <c r="BD199" s="131"/>
      <c r="BE199" s="131"/>
      <c r="BF199" s="131"/>
      <c r="BG199" s="131"/>
      <c r="BH199" s="131"/>
      <c r="BI199" s="131"/>
      <c r="BJ199" s="131"/>
      <c r="BK199" s="131"/>
      <c r="BL199" s="131"/>
      <c r="BM199" s="131"/>
      <c r="BN199" s="131"/>
      <c r="BO199" s="131"/>
      <c r="BP199" s="131"/>
      <c r="BQ199" s="131"/>
      <c r="BR199" s="131"/>
      <c r="BS199" s="131"/>
      <c r="BT199" s="131"/>
      <c r="BU199" s="131"/>
      <c r="BV199" s="131"/>
      <c r="BW199" s="131"/>
      <c r="BX199" s="131"/>
      <c r="BY199" s="131"/>
      <c r="BZ199" s="131"/>
      <c r="CA199" s="131"/>
      <c r="CB199" s="131"/>
      <c r="CC199" s="131"/>
      <c r="CD199" s="131"/>
      <c r="CE199" s="131"/>
      <c r="CF199" s="131"/>
      <c r="CG199" s="131"/>
      <c r="CH199" s="131"/>
      <c r="CI199" s="131"/>
      <c r="CJ199" s="131"/>
      <c r="CK199" s="131"/>
      <c r="CL199" s="131"/>
      <c r="CM199" s="131"/>
      <c r="CN199" s="131"/>
      <c r="CO199" s="131"/>
      <c r="CP199" s="131"/>
      <c r="CQ199" s="131"/>
      <c r="CR199" s="131"/>
      <c r="CS199" s="131"/>
      <c r="CT199" s="131"/>
      <c r="CU199" s="131"/>
      <c r="CV199" s="131"/>
      <c r="CW199" s="131"/>
      <c r="CX199" s="131"/>
      <c r="CY199" s="131"/>
      <c r="CZ199" s="131"/>
      <c r="DA199" s="131"/>
      <c r="DB199" s="131"/>
      <c r="DC199" s="131"/>
      <c r="DD199" s="131"/>
      <c r="DE199" s="131"/>
      <c r="DF199" s="131"/>
    </row>
    <row r="200" spans="1:110" ht="11.25" customHeight="1">
      <c r="A200" s="131"/>
      <c r="B200" s="131"/>
      <c r="C200" s="119"/>
      <c r="D200" s="142"/>
      <c r="E200" s="119"/>
      <c r="F200" s="119"/>
      <c r="G200" s="119"/>
      <c r="H200" s="140"/>
      <c r="I200" s="143"/>
      <c r="J200" s="143"/>
      <c r="K200" s="144"/>
      <c r="L200" s="144"/>
      <c r="M200" s="144"/>
      <c r="N200" s="144"/>
      <c r="O200" s="144"/>
      <c r="P200" s="144"/>
      <c r="Q200" s="144"/>
      <c r="R200" s="144"/>
      <c r="S200" s="119"/>
      <c r="T200" s="119"/>
      <c r="U200" s="119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31"/>
      <c r="AL200" s="131"/>
      <c r="AM200" s="131"/>
      <c r="AN200" s="131"/>
      <c r="AO200" s="131"/>
      <c r="AP200" s="131"/>
      <c r="AQ200" s="131"/>
      <c r="AR200" s="131"/>
      <c r="AS200" s="131"/>
      <c r="AT200" s="131"/>
      <c r="AU200" s="131"/>
      <c r="AV200" s="131"/>
      <c r="AW200" s="131"/>
      <c r="AX200" s="131"/>
      <c r="AY200" s="131"/>
      <c r="AZ200" s="131"/>
      <c r="BA200" s="131"/>
      <c r="BB200" s="131"/>
      <c r="BC200" s="131"/>
      <c r="BD200" s="131"/>
      <c r="BE200" s="131"/>
      <c r="BF200" s="131"/>
      <c r="BG200" s="131"/>
      <c r="BH200" s="131"/>
      <c r="BI200" s="131"/>
      <c r="BJ200" s="131"/>
      <c r="BK200" s="131"/>
      <c r="BL200" s="131"/>
      <c r="BM200" s="131"/>
      <c r="BN200" s="131"/>
      <c r="BO200" s="131"/>
      <c r="BP200" s="131"/>
      <c r="BQ200" s="131"/>
      <c r="BR200" s="131"/>
      <c r="BS200" s="131"/>
      <c r="BT200" s="131"/>
      <c r="BU200" s="131"/>
      <c r="BV200" s="131"/>
      <c r="BW200" s="131"/>
      <c r="BX200" s="131"/>
      <c r="BY200" s="131"/>
      <c r="BZ200" s="131"/>
      <c r="CA200" s="131"/>
      <c r="CB200" s="131"/>
      <c r="CC200" s="131"/>
      <c r="CD200" s="131"/>
      <c r="CE200" s="131"/>
      <c r="CF200" s="131"/>
      <c r="CG200" s="131"/>
      <c r="CH200" s="131"/>
      <c r="CI200" s="131"/>
      <c r="CJ200" s="131"/>
      <c r="CK200" s="131"/>
      <c r="CL200" s="131"/>
      <c r="CM200" s="131"/>
      <c r="CN200" s="131"/>
      <c r="CO200" s="131"/>
      <c r="CP200" s="131"/>
      <c r="CQ200" s="131"/>
      <c r="CR200" s="131"/>
      <c r="CS200" s="131"/>
      <c r="CT200" s="131"/>
      <c r="CU200" s="131"/>
      <c r="CV200" s="131"/>
      <c r="CW200" s="131"/>
      <c r="CX200" s="131"/>
      <c r="CY200" s="131"/>
      <c r="CZ200" s="131"/>
      <c r="DA200" s="131"/>
      <c r="DB200" s="131"/>
      <c r="DC200" s="131"/>
      <c r="DD200" s="131"/>
      <c r="DE200" s="131"/>
      <c r="DF200" s="131"/>
    </row>
    <row r="201" spans="1:110" ht="11.25" customHeight="1">
      <c r="A201" s="131"/>
      <c r="B201" s="131"/>
      <c r="C201" s="119"/>
      <c r="D201" s="142"/>
      <c r="E201" s="119"/>
      <c r="F201" s="119"/>
      <c r="G201" s="119"/>
      <c r="H201" s="140"/>
      <c r="I201" s="143"/>
      <c r="J201" s="143"/>
      <c r="K201" s="144"/>
      <c r="L201" s="144"/>
      <c r="M201" s="144"/>
      <c r="N201" s="144"/>
      <c r="O201" s="144"/>
      <c r="P201" s="144"/>
      <c r="Q201" s="144"/>
      <c r="R201" s="144"/>
      <c r="S201" s="119"/>
      <c r="T201" s="119"/>
      <c r="U201" s="119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31"/>
      <c r="AL201" s="131"/>
      <c r="AM201" s="131"/>
      <c r="AN201" s="131"/>
      <c r="AO201" s="131"/>
      <c r="AP201" s="131"/>
      <c r="AQ201" s="131"/>
      <c r="AR201" s="131"/>
      <c r="AS201" s="131"/>
      <c r="AT201" s="131"/>
      <c r="AU201" s="131"/>
      <c r="AV201" s="131"/>
      <c r="AW201" s="131"/>
      <c r="AX201" s="131"/>
      <c r="AY201" s="131"/>
      <c r="AZ201" s="131"/>
      <c r="BA201" s="131"/>
      <c r="BB201" s="131"/>
      <c r="BC201" s="131"/>
      <c r="BD201" s="131"/>
      <c r="BE201" s="131"/>
      <c r="BF201" s="131"/>
      <c r="BG201" s="131"/>
      <c r="BH201" s="131"/>
      <c r="BI201" s="131"/>
      <c r="BJ201" s="131"/>
      <c r="BK201" s="131"/>
      <c r="BL201" s="131"/>
      <c r="BM201" s="131"/>
      <c r="BN201" s="131"/>
      <c r="BO201" s="131"/>
      <c r="BP201" s="131"/>
      <c r="BQ201" s="131"/>
      <c r="BR201" s="131"/>
      <c r="BS201" s="131"/>
      <c r="BT201" s="131"/>
      <c r="BU201" s="131"/>
      <c r="BV201" s="131"/>
      <c r="BW201" s="131"/>
      <c r="BX201" s="131"/>
      <c r="BY201" s="131"/>
      <c r="BZ201" s="131"/>
      <c r="CA201" s="131"/>
      <c r="CB201" s="131"/>
      <c r="CC201" s="131"/>
      <c r="CD201" s="131"/>
      <c r="CE201" s="131"/>
      <c r="CF201" s="131"/>
      <c r="CG201" s="131"/>
      <c r="CH201" s="131"/>
      <c r="CI201" s="131"/>
      <c r="CJ201" s="131"/>
      <c r="CK201" s="131"/>
      <c r="CL201" s="131"/>
      <c r="CM201" s="131"/>
      <c r="CN201" s="131"/>
      <c r="CO201" s="131"/>
      <c r="CP201" s="131"/>
      <c r="CQ201" s="131"/>
      <c r="CR201" s="131"/>
      <c r="CS201" s="131"/>
      <c r="CT201" s="131"/>
      <c r="CU201" s="131"/>
      <c r="CV201" s="131"/>
      <c r="CW201" s="131"/>
      <c r="CX201" s="131"/>
      <c r="CY201" s="131"/>
      <c r="CZ201" s="131"/>
      <c r="DA201" s="131"/>
      <c r="DB201" s="131"/>
      <c r="DC201" s="131"/>
      <c r="DD201" s="131"/>
      <c r="DE201" s="131"/>
      <c r="DF201" s="131"/>
    </row>
    <row r="202" spans="1:110" ht="11.25" customHeight="1">
      <c r="A202" s="131"/>
      <c r="B202" s="131"/>
      <c r="C202" s="119"/>
      <c r="D202" s="142"/>
      <c r="E202" s="119"/>
      <c r="F202" s="119"/>
      <c r="G202" s="119"/>
      <c r="H202" s="140"/>
      <c r="I202" s="143"/>
      <c r="J202" s="143"/>
      <c r="K202" s="144"/>
      <c r="L202" s="144"/>
      <c r="M202" s="144"/>
      <c r="N202" s="144"/>
      <c r="O202" s="144"/>
      <c r="P202" s="144"/>
      <c r="Q202" s="144"/>
      <c r="R202" s="144"/>
      <c r="S202" s="119"/>
      <c r="T202" s="119"/>
      <c r="U202" s="119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31"/>
      <c r="AL202" s="131"/>
      <c r="AM202" s="131"/>
      <c r="AN202" s="131"/>
      <c r="AO202" s="131"/>
      <c r="AP202" s="131"/>
      <c r="AQ202" s="131"/>
      <c r="AR202" s="131"/>
      <c r="AS202" s="131"/>
      <c r="AT202" s="131"/>
      <c r="AU202" s="131"/>
      <c r="AV202" s="131"/>
      <c r="AW202" s="131"/>
      <c r="AX202" s="131"/>
      <c r="AY202" s="131"/>
      <c r="AZ202" s="131"/>
      <c r="BA202" s="131"/>
      <c r="BB202" s="131"/>
      <c r="BC202" s="131"/>
      <c r="BD202" s="131"/>
      <c r="BE202" s="131"/>
      <c r="BF202" s="131"/>
      <c r="BG202" s="131"/>
      <c r="BH202" s="131"/>
      <c r="BI202" s="131"/>
      <c r="BJ202" s="131"/>
      <c r="BK202" s="131"/>
      <c r="BL202" s="131"/>
      <c r="BM202" s="131"/>
      <c r="BN202" s="131"/>
      <c r="BO202" s="131"/>
      <c r="BP202" s="131"/>
      <c r="BQ202" s="131"/>
      <c r="BR202" s="131"/>
      <c r="BS202" s="131"/>
      <c r="BT202" s="131"/>
      <c r="BU202" s="131"/>
      <c r="BV202" s="131"/>
      <c r="BW202" s="131"/>
      <c r="BX202" s="131"/>
      <c r="BY202" s="131"/>
      <c r="BZ202" s="131"/>
      <c r="CA202" s="131"/>
      <c r="CB202" s="131"/>
      <c r="CC202" s="131"/>
      <c r="CD202" s="131"/>
      <c r="CE202" s="131"/>
      <c r="CF202" s="131"/>
      <c r="CG202" s="131"/>
      <c r="CH202" s="131"/>
      <c r="CI202" s="131"/>
      <c r="CJ202" s="131"/>
      <c r="CK202" s="131"/>
      <c r="CL202" s="131"/>
      <c r="CM202" s="131"/>
      <c r="CN202" s="131"/>
      <c r="CO202" s="131"/>
      <c r="CP202" s="131"/>
      <c r="CQ202" s="131"/>
      <c r="CR202" s="131"/>
      <c r="CS202" s="131"/>
      <c r="CT202" s="131"/>
      <c r="CU202" s="131"/>
      <c r="CV202" s="131"/>
      <c r="CW202" s="131"/>
      <c r="CX202" s="131"/>
      <c r="CY202" s="131"/>
      <c r="CZ202" s="131"/>
      <c r="DA202" s="131"/>
      <c r="DB202" s="131"/>
      <c r="DC202" s="131"/>
      <c r="DD202" s="131"/>
      <c r="DE202" s="131"/>
      <c r="DF202" s="131"/>
    </row>
    <row r="203" spans="1:110" ht="11.25" customHeight="1">
      <c r="A203" s="131"/>
      <c r="B203" s="131"/>
      <c r="C203" s="119"/>
      <c r="D203" s="142"/>
      <c r="E203" s="119"/>
      <c r="F203" s="119"/>
      <c r="G203" s="119"/>
      <c r="H203" s="140"/>
      <c r="I203" s="143"/>
      <c r="J203" s="143"/>
      <c r="K203" s="144"/>
      <c r="L203" s="144"/>
      <c r="M203" s="144"/>
      <c r="N203" s="144"/>
      <c r="O203" s="144"/>
      <c r="P203" s="144"/>
      <c r="Q203" s="144"/>
      <c r="R203" s="144"/>
      <c r="S203" s="119"/>
      <c r="T203" s="119"/>
      <c r="U203" s="119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31"/>
      <c r="AL203" s="131"/>
      <c r="AM203" s="131"/>
      <c r="AN203" s="131"/>
      <c r="AO203" s="131"/>
      <c r="AP203" s="131"/>
      <c r="AQ203" s="131"/>
      <c r="AR203" s="131"/>
      <c r="AS203" s="131"/>
      <c r="AT203" s="131"/>
      <c r="AU203" s="131"/>
      <c r="AV203" s="131"/>
      <c r="AW203" s="131"/>
      <c r="AX203" s="131"/>
      <c r="AY203" s="131"/>
      <c r="AZ203" s="131"/>
      <c r="BA203" s="131"/>
      <c r="BB203" s="131"/>
      <c r="BC203" s="131"/>
      <c r="BD203" s="131"/>
      <c r="BE203" s="131"/>
      <c r="BF203" s="131"/>
      <c r="BG203" s="131"/>
      <c r="BH203" s="131"/>
      <c r="BI203" s="131"/>
      <c r="BJ203" s="131"/>
      <c r="BK203" s="131"/>
      <c r="BL203" s="131"/>
      <c r="BM203" s="131"/>
      <c r="BN203" s="131"/>
      <c r="BO203" s="131"/>
      <c r="BP203" s="131"/>
      <c r="BQ203" s="131"/>
      <c r="BR203" s="131"/>
      <c r="BS203" s="131"/>
      <c r="BT203" s="131"/>
      <c r="BU203" s="131"/>
      <c r="BV203" s="131"/>
      <c r="BW203" s="131"/>
      <c r="BX203" s="131"/>
      <c r="BY203" s="131"/>
      <c r="BZ203" s="131"/>
      <c r="CA203" s="131"/>
      <c r="CB203" s="131"/>
      <c r="CC203" s="131"/>
      <c r="CD203" s="131"/>
      <c r="CE203" s="131"/>
      <c r="CF203" s="131"/>
      <c r="CG203" s="131"/>
      <c r="CH203" s="131"/>
      <c r="CI203" s="131"/>
      <c r="CJ203" s="131"/>
      <c r="CK203" s="131"/>
      <c r="CL203" s="131"/>
      <c r="CM203" s="131"/>
      <c r="CN203" s="131"/>
      <c r="CO203" s="131"/>
      <c r="CP203" s="131"/>
      <c r="CQ203" s="131"/>
      <c r="CR203" s="131"/>
      <c r="CS203" s="131"/>
      <c r="CT203" s="131"/>
      <c r="CU203" s="131"/>
      <c r="CV203" s="131"/>
      <c r="CW203" s="131"/>
      <c r="CX203" s="131"/>
      <c r="CY203" s="131"/>
      <c r="CZ203" s="131"/>
      <c r="DA203" s="131"/>
      <c r="DB203" s="131"/>
      <c r="DC203" s="131"/>
      <c r="DD203" s="131"/>
      <c r="DE203" s="131"/>
      <c r="DF203" s="131"/>
    </row>
    <row r="204" spans="1:110" ht="11.25" customHeight="1">
      <c r="A204" s="131"/>
      <c r="B204" s="131"/>
      <c r="C204" s="119"/>
      <c r="D204" s="142"/>
      <c r="E204" s="119"/>
      <c r="F204" s="119"/>
      <c r="G204" s="119"/>
      <c r="H204" s="140"/>
      <c r="I204" s="143"/>
      <c r="J204" s="143"/>
      <c r="K204" s="144"/>
      <c r="L204" s="144"/>
      <c r="M204" s="144"/>
      <c r="N204" s="144"/>
      <c r="O204" s="144"/>
      <c r="P204" s="144"/>
      <c r="Q204" s="144"/>
      <c r="R204" s="144"/>
      <c r="S204" s="119"/>
      <c r="T204" s="119"/>
      <c r="U204" s="119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31"/>
      <c r="AL204" s="131"/>
      <c r="AM204" s="131"/>
      <c r="AN204" s="131"/>
      <c r="AO204" s="131"/>
      <c r="AP204" s="131"/>
      <c r="AQ204" s="131"/>
      <c r="AR204" s="131"/>
      <c r="AS204" s="131"/>
      <c r="AT204" s="131"/>
      <c r="AU204" s="131"/>
      <c r="AV204" s="131"/>
      <c r="AW204" s="131"/>
      <c r="AX204" s="131"/>
      <c r="AY204" s="131"/>
      <c r="AZ204" s="131"/>
      <c r="BA204" s="131"/>
      <c r="BB204" s="131"/>
      <c r="BC204" s="131"/>
      <c r="BD204" s="131"/>
      <c r="BE204" s="131"/>
      <c r="BF204" s="131"/>
      <c r="BG204" s="131"/>
      <c r="BH204" s="131"/>
      <c r="BI204" s="131"/>
      <c r="BJ204" s="131"/>
      <c r="BK204" s="131"/>
      <c r="BL204" s="131"/>
      <c r="BM204" s="131"/>
      <c r="BN204" s="131"/>
      <c r="BO204" s="131"/>
      <c r="BP204" s="131"/>
      <c r="BQ204" s="131"/>
      <c r="BR204" s="131"/>
      <c r="BS204" s="131"/>
      <c r="BT204" s="131"/>
      <c r="BU204" s="131"/>
      <c r="BV204" s="131"/>
      <c r="BW204" s="131"/>
      <c r="BX204" s="131"/>
      <c r="BY204" s="131"/>
      <c r="BZ204" s="131"/>
      <c r="CA204" s="131"/>
      <c r="CB204" s="131"/>
      <c r="CC204" s="131"/>
      <c r="CD204" s="131"/>
      <c r="CE204" s="131"/>
      <c r="CF204" s="131"/>
      <c r="CG204" s="131"/>
      <c r="CH204" s="131"/>
      <c r="CI204" s="131"/>
      <c r="CJ204" s="131"/>
      <c r="CK204" s="131"/>
      <c r="CL204" s="131"/>
      <c r="CM204" s="131"/>
      <c r="CN204" s="131"/>
      <c r="CO204" s="131"/>
      <c r="CP204" s="131"/>
      <c r="CQ204" s="131"/>
      <c r="CR204" s="131"/>
      <c r="CS204" s="131"/>
      <c r="CT204" s="131"/>
      <c r="CU204" s="131"/>
      <c r="CV204" s="131"/>
      <c r="CW204" s="131"/>
      <c r="CX204" s="131"/>
      <c r="CY204" s="131"/>
      <c r="CZ204" s="131"/>
      <c r="DA204" s="131"/>
      <c r="DB204" s="131"/>
      <c r="DC204" s="131"/>
      <c r="DD204" s="131"/>
      <c r="DE204" s="131"/>
      <c r="DF204" s="131"/>
    </row>
    <row r="205" spans="1:110" ht="11.25" customHeight="1">
      <c r="A205" s="131"/>
      <c r="B205" s="131"/>
      <c r="C205" s="119"/>
      <c r="D205" s="142"/>
      <c r="E205" s="119"/>
      <c r="F205" s="119"/>
      <c r="G205" s="119"/>
      <c r="H205" s="140"/>
      <c r="I205" s="143"/>
      <c r="J205" s="143"/>
      <c r="K205" s="144"/>
      <c r="L205" s="144"/>
      <c r="M205" s="144"/>
      <c r="N205" s="144"/>
      <c r="O205" s="144"/>
      <c r="P205" s="144"/>
      <c r="Q205" s="144"/>
      <c r="R205" s="144"/>
      <c r="S205" s="119"/>
      <c r="T205" s="119"/>
      <c r="U205" s="119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31"/>
      <c r="AL205" s="131"/>
      <c r="AM205" s="131"/>
      <c r="AN205" s="131"/>
      <c r="AO205" s="131"/>
      <c r="AP205" s="131"/>
      <c r="AQ205" s="131"/>
      <c r="AR205" s="131"/>
      <c r="AS205" s="131"/>
      <c r="AT205" s="131"/>
      <c r="AU205" s="131"/>
      <c r="AV205" s="131"/>
      <c r="AW205" s="131"/>
      <c r="AX205" s="131"/>
      <c r="AY205" s="131"/>
      <c r="AZ205" s="131"/>
      <c r="BA205" s="131"/>
      <c r="BB205" s="131"/>
      <c r="BC205" s="131"/>
      <c r="BD205" s="131"/>
      <c r="BE205" s="131"/>
      <c r="BF205" s="131"/>
      <c r="BG205" s="131"/>
      <c r="BH205" s="131"/>
      <c r="BI205" s="131"/>
      <c r="BJ205" s="131"/>
      <c r="BK205" s="131"/>
      <c r="BL205" s="131"/>
      <c r="BM205" s="131"/>
      <c r="BN205" s="131"/>
      <c r="BO205" s="131"/>
      <c r="BP205" s="131"/>
      <c r="BQ205" s="131"/>
      <c r="BR205" s="131"/>
      <c r="BS205" s="131"/>
      <c r="BT205" s="131"/>
      <c r="BU205" s="131"/>
      <c r="BV205" s="131"/>
      <c r="BW205" s="131"/>
      <c r="BX205" s="131"/>
      <c r="BY205" s="131"/>
      <c r="BZ205" s="131"/>
      <c r="CA205" s="131"/>
      <c r="CB205" s="131"/>
      <c r="CC205" s="131"/>
      <c r="CD205" s="131"/>
      <c r="CE205" s="131"/>
      <c r="CF205" s="131"/>
      <c r="CG205" s="131"/>
      <c r="CH205" s="131"/>
      <c r="CI205" s="131"/>
      <c r="CJ205" s="131"/>
      <c r="CK205" s="131"/>
      <c r="CL205" s="131"/>
      <c r="CM205" s="131"/>
      <c r="CN205" s="131"/>
      <c r="CO205" s="131"/>
      <c r="CP205" s="131"/>
      <c r="CQ205" s="131"/>
      <c r="CR205" s="131"/>
      <c r="CS205" s="131"/>
      <c r="CT205" s="131"/>
      <c r="CU205" s="131"/>
      <c r="CV205" s="131"/>
      <c r="CW205" s="131"/>
      <c r="CX205" s="131"/>
      <c r="CY205" s="131"/>
      <c r="CZ205" s="131"/>
      <c r="DA205" s="131"/>
      <c r="DB205" s="131"/>
      <c r="DC205" s="131"/>
      <c r="DD205" s="131"/>
      <c r="DE205" s="131"/>
      <c r="DF205" s="131"/>
    </row>
    <row r="206" spans="1:110" ht="11.25" customHeight="1">
      <c r="A206" s="131"/>
      <c r="B206" s="131"/>
      <c r="C206" s="119"/>
      <c r="D206" s="142"/>
      <c r="E206" s="119"/>
      <c r="F206" s="119"/>
      <c r="G206" s="119"/>
      <c r="H206" s="140"/>
      <c r="I206" s="143"/>
      <c r="J206" s="143"/>
      <c r="K206" s="144"/>
      <c r="L206" s="144"/>
      <c r="M206" s="144"/>
      <c r="N206" s="144"/>
      <c r="O206" s="144"/>
      <c r="P206" s="144"/>
      <c r="Q206" s="144"/>
      <c r="R206" s="144"/>
      <c r="S206" s="119"/>
      <c r="T206" s="119"/>
      <c r="U206" s="119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31"/>
      <c r="AL206" s="131"/>
      <c r="AM206" s="131"/>
      <c r="AN206" s="131"/>
      <c r="AO206" s="131"/>
      <c r="AP206" s="131"/>
      <c r="AQ206" s="131"/>
      <c r="AR206" s="131"/>
      <c r="AS206" s="131"/>
      <c r="AT206" s="131"/>
      <c r="AU206" s="131"/>
      <c r="AV206" s="131"/>
      <c r="AW206" s="131"/>
      <c r="AX206" s="131"/>
      <c r="AY206" s="131"/>
      <c r="AZ206" s="131"/>
      <c r="BA206" s="131"/>
      <c r="BB206" s="131"/>
      <c r="BC206" s="131"/>
      <c r="BD206" s="131"/>
      <c r="BE206" s="131"/>
      <c r="BF206" s="131"/>
      <c r="BG206" s="131"/>
      <c r="BH206" s="131"/>
      <c r="BI206" s="131"/>
      <c r="BJ206" s="131"/>
      <c r="BK206" s="131"/>
      <c r="BL206" s="131"/>
      <c r="BM206" s="131"/>
      <c r="BN206" s="131"/>
      <c r="BO206" s="131"/>
      <c r="BP206" s="131"/>
      <c r="BQ206" s="131"/>
      <c r="BR206" s="131"/>
      <c r="BS206" s="131"/>
      <c r="BT206" s="131"/>
      <c r="BU206" s="131"/>
      <c r="BV206" s="131"/>
      <c r="BW206" s="131"/>
      <c r="BX206" s="131"/>
      <c r="BY206" s="131"/>
      <c r="BZ206" s="131"/>
      <c r="CA206" s="131"/>
      <c r="CB206" s="131"/>
      <c r="CC206" s="131"/>
      <c r="CD206" s="131"/>
      <c r="CE206" s="131"/>
      <c r="CF206" s="131"/>
      <c r="CG206" s="131"/>
      <c r="CH206" s="131"/>
      <c r="CI206" s="131"/>
      <c r="CJ206" s="131"/>
      <c r="CK206" s="131"/>
      <c r="CL206" s="131"/>
      <c r="CM206" s="131"/>
      <c r="CN206" s="131"/>
      <c r="CO206" s="131"/>
      <c r="CP206" s="131"/>
      <c r="CQ206" s="131"/>
      <c r="CR206" s="131"/>
      <c r="CS206" s="131"/>
      <c r="CT206" s="131"/>
      <c r="CU206" s="131"/>
      <c r="CV206" s="131"/>
      <c r="CW206" s="131"/>
      <c r="CX206" s="131"/>
      <c r="CY206" s="131"/>
      <c r="CZ206" s="131"/>
      <c r="DA206" s="131"/>
      <c r="DB206" s="131"/>
      <c r="DC206" s="131"/>
      <c r="DD206" s="131"/>
      <c r="DE206" s="131"/>
      <c r="DF206" s="131"/>
    </row>
    <row r="207" spans="1:110" ht="11.25" customHeight="1">
      <c r="A207" s="131"/>
      <c r="B207" s="131"/>
      <c r="C207" s="119"/>
      <c r="D207" s="142"/>
      <c r="E207" s="119"/>
      <c r="F207" s="119"/>
      <c r="G207" s="119"/>
      <c r="H207" s="140"/>
      <c r="I207" s="143"/>
      <c r="J207" s="143"/>
      <c r="K207" s="144"/>
      <c r="L207" s="144"/>
      <c r="M207" s="144"/>
      <c r="N207" s="144"/>
      <c r="O207" s="144"/>
      <c r="P207" s="144"/>
      <c r="Q207" s="144"/>
      <c r="R207" s="144"/>
      <c r="S207" s="119"/>
      <c r="T207" s="119"/>
      <c r="U207" s="119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31"/>
      <c r="AL207" s="131"/>
      <c r="AM207" s="131"/>
      <c r="AN207" s="131"/>
      <c r="AO207" s="131"/>
      <c r="AP207" s="131"/>
      <c r="AQ207" s="131"/>
      <c r="AR207" s="131"/>
      <c r="AS207" s="131"/>
      <c r="AT207" s="131"/>
      <c r="AU207" s="131"/>
      <c r="AV207" s="131"/>
      <c r="AW207" s="131"/>
      <c r="AX207" s="131"/>
      <c r="AY207" s="131"/>
      <c r="AZ207" s="131"/>
      <c r="BA207" s="131"/>
      <c r="BB207" s="131"/>
      <c r="BC207" s="131"/>
      <c r="BD207" s="131"/>
      <c r="BE207" s="131"/>
      <c r="BF207" s="131"/>
      <c r="BG207" s="131"/>
      <c r="BH207" s="131"/>
      <c r="BI207" s="131"/>
      <c r="BJ207" s="131"/>
      <c r="BK207" s="131"/>
      <c r="BL207" s="131"/>
      <c r="BM207" s="131"/>
      <c r="BN207" s="131"/>
      <c r="BO207" s="131"/>
      <c r="BP207" s="131"/>
      <c r="BQ207" s="131"/>
      <c r="BR207" s="131"/>
      <c r="BS207" s="131"/>
      <c r="BT207" s="131"/>
      <c r="BU207" s="131"/>
      <c r="BV207" s="131"/>
      <c r="BW207" s="131"/>
      <c r="BX207" s="131"/>
      <c r="BY207" s="131"/>
      <c r="BZ207" s="131"/>
      <c r="CA207" s="131"/>
      <c r="CB207" s="131"/>
      <c r="CC207" s="131"/>
      <c r="CD207" s="131"/>
      <c r="CE207" s="131"/>
      <c r="CF207" s="131"/>
      <c r="CG207" s="131"/>
      <c r="CH207" s="131"/>
      <c r="CI207" s="131"/>
      <c r="CJ207" s="131"/>
      <c r="CK207" s="131"/>
      <c r="CL207" s="131"/>
      <c r="CM207" s="131"/>
      <c r="CN207" s="131"/>
      <c r="CO207" s="131"/>
      <c r="CP207" s="131"/>
      <c r="CQ207" s="131"/>
      <c r="CR207" s="131"/>
      <c r="CS207" s="131"/>
      <c r="CT207" s="131"/>
      <c r="CU207" s="131"/>
      <c r="CV207" s="131"/>
      <c r="CW207" s="131"/>
      <c r="CX207" s="131"/>
      <c r="CY207" s="131"/>
      <c r="CZ207" s="131"/>
      <c r="DA207" s="131"/>
      <c r="DB207" s="131"/>
      <c r="DC207" s="131"/>
      <c r="DD207" s="131"/>
      <c r="DE207" s="131"/>
      <c r="DF207" s="131"/>
    </row>
    <row r="208" spans="1:110" ht="11.25" customHeight="1">
      <c r="A208" s="131"/>
      <c r="B208" s="131"/>
      <c r="C208" s="119"/>
      <c r="D208" s="142"/>
      <c r="E208" s="119"/>
      <c r="F208" s="119"/>
      <c r="G208" s="119"/>
      <c r="H208" s="140"/>
      <c r="I208" s="143"/>
      <c r="J208" s="143"/>
      <c r="K208" s="144"/>
      <c r="L208" s="144"/>
      <c r="M208" s="144"/>
      <c r="N208" s="144"/>
      <c r="O208" s="144"/>
      <c r="P208" s="144"/>
      <c r="Q208" s="144"/>
      <c r="R208" s="144"/>
      <c r="S208" s="119"/>
      <c r="T208" s="119"/>
      <c r="U208" s="119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31"/>
      <c r="AL208" s="131"/>
      <c r="AM208" s="131"/>
      <c r="AN208" s="131"/>
      <c r="AO208" s="131"/>
      <c r="AP208" s="131"/>
      <c r="AQ208" s="131"/>
      <c r="AR208" s="131"/>
      <c r="AS208" s="131"/>
      <c r="AT208" s="131"/>
      <c r="AU208" s="131"/>
      <c r="AV208" s="131"/>
      <c r="AW208" s="131"/>
      <c r="AX208" s="131"/>
      <c r="AY208" s="131"/>
      <c r="AZ208" s="131"/>
      <c r="BA208" s="131"/>
      <c r="BB208" s="131"/>
      <c r="BC208" s="131"/>
      <c r="BD208" s="131"/>
      <c r="BE208" s="131"/>
      <c r="BF208" s="131"/>
      <c r="BG208" s="131"/>
      <c r="BH208" s="131"/>
      <c r="BI208" s="131"/>
      <c r="BJ208" s="131"/>
      <c r="BK208" s="131"/>
      <c r="BL208" s="131"/>
      <c r="BM208" s="131"/>
      <c r="BN208" s="131"/>
      <c r="BO208" s="131"/>
      <c r="BP208" s="131"/>
      <c r="BQ208" s="131"/>
      <c r="BR208" s="131"/>
      <c r="BS208" s="131"/>
      <c r="BT208" s="131"/>
      <c r="BU208" s="131"/>
      <c r="BV208" s="131"/>
      <c r="BW208" s="131"/>
      <c r="BX208" s="131"/>
      <c r="BY208" s="131"/>
      <c r="BZ208" s="131"/>
      <c r="CA208" s="131"/>
      <c r="CB208" s="131"/>
      <c r="CC208" s="131"/>
      <c r="CD208" s="131"/>
      <c r="CE208" s="131"/>
      <c r="CF208" s="131"/>
      <c r="CG208" s="131"/>
      <c r="CH208" s="131"/>
      <c r="CI208" s="131"/>
      <c r="CJ208" s="131"/>
      <c r="CK208" s="131"/>
      <c r="CL208" s="131"/>
      <c r="CM208" s="131"/>
      <c r="CN208" s="131"/>
      <c r="CO208" s="131"/>
      <c r="CP208" s="131"/>
      <c r="CQ208" s="131"/>
      <c r="CR208" s="131"/>
      <c r="CS208" s="131"/>
      <c r="CT208" s="131"/>
      <c r="CU208" s="131"/>
      <c r="CV208" s="131"/>
      <c r="CW208" s="131"/>
      <c r="CX208" s="131"/>
      <c r="CY208" s="131"/>
      <c r="CZ208" s="131"/>
      <c r="DA208" s="131"/>
      <c r="DB208" s="131"/>
      <c r="DC208" s="131"/>
      <c r="DD208" s="131"/>
      <c r="DE208" s="131"/>
      <c r="DF208" s="131"/>
    </row>
    <row r="209" spans="1:110" ht="11.25" customHeight="1">
      <c r="A209" s="131"/>
      <c r="B209" s="131"/>
      <c r="C209" s="119"/>
      <c r="D209" s="142"/>
      <c r="E209" s="119"/>
      <c r="F209" s="119"/>
      <c r="G209" s="119"/>
      <c r="H209" s="140"/>
      <c r="I209" s="143"/>
      <c r="J209" s="143"/>
      <c r="K209" s="144"/>
      <c r="L209" s="144"/>
      <c r="M209" s="144"/>
      <c r="N209" s="144"/>
      <c r="O209" s="144"/>
      <c r="P209" s="144"/>
      <c r="Q209" s="144"/>
      <c r="R209" s="144"/>
      <c r="S209" s="119"/>
      <c r="T209" s="119"/>
      <c r="U209" s="119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31"/>
      <c r="AL209" s="131"/>
      <c r="AM209" s="131"/>
      <c r="AN209" s="131"/>
      <c r="AO209" s="131"/>
      <c r="AP209" s="131"/>
      <c r="AQ209" s="131"/>
      <c r="AR209" s="131"/>
      <c r="AS209" s="131"/>
      <c r="AT209" s="131"/>
      <c r="AU209" s="131"/>
      <c r="AV209" s="131"/>
      <c r="AW209" s="131"/>
      <c r="AX209" s="131"/>
      <c r="AY209" s="131"/>
      <c r="AZ209" s="131"/>
      <c r="BA209" s="131"/>
      <c r="BB209" s="131"/>
      <c r="BC209" s="131"/>
      <c r="BD209" s="131"/>
      <c r="BE209" s="131"/>
      <c r="BF209" s="131"/>
      <c r="BG209" s="131"/>
      <c r="BH209" s="131"/>
      <c r="BI209" s="131"/>
      <c r="BJ209" s="131"/>
      <c r="BK209" s="131"/>
      <c r="BL209" s="131"/>
      <c r="BM209" s="131"/>
      <c r="BN209" s="131"/>
      <c r="BO209" s="131"/>
      <c r="BP209" s="131"/>
      <c r="BQ209" s="131"/>
      <c r="BR209" s="131"/>
      <c r="BS209" s="131"/>
      <c r="BT209" s="131"/>
      <c r="BU209" s="131"/>
      <c r="BV209" s="131"/>
      <c r="BW209" s="131"/>
      <c r="BX209" s="131"/>
      <c r="BY209" s="131"/>
      <c r="BZ209" s="131"/>
      <c r="CA209" s="131"/>
      <c r="CB209" s="131"/>
      <c r="CC209" s="131"/>
      <c r="CD209" s="131"/>
      <c r="CE209" s="131"/>
      <c r="CF209" s="131"/>
      <c r="CG209" s="131"/>
      <c r="CH209" s="131"/>
      <c r="CI209" s="131"/>
      <c r="CJ209" s="131"/>
      <c r="CK209" s="131"/>
      <c r="CL209" s="131"/>
      <c r="CM209" s="131"/>
      <c r="CN209" s="131"/>
      <c r="CO209" s="131"/>
      <c r="CP209" s="131"/>
      <c r="CQ209" s="131"/>
      <c r="CR209" s="131"/>
      <c r="CS209" s="131"/>
      <c r="CT209" s="131"/>
      <c r="CU209" s="131"/>
      <c r="CV209" s="131"/>
      <c r="CW209" s="131"/>
      <c r="CX209" s="131"/>
      <c r="CY209" s="131"/>
      <c r="CZ209" s="131"/>
      <c r="DA209" s="131"/>
      <c r="DB209" s="131"/>
      <c r="DC209" s="131"/>
      <c r="DD209" s="131"/>
      <c r="DE209" s="131"/>
      <c r="DF209" s="131"/>
    </row>
    <row r="210" spans="1:110" ht="11.25" customHeight="1">
      <c r="A210" s="131"/>
      <c r="B210" s="131"/>
      <c r="C210" s="119"/>
      <c r="D210" s="142"/>
      <c r="E210" s="119"/>
      <c r="F210" s="119"/>
      <c r="G210" s="119"/>
      <c r="H210" s="140"/>
      <c r="I210" s="143"/>
      <c r="J210" s="143"/>
      <c r="K210" s="144"/>
      <c r="L210" s="144"/>
      <c r="M210" s="144"/>
      <c r="N210" s="144"/>
      <c r="O210" s="144"/>
      <c r="P210" s="144"/>
      <c r="Q210" s="144"/>
      <c r="R210" s="144"/>
      <c r="S210" s="119"/>
      <c r="T210" s="119"/>
      <c r="U210" s="119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31"/>
      <c r="AL210" s="131"/>
      <c r="AM210" s="131"/>
      <c r="AN210" s="131"/>
      <c r="AO210" s="131"/>
      <c r="AP210" s="131"/>
      <c r="AQ210" s="131"/>
      <c r="AR210" s="131"/>
      <c r="AS210" s="131"/>
      <c r="AT210" s="131"/>
      <c r="AU210" s="131"/>
      <c r="AV210" s="131"/>
      <c r="AW210" s="131"/>
      <c r="AX210" s="131"/>
      <c r="AY210" s="131"/>
      <c r="AZ210" s="131"/>
      <c r="BA210" s="131"/>
      <c r="BB210" s="131"/>
      <c r="BC210" s="131"/>
      <c r="BD210" s="131"/>
      <c r="BE210" s="131"/>
      <c r="BF210" s="131"/>
      <c r="BG210" s="131"/>
      <c r="BH210" s="131"/>
      <c r="BI210" s="131"/>
      <c r="BJ210" s="131"/>
      <c r="BK210" s="131"/>
      <c r="BL210" s="131"/>
      <c r="BM210" s="131"/>
      <c r="BN210" s="131"/>
      <c r="BO210" s="131"/>
      <c r="BP210" s="131"/>
      <c r="BQ210" s="131"/>
      <c r="BR210" s="131"/>
      <c r="BS210" s="131"/>
      <c r="BT210" s="131"/>
      <c r="BU210" s="131"/>
      <c r="BV210" s="131"/>
      <c r="BW210" s="131"/>
      <c r="BX210" s="131"/>
      <c r="BY210" s="131"/>
      <c r="BZ210" s="131"/>
      <c r="CA210" s="131"/>
      <c r="CB210" s="131"/>
      <c r="CC210" s="131"/>
      <c r="CD210" s="131"/>
      <c r="CE210" s="131"/>
      <c r="CF210" s="131"/>
      <c r="CG210" s="131"/>
      <c r="CH210" s="131"/>
      <c r="CI210" s="131"/>
      <c r="CJ210" s="131"/>
      <c r="CK210" s="131"/>
      <c r="CL210" s="131"/>
      <c r="CM210" s="131"/>
      <c r="CN210" s="131"/>
      <c r="CO210" s="131"/>
      <c r="CP210" s="131"/>
      <c r="CQ210" s="131"/>
      <c r="CR210" s="131"/>
      <c r="CS210" s="131"/>
      <c r="CT210" s="131"/>
      <c r="CU210" s="131"/>
      <c r="CV210" s="131"/>
      <c r="CW210" s="131"/>
      <c r="CX210" s="131"/>
      <c r="CY210" s="131"/>
      <c r="CZ210" s="131"/>
      <c r="DA210" s="131"/>
      <c r="DB210" s="131"/>
      <c r="DC210" s="131"/>
      <c r="DD210" s="131"/>
      <c r="DE210" s="131"/>
      <c r="DF210" s="131"/>
    </row>
    <row r="211" spans="1:110" ht="11.25" customHeight="1">
      <c r="A211" s="131"/>
      <c r="B211" s="131"/>
      <c r="C211" s="119"/>
      <c r="D211" s="142"/>
      <c r="E211" s="119"/>
      <c r="F211" s="119"/>
      <c r="G211" s="119"/>
      <c r="H211" s="140"/>
      <c r="I211" s="143"/>
      <c r="J211" s="143"/>
      <c r="K211" s="144"/>
      <c r="L211" s="144"/>
      <c r="M211" s="144"/>
      <c r="N211" s="144"/>
      <c r="O211" s="144"/>
      <c r="P211" s="144"/>
      <c r="Q211" s="144"/>
      <c r="R211" s="144"/>
      <c r="S211" s="119"/>
      <c r="T211" s="119"/>
      <c r="U211" s="119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31"/>
      <c r="AL211" s="131"/>
      <c r="AM211" s="131"/>
      <c r="AN211" s="131"/>
      <c r="AO211" s="131"/>
      <c r="AP211" s="131"/>
      <c r="AQ211" s="131"/>
      <c r="AR211" s="131"/>
      <c r="AS211" s="131"/>
      <c r="AT211" s="131"/>
      <c r="AU211" s="131"/>
      <c r="AV211" s="131"/>
      <c r="AW211" s="131"/>
      <c r="AX211" s="131"/>
      <c r="AY211" s="131"/>
      <c r="AZ211" s="131"/>
      <c r="BA211" s="131"/>
      <c r="BB211" s="131"/>
      <c r="BC211" s="131"/>
      <c r="BD211" s="131"/>
      <c r="BE211" s="131"/>
      <c r="BF211" s="131"/>
      <c r="BG211" s="131"/>
      <c r="BH211" s="131"/>
      <c r="BI211" s="131"/>
      <c r="BJ211" s="131"/>
      <c r="BK211" s="131"/>
      <c r="BL211" s="131"/>
      <c r="BM211" s="131"/>
      <c r="BN211" s="131"/>
      <c r="BO211" s="131"/>
      <c r="BP211" s="131"/>
      <c r="BQ211" s="131"/>
      <c r="BR211" s="131"/>
      <c r="BS211" s="131"/>
      <c r="BT211" s="131"/>
      <c r="BU211" s="131"/>
      <c r="BV211" s="131"/>
      <c r="BW211" s="131"/>
      <c r="BX211" s="131"/>
      <c r="BY211" s="131"/>
      <c r="BZ211" s="131"/>
      <c r="CA211" s="131"/>
      <c r="CB211" s="131"/>
      <c r="CC211" s="131"/>
      <c r="CD211" s="131"/>
      <c r="CE211" s="131"/>
      <c r="CF211" s="131"/>
      <c r="CG211" s="131"/>
      <c r="CH211" s="131"/>
      <c r="CI211" s="131"/>
      <c r="CJ211" s="131"/>
      <c r="CK211" s="131"/>
      <c r="CL211" s="131"/>
      <c r="CM211" s="131"/>
      <c r="CN211" s="131"/>
      <c r="CO211" s="131"/>
      <c r="CP211" s="131"/>
      <c r="CQ211" s="131"/>
      <c r="CR211" s="131"/>
      <c r="CS211" s="131"/>
      <c r="CT211" s="131"/>
      <c r="CU211" s="131"/>
      <c r="CV211" s="131"/>
      <c r="CW211" s="131"/>
      <c r="CX211" s="131"/>
      <c r="CY211" s="131"/>
      <c r="CZ211" s="131"/>
      <c r="DA211" s="131"/>
      <c r="DB211" s="131"/>
      <c r="DC211" s="131"/>
      <c r="DD211" s="131"/>
      <c r="DE211" s="131"/>
      <c r="DF211" s="131"/>
    </row>
    <row r="212" spans="1:110" ht="11.25" customHeight="1">
      <c r="A212" s="131"/>
      <c r="B212" s="131"/>
      <c r="C212" s="119"/>
      <c r="D212" s="142"/>
      <c r="E212" s="119"/>
      <c r="F212" s="119"/>
      <c r="G212" s="119"/>
      <c r="H212" s="140"/>
      <c r="I212" s="143"/>
      <c r="J212" s="143"/>
      <c r="K212" s="144"/>
      <c r="L212" s="144"/>
      <c r="M212" s="144"/>
      <c r="N212" s="144"/>
      <c r="O212" s="144"/>
      <c r="P212" s="144"/>
      <c r="Q212" s="144"/>
      <c r="R212" s="144"/>
      <c r="S212" s="119"/>
      <c r="T212" s="119"/>
      <c r="U212" s="119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31"/>
      <c r="AL212" s="131"/>
      <c r="AM212" s="131"/>
      <c r="AN212" s="131"/>
      <c r="AO212" s="131"/>
      <c r="AP212" s="131"/>
      <c r="AQ212" s="131"/>
      <c r="AR212" s="131"/>
      <c r="AS212" s="131"/>
      <c r="AT212" s="131"/>
      <c r="AU212" s="131"/>
      <c r="AV212" s="131"/>
      <c r="AW212" s="131"/>
      <c r="AX212" s="131"/>
      <c r="AY212" s="131"/>
      <c r="AZ212" s="131"/>
      <c r="BA212" s="131"/>
      <c r="BB212" s="131"/>
      <c r="BC212" s="131"/>
      <c r="BD212" s="131"/>
      <c r="BE212" s="131"/>
      <c r="BF212" s="131"/>
      <c r="BG212" s="131"/>
      <c r="BH212" s="131"/>
      <c r="BI212" s="131"/>
      <c r="BJ212" s="131"/>
      <c r="BK212" s="131"/>
      <c r="BL212" s="131"/>
      <c r="BM212" s="131"/>
      <c r="BN212" s="131"/>
      <c r="BO212" s="131"/>
      <c r="BP212" s="131"/>
      <c r="BQ212" s="131"/>
      <c r="BR212" s="131"/>
      <c r="BS212" s="131"/>
      <c r="BT212" s="131"/>
      <c r="BU212" s="131"/>
      <c r="BV212" s="131"/>
      <c r="BW212" s="131"/>
      <c r="BX212" s="131"/>
      <c r="BY212" s="131"/>
      <c r="BZ212" s="131"/>
      <c r="CA212" s="131"/>
      <c r="CB212" s="131"/>
      <c r="CC212" s="131"/>
      <c r="CD212" s="131"/>
      <c r="CE212" s="131"/>
      <c r="CF212" s="131"/>
      <c r="CG212" s="131"/>
      <c r="CH212" s="131"/>
      <c r="CI212" s="131"/>
      <c r="CJ212" s="131"/>
      <c r="CK212" s="131"/>
      <c r="CL212" s="131"/>
      <c r="CM212" s="131"/>
      <c r="CN212" s="131"/>
      <c r="CO212" s="131"/>
      <c r="CP212" s="131"/>
      <c r="CQ212" s="131"/>
      <c r="CR212" s="131"/>
      <c r="CS212" s="131"/>
      <c r="CT212" s="131"/>
      <c r="CU212" s="131"/>
      <c r="CV212" s="131"/>
      <c r="CW212" s="131"/>
      <c r="CX212" s="131"/>
      <c r="CY212" s="131"/>
      <c r="CZ212" s="131"/>
      <c r="DA212" s="131"/>
      <c r="DB212" s="131"/>
      <c r="DC212" s="131"/>
      <c r="DD212" s="131"/>
      <c r="DE212" s="131"/>
      <c r="DF212" s="131"/>
    </row>
    <row r="213" spans="1:110" ht="11.25" customHeight="1">
      <c r="A213" s="131"/>
      <c r="B213" s="131"/>
      <c r="C213" s="119"/>
      <c r="D213" s="142"/>
      <c r="E213" s="119"/>
      <c r="F213" s="119"/>
      <c r="G213" s="119"/>
      <c r="H213" s="140"/>
      <c r="I213" s="143"/>
      <c r="J213" s="143"/>
      <c r="K213" s="144"/>
      <c r="L213" s="144"/>
      <c r="M213" s="144"/>
      <c r="N213" s="144"/>
      <c r="O213" s="144"/>
      <c r="P213" s="144"/>
      <c r="Q213" s="144"/>
      <c r="R213" s="144"/>
      <c r="S213" s="119"/>
      <c r="T213" s="119"/>
      <c r="U213" s="119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31"/>
      <c r="AL213" s="131"/>
      <c r="AM213" s="131"/>
      <c r="AN213" s="131"/>
      <c r="AO213" s="131"/>
      <c r="AP213" s="131"/>
      <c r="AQ213" s="131"/>
      <c r="AR213" s="131"/>
      <c r="AS213" s="131"/>
      <c r="AT213" s="131"/>
      <c r="AU213" s="131"/>
      <c r="AV213" s="131"/>
      <c r="AW213" s="131"/>
      <c r="AX213" s="131"/>
      <c r="AY213" s="131"/>
      <c r="AZ213" s="131"/>
      <c r="BA213" s="131"/>
      <c r="BB213" s="131"/>
      <c r="BC213" s="131"/>
      <c r="BD213" s="131"/>
      <c r="BE213" s="131"/>
      <c r="BF213" s="131"/>
      <c r="BG213" s="131"/>
      <c r="BH213" s="131"/>
      <c r="BI213" s="131"/>
      <c r="BJ213" s="131"/>
      <c r="BK213" s="131"/>
      <c r="BL213" s="131"/>
      <c r="BM213" s="131"/>
      <c r="BN213" s="131"/>
      <c r="BO213" s="131"/>
      <c r="BP213" s="131"/>
      <c r="BQ213" s="131"/>
      <c r="BR213" s="131"/>
      <c r="BS213" s="131"/>
      <c r="BT213" s="131"/>
      <c r="BU213" s="131"/>
      <c r="BV213" s="131"/>
      <c r="BW213" s="131"/>
      <c r="BX213" s="131"/>
      <c r="BY213" s="131"/>
      <c r="BZ213" s="131"/>
      <c r="CA213" s="131"/>
      <c r="CB213" s="131"/>
      <c r="CC213" s="131"/>
      <c r="CD213" s="131"/>
      <c r="CE213" s="131"/>
      <c r="CF213" s="131"/>
      <c r="CG213" s="131"/>
      <c r="CH213" s="131"/>
      <c r="CI213" s="131"/>
      <c r="CJ213" s="131"/>
      <c r="CK213" s="131"/>
      <c r="CL213" s="131"/>
      <c r="CM213" s="131"/>
      <c r="CN213" s="131"/>
      <c r="CO213" s="131"/>
      <c r="CP213" s="131"/>
      <c r="CQ213" s="131"/>
      <c r="CR213" s="131"/>
      <c r="CS213" s="131"/>
      <c r="CT213" s="131"/>
      <c r="CU213" s="131"/>
      <c r="CV213" s="131"/>
      <c r="CW213" s="131"/>
      <c r="CX213" s="131"/>
      <c r="CY213" s="131"/>
      <c r="CZ213" s="131"/>
      <c r="DA213" s="131"/>
      <c r="DB213" s="131"/>
      <c r="DC213" s="131"/>
      <c r="DD213" s="131"/>
      <c r="DE213" s="131"/>
      <c r="DF213" s="131"/>
    </row>
    <row r="214" spans="1:110" ht="11.25" customHeight="1">
      <c r="A214" s="131"/>
      <c r="B214" s="131"/>
      <c r="C214" s="119"/>
      <c r="D214" s="142"/>
      <c r="E214" s="119"/>
      <c r="F214" s="119"/>
      <c r="G214" s="119"/>
      <c r="H214" s="140"/>
      <c r="I214" s="143"/>
      <c r="J214" s="143"/>
      <c r="K214" s="144"/>
      <c r="L214" s="144"/>
      <c r="M214" s="144"/>
      <c r="N214" s="144"/>
      <c r="O214" s="144"/>
      <c r="P214" s="144"/>
      <c r="Q214" s="144"/>
      <c r="R214" s="144"/>
      <c r="S214" s="119"/>
      <c r="T214" s="119"/>
      <c r="U214" s="119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31"/>
      <c r="AL214" s="131"/>
      <c r="AM214" s="131"/>
      <c r="AN214" s="131"/>
      <c r="AO214" s="131"/>
      <c r="AP214" s="131"/>
      <c r="AQ214" s="131"/>
      <c r="AR214" s="131"/>
      <c r="AS214" s="131"/>
      <c r="AT214" s="131"/>
      <c r="AU214" s="131"/>
      <c r="AV214" s="131"/>
      <c r="AW214" s="131"/>
      <c r="AX214" s="131"/>
      <c r="AY214" s="131"/>
      <c r="AZ214" s="131"/>
      <c r="BA214" s="131"/>
      <c r="BB214" s="131"/>
      <c r="BC214" s="131"/>
      <c r="BD214" s="131"/>
      <c r="BE214" s="131"/>
      <c r="BF214" s="131"/>
      <c r="BG214" s="131"/>
      <c r="BH214" s="131"/>
      <c r="BI214" s="131"/>
      <c r="BJ214" s="131"/>
      <c r="BK214" s="131"/>
      <c r="BL214" s="131"/>
      <c r="BM214" s="131"/>
      <c r="BN214" s="131"/>
      <c r="BO214" s="131"/>
      <c r="BP214" s="131"/>
      <c r="BQ214" s="131"/>
      <c r="BR214" s="131"/>
      <c r="BS214" s="131"/>
      <c r="BT214" s="131"/>
      <c r="BU214" s="131"/>
      <c r="BV214" s="131"/>
      <c r="BW214" s="131"/>
      <c r="BX214" s="131"/>
      <c r="BY214" s="131"/>
      <c r="BZ214" s="131"/>
      <c r="CA214" s="131"/>
      <c r="CB214" s="131"/>
      <c r="CC214" s="131"/>
      <c r="CD214" s="131"/>
      <c r="CE214" s="131"/>
      <c r="CF214" s="131"/>
      <c r="CG214" s="131"/>
      <c r="CH214" s="131"/>
      <c r="CI214" s="131"/>
      <c r="CJ214" s="131"/>
      <c r="CK214" s="131"/>
      <c r="CL214" s="131"/>
      <c r="CM214" s="131"/>
      <c r="CN214" s="131"/>
      <c r="CO214" s="131"/>
      <c r="CP214" s="131"/>
      <c r="CQ214" s="131"/>
      <c r="CR214" s="131"/>
      <c r="CS214" s="131"/>
      <c r="CT214" s="131"/>
      <c r="CU214" s="131"/>
      <c r="CV214" s="131"/>
      <c r="CW214" s="131"/>
      <c r="CX214" s="131"/>
      <c r="CY214" s="131"/>
      <c r="CZ214" s="131"/>
      <c r="DA214" s="131"/>
      <c r="DB214" s="131"/>
      <c r="DC214" s="131"/>
      <c r="DD214" s="131"/>
      <c r="DE214" s="131"/>
      <c r="DF214" s="131"/>
    </row>
    <row r="215" spans="1:110" ht="11.25" customHeight="1">
      <c r="A215" s="131"/>
      <c r="B215" s="131"/>
      <c r="C215" s="119"/>
      <c r="D215" s="142"/>
      <c r="E215" s="119"/>
      <c r="F215" s="119"/>
      <c r="G215" s="119"/>
      <c r="H215" s="140"/>
      <c r="I215" s="143"/>
      <c r="J215" s="143"/>
      <c r="K215" s="144"/>
      <c r="L215" s="144"/>
      <c r="M215" s="144"/>
      <c r="N215" s="144"/>
      <c r="O215" s="144"/>
      <c r="P215" s="144"/>
      <c r="Q215" s="144"/>
      <c r="R215" s="144"/>
      <c r="S215" s="119"/>
      <c r="T215" s="119"/>
      <c r="U215" s="119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31"/>
      <c r="AL215" s="131"/>
      <c r="AM215" s="131"/>
      <c r="AN215" s="131"/>
      <c r="AO215" s="131"/>
      <c r="AP215" s="131"/>
      <c r="AQ215" s="131"/>
      <c r="AR215" s="131"/>
      <c r="AS215" s="131"/>
      <c r="AT215" s="131"/>
      <c r="AU215" s="131"/>
      <c r="AV215" s="131"/>
      <c r="AW215" s="131"/>
      <c r="AX215" s="131"/>
      <c r="AY215" s="131"/>
      <c r="AZ215" s="131"/>
      <c r="BA215" s="131"/>
      <c r="BB215" s="131"/>
      <c r="BC215" s="131"/>
      <c r="BD215" s="131"/>
      <c r="BE215" s="131"/>
      <c r="BF215" s="131"/>
      <c r="BG215" s="131"/>
      <c r="BH215" s="131"/>
      <c r="BI215" s="131"/>
      <c r="BJ215" s="131"/>
      <c r="BK215" s="131"/>
      <c r="BL215" s="131"/>
      <c r="BM215" s="131"/>
      <c r="BN215" s="131"/>
      <c r="BO215" s="131"/>
      <c r="BP215" s="131"/>
      <c r="BQ215" s="131"/>
      <c r="BR215" s="131"/>
      <c r="BS215" s="131"/>
      <c r="BT215" s="131"/>
      <c r="BU215" s="131"/>
      <c r="BV215" s="131"/>
      <c r="BW215" s="131"/>
      <c r="BX215" s="131"/>
      <c r="BY215" s="131"/>
      <c r="BZ215" s="131"/>
      <c r="CA215" s="131"/>
      <c r="CB215" s="131"/>
      <c r="CC215" s="131"/>
      <c r="CD215" s="131"/>
      <c r="CE215" s="131"/>
      <c r="CF215" s="131"/>
      <c r="CG215" s="131"/>
      <c r="CH215" s="131"/>
      <c r="CI215" s="131"/>
      <c r="CJ215" s="131"/>
      <c r="CK215" s="131"/>
      <c r="CL215" s="131"/>
      <c r="CM215" s="131"/>
      <c r="CN215" s="131"/>
      <c r="CO215" s="131"/>
      <c r="CP215" s="131"/>
      <c r="CQ215" s="131"/>
      <c r="CR215" s="131"/>
      <c r="CS215" s="131"/>
      <c r="CT215" s="131"/>
      <c r="CU215" s="131"/>
      <c r="CV215" s="131"/>
      <c r="CW215" s="131"/>
      <c r="CX215" s="131"/>
      <c r="CY215" s="131"/>
      <c r="CZ215" s="131"/>
      <c r="DA215" s="131"/>
      <c r="DB215" s="131"/>
      <c r="DC215" s="131"/>
      <c r="DD215" s="131"/>
      <c r="DE215" s="131"/>
      <c r="DF215" s="131"/>
    </row>
    <row r="216" spans="1:110" ht="11.25" customHeight="1">
      <c r="A216" s="131"/>
      <c r="B216" s="131"/>
      <c r="C216" s="119"/>
      <c r="D216" s="142"/>
      <c r="E216" s="119"/>
      <c r="F216" s="119"/>
      <c r="G216" s="119"/>
      <c r="H216" s="140"/>
      <c r="I216" s="143"/>
      <c r="J216" s="143"/>
      <c r="K216" s="144"/>
      <c r="L216" s="144"/>
      <c r="M216" s="144"/>
      <c r="N216" s="144"/>
      <c r="O216" s="144"/>
      <c r="P216" s="144"/>
      <c r="Q216" s="144"/>
      <c r="R216" s="144"/>
      <c r="S216" s="119"/>
      <c r="T216" s="119"/>
      <c r="U216" s="119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31"/>
      <c r="AL216" s="131"/>
      <c r="AM216" s="131"/>
      <c r="AN216" s="131"/>
      <c r="AO216" s="131"/>
      <c r="AP216" s="131"/>
      <c r="AQ216" s="131"/>
      <c r="AR216" s="131"/>
      <c r="AS216" s="131"/>
      <c r="AT216" s="131"/>
      <c r="AU216" s="131"/>
      <c r="AV216" s="131"/>
      <c r="AW216" s="131"/>
      <c r="AX216" s="131"/>
      <c r="AY216" s="131"/>
      <c r="AZ216" s="131"/>
      <c r="BA216" s="131"/>
      <c r="BB216" s="131"/>
      <c r="BC216" s="131"/>
      <c r="BD216" s="131"/>
      <c r="BE216" s="131"/>
      <c r="BF216" s="131"/>
      <c r="BG216" s="131"/>
      <c r="BH216" s="131"/>
      <c r="BI216" s="131"/>
      <c r="BJ216" s="131"/>
      <c r="BK216" s="131"/>
      <c r="BL216" s="131"/>
      <c r="BM216" s="131"/>
      <c r="BN216" s="131"/>
      <c r="BO216" s="131"/>
      <c r="BP216" s="131"/>
      <c r="BQ216" s="131"/>
      <c r="BR216" s="131"/>
      <c r="BS216" s="131"/>
      <c r="BT216" s="131"/>
      <c r="BU216" s="131"/>
      <c r="BV216" s="131"/>
      <c r="BW216" s="131"/>
      <c r="BX216" s="131"/>
      <c r="BY216" s="131"/>
      <c r="BZ216" s="131"/>
      <c r="CA216" s="131"/>
      <c r="CB216" s="131"/>
      <c r="CC216" s="131"/>
      <c r="CD216" s="131"/>
      <c r="CE216" s="131"/>
      <c r="CF216" s="131"/>
      <c r="CG216" s="131"/>
      <c r="CH216" s="131"/>
      <c r="CI216" s="131"/>
      <c r="CJ216" s="131"/>
      <c r="CK216" s="131"/>
      <c r="CL216" s="131"/>
      <c r="CM216" s="131"/>
      <c r="CN216" s="131"/>
      <c r="CO216" s="131"/>
      <c r="CP216" s="131"/>
      <c r="CQ216" s="131"/>
      <c r="CR216" s="131"/>
      <c r="CS216" s="131"/>
      <c r="CT216" s="131"/>
      <c r="CU216" s="131"/>
      <c r="CV216" s="131"/>
      <c r="CW216" s="131"/>
      <c r="CX216" s="131"/>
      <c r="CY216" s="131"/>
      <c r="CZ216" s="131"/>
      <c r="DA216" s="131"/>
      <c r="DB216" s="131"/>
      <c r="DC216" s="131"/>
      <c r="DD216" s="131"/>
      <c r="DE216" s="131"/>
      <c r="DF216" s="131"/>
    </row>
    <row r="217" spans="1:110" ht="11.25" customHeight="1">
      <c r="A217" s="131"/>
      <c r="B217" s="131"/>
      <c r="C217" s="119"/>
      <c r="D217" s="142"/>
      <c r="E217" s="119"/>
      <c r="F217" s="119"/>
      <c r="G217" s="119"/>
      <c r="H217" s="140"/>
      <c r="I217" s="143"/>
      <c r="J217" s="143"/>
      <c r="K217" s="144"/>
      <c r="L217" s="144"/>
      <c r="M217" s="144"/>
      <c r="N217" s="144"/>
      <c r="O217" s="144"/>
      <c r="P217" s="144"/>
      <c r="Q217" s="144"/>
      <c r="R217" s="144"/>
      <c r="S217" s="119"/>
      <c r="T217" s="119"/>
      <c r="U217" s="119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31"/>
      <c r="AL217" s="131"/>
      <c r="AM217" s="131"/>
      <c r="AN217" s="131"/>
      <c r="AO217" s="131"/>
      <c r="AP217" s="131"/>
      <c r="AQ217" s="131"/>
      <c r="AR217" s="131"/>
      <c r="AS217" s="131"/>
      <c r="AT217" s="131"/>
      <c r="AU217" s="131"/>
      <c r="AV217" s="131"/>
      <c r="AW217" s="131"/>
      <c r="AX217" s="131"/>
      <c r="AY217" s="131"/>
      <c r="AZ217" s="131"/>
      <c r="BA217" s="131"/>
      <c r="BB217" s="131"/>
      <c r="BC217" s="131"/>
      <c r="BD217" s="131"/>
      <c r="BE217" s="131"/>
      <c r="BF217" s="131"/>
      <c r="BG217" s="131"/>
      <c r="BH217" s="131"/>
      <c r="BI217" s="131"/>
      <c r="BJ217" s="131"/>
      <c r="BK217" s="131"/>
      <c r="BL217" s="131"/>
      <c r="BM217" s="131"/>
      <c r="BN217" s="131"/>
      <c r="BO217" s="131"/>
      <c r="BP217" s="131"/>
      <c r="BQ217" s="131"/>
      <c r="BR217" s="131"/>
      <c r="BS217" s="131"/>
      <c r="BT217" s="131"/>
      <c r="BU217" s="131"/>
      <c r="BV217" s="131"/>
      <c r="BW217" s="131"/>
      <c r="BX217" s="131"/>
      <c r="BY217" s="131"/>
      <c r="BZ217" s="131"/>
      <c r="CA217" s="131"/>
      <c r="CB217" s="131"/>
      <c r="CC217" s="131"/>
      <c r="CD217" s="131"/>
      <c r="CE217" s="131"/>
      <c r="CF217" s="131"/>
      <c r="CG217" s="131"/>
      <c r="CH217" s="131"/>
      <c r="CI217" s="131"/>
      <c r="CJ217" s="131"/>
      <c r="CK217" s="131"/>
      <c r="CL217" s="131"/>
      <c r="CM217" s="131"/>
      <c r="CN217" s="131"/>
      <c r="CO217" s="131"/>
      <c r="CP217" s="131"/>
      <c r="CQ217" s="131"/>
      <c r="CR217" s="131"/>
      <c r="CS217" s="131"/>
      <c r="CT217" s="131"/>
      <c r="CU217" s="131"/>
      <c r="CV217" s="131"/>
      <c r="CW217" s="131"/>
      <c r="CX217" s="131"/>
      <c r="CY217" s="131"/>
      <c r="CZ217" s="131"/>
      <c r="DA217" s="131"/>
      <c r="DB217" s="131"/>
      <c r="DC217" s="131"/>
      <c r="DD217" s="131"/>
      <c r="DE217" s="131"/>
      <c r="DF217" s="131"/>
    </row>
    <row r="218" spans="1:110" ht="11.25" customHeight="1">
      <c r="A218" s="131"/>
      <c r="B218" s="131"/>
      <c r="C218" s="119"/>
      <c r="D218" s="142"/>
      <c r="E218" s="119"/>
      <c r="F218" s="119"/>
      <c r="G218" s="119"/>
      <c r="H218" s="140"/>
      <c r="I218" s="143"/>
      <c r="J218" s="143"/>
      <c r="K218" s="144"/>
      <c r="L218" s="144"/>
      <c r="M218" s="144"/>
      <c r="N218" s="144"/>
      <c r="O218" s="144"/>
      <c r="P218" s="144"/>
      <c r="Q218" s="144"/>
      <c r="R218" s="144"/>
      <c r="S218" s="119"/>
      <c r="T218" s="119"/>
      <c r="U218" s="119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31"/>
      <c r="AL218" s="131"/>
      <c r="AM218" s="131"/>
      <c r="AN218" s="131"/>
      <c r="AO218" s="131"/>
      <c r="AP218" s="131"/>
      <c r="AQ218" s="131"/>
      <c r="AR218" s="131"/>
      <c r="AS218" s="131"/>
      <c r="AT218" s="131"/>
      <c r="AU218" s="131"/>
      <c r="AV218" s="131"/>
      <c r="AW218" s="131"/>
      <c r="AX218" s="131"/>
      <c r="AY218" s="131"/>
      <c r="AZ218" s="131"/>
      <c r="BA218" s="131"/>
      <c r="BB218" s="131"/>
      <c r="BC218" s="131"/>
      <c r="BD218" s="131"/>
      <c r="BE218" s="131"/>
      <c r="BF218" s="131"/>
      <c r="BG218" s="131"/>
      <c r="BH218" s="131"/>
      <c r="BI218" s="131"/>
      <c r="BJ218" s="131"/>
      <c r="BK218" s="131"/>
      <c r="BL218" s="131"/>
      <c r="BM218" s="131"/>
      <c r="BN218" s="131"/>
      <c r="BO218" s="131"/>
      <c r="BP218" s="131"/>
      <c r="BQ218" s="131"/>
      <c r="BR218" s="131"/>
      <c r="BS218" s="131"/>
      <c r="BT218" s="131"/>
      <c r="BU218" s="131"/>
      <c r="BV218" s="131"/>
      <c r="BW218" s="131"/>
      <c r="BX218" s="131"/>
      <c r="BY218" s="131"/>
      <c r="BZ218" s="131"/>
      <c r="CA218" s="131"/>
      <c r="CB218" s="131"/>
      <c r="CC218" s="131"/>
      <c r="CD218" s="131"/>
      <c r="CE218" s="131"/>
      <c r="CF218" s="131"/>
      <c r="CG218" s="131"/>
      <c r="CH218" s="131"/>
      <c r="CI218" s="131"/>
      <c r="CJ218" s="131"/>
      <c r="CK218" s="131"/>
      <c r="CL218" s="131"/>
      <c r="CM218" s="131"/>
      <c r="CN218" s="131"/>
      <c r="CO218" s="131"/>
      <c r="CP218" s="131"/>
      <c r="CQ218" s="131"/>
      <c r="CR218" s="131"/>
      <c r="CS218" s="131"/>
      <c r="CT218" s="131"/>
      <c r="CU218" s="131"/>
      <c r="CV218" s="131"/>
      <c r="CW218" s="131"/>
      <c r="CX218" s="131"/>
      <c r="CY218" s="131"/>
      <c r="CZ218" s="131"/>
      <c r="DA218" s="131"/>
      <c r="DB218" s="131"/>
      <c r="DC218" s="131"/>
      <c r="DD218" s="131"/>
      <c r="DE218" s="131"/>
      <c r="DF218" s="131"/>
    </row>
    <row r="219" spans="1:110" ht="11.25" customHeight="1">
      <c r="A219" s="131"/>
      <c r="B219" s="131"/>
      <c r="C219" s="119"/>
      <c r="D219" s="142"/>
      <c r="E219" s="119"/>
      <c r="F219" s="119"/>
      <c r="G219" s="119"/>
      <c r="H219" s="140"/>
      <c r="I219" s="143"/>
      <c r="J219" s="143"/>
      <c r="K219" s="144"/>
      <c r="L219" s="144"/>
      <c r="M219" s="144"/>
      <c r="N219" s="144"/>
      <c r="O219" s="144"/>
      <c r="P219" s="144"/>
      <c r="Q219" s="144"/>
      <c r="R219" s="144"/>
      <c r="S219" s="119"/>
      <c r="T219" s="119"/>
      <c r="U219" s="119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31"/>
      <c r="AL219" s="131"/>
      <c r="AM219" s="131"/>
      <c r="AN219" s="131"/>
      <c r="AO219" s="131"/>
      <c r="AP219" s="131"/>
      <c r="AQ219" s="131"/>
      <c r="AR219" s="131"/>
      <c r="AS219" s="131"/>
      <c r="AT219" s="131"/>
      <c r="AU219" s="131"/>
      <c r="AV219" s="131"/>
      <c r="AW219" s="131"/>
      <c r="AX219" s="131"/>
      <c r="AY219" s="131"/>
      <c r="AZ219" s="131"/>
      <c r="BA219" s="131"/>
      <c r="BB219" s="131"/>
      <c r="BC219" s="131"/>
      <c r="BD219" s="131"/>
      <c r="BE219" s="131"/>
      <c r="BF219" s="131"/>
      <c r="BG219" s="131"/>
      <c r="BH219" s="131"/>
      <c r="BI219" s="131"/>
      <c r="BJ219" s="131"/>
      <c r="BK219" s="131"/>
      <c r="BL219" s="131"/>
      <c r="BM219" s="131"/>
      <c r="BN219" s="131"/>
      <c r="BO219" s="131"/>
      <c r="BP219" s="131"/>
      <c r="BQ219" s="131"/>
      <c r="BR219" s="131"/>
      <c r="BS219" s="131"/>
      <c r="BT219" s="131"/>
      <c r="BU219" s="131"/>
      <c r="BV219" s="131"/>
      <c r="BW219" s="131"/>
      <c r="BX219" s="131"/>
      <c r="BY219" s="131"/>
      <c r="BZ219" s="131"/>
      <c r="CA219" s="131"/>
      <c r="CB219" s="131"/>
      <c r="CC219" s="131"/>
      <c r="CD219" s="131"/>
      <c r="CE219" s="131"/>
      <c r="CF219" s="131"/>
      <c r="CG219" s="131"/>
      <c r="CH219" s="131"/>
      <c r="CI219" s="131"/>
      <c r="CJ219" s="131"/>
      <c r="CK219" s="131"/>
      <c r="CL219" s="131"/>
      <c r="CM219" s="131"/>
      <c r="CN219" s="131"/>
      <c r="CO219" s="131"/>
      <c r="CP219" s="131"/>
      <c r="CQ219" s="131"/>
      <c r="CR219" s="131"/>
      <c r="CS219" s="131"/>
      <c r="CT219" s="131"/>
      <c r="CU219" s="131"/>
      <c r="CV219" s="131"/>
      <c r="CW219" s="131"/>
      <c r="CX219" s="131"/>
      <c r="CY219" s="131"/>
      <c r="CZ219" s="131"/>
      <c r="DA219" s="131"/>
      <c r="DB219" s="131"/>
      <c r="DC219" s="131"/>
      <c r="DD219" s="131"/>
      <c r="DE219" s="131"/>
      <c r="DF219" s="131"/>
    </row>
    <row r="220" spans="1:110" ht="11.25" customHeight="1">
      <c r="A220" s="131"/>
      <c r="B220" s="131"/>
      <c r="C220" s="119"/>
      <c r="D220" s="142"/>
      <c r="E220" s="119"/>
      <c r="F220" s="119"/>
      <c r="G220" s="119"/>
      <c r="H220" s="140"/>
      <c r="I220" s="143"/>
      <c r="J220" s="143"/>
      <c r="K220" s="144"/>
      <c r="L220" s="144"/>
      <c r="M220" s="144"/>
      <c r="N220" s="144"/>
      <c r="O220" s="144"/>
      <c r="P220" s="144"/>
      <c r="Q220" s="144"/>
      <c r="R220" s="144"/>
      <c r="S220" s="119"/>
      <c r="T220" s="119"/>
      <c r="U220" s="119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31"/>
      <c r="AL220" s="131"/>
      <c r="AM220" s="131"/>
      <c r="AN220" s="131"/>
      <c r="AO220" s="131"/>
      <c r="AP220" s="131"/>
      <c r="AQ220" s="131"/>
      <c r="AR220" s="131"/>
      <c r="AS220" s="131"/>
      <c r="AT220" s="131"/>
      <c r="AU220" s="131"/>
      <c r="AV220" s="131"/>
      <c r="AW220" s="131"/>
      <c r="AX220" s="131"/>
      <c r="AY220" s="131"/>
      <c r="AZ220" s="131"/>
      <c r="BA220" s="131"/>
      <c r="BB220" s="131"/>
      <c r="BC220" s="131"/>
      <c r="BD220" s="131"/>
      <c r="BE220" s="131"/>
      <c r="BF220" s="131"/>
      <c r="BG220" s="131"/>
      <c r="BH220" s="131"/>
      <c r="BI220" s="131"/>
      <c r="BJ220" s="131"/>
      <c r="BK220" s="131"/>
      <c r="BL220" s="131"/>
      <c r="BM220" s="131"/>
      <c r="BN220" s="131"/>
      <c r="BO220" s="131"/>
      <c r="BP220" s="131"/>
      <c r="BQ220" s="131"/>
      <c r="BR220" s="131"/>
      <c r="BS220" s="131"/>
      <c r="BT220" s="131"/>
      <c r="BU220" s="131"/>
      <c r="BV220" s="131"/>
      <c r="BW220" s="131"/>
      <c r="BX220" s="131"/>
      <c r="BY220" s="131"/>
      <c r="BZ220" s="131"/>
      <c r="CA220" s="131"/>
      <c r="CB220" s="131"/>
      <c r="CC220" s="131"/>
      <c r="CD220" s="131"/>
      <c r="CE220" s="131"/>
      <c r="CF220" s="131"/>
      <c r="CG220" s="131"/>
      <c r="CH220" s="131"/>
      <c r="CI220" s="131"/>
      <c r="CJ220" s="131"/>
      <c r="CK220" s="131"/>
      <c r="CL220" s="131"/>
      <c r="CM220" s="131"/>
      <c r="CN220" s="131"/>
      <c r="CO220" s="131"/>
      <c r="CP220" s="131"/>
      <c r="CQ220" s="131"/>
      <c r="CR220" s="131"/>
      <c r="CS220" s="131"/>
      <c r="CT220" s="131"/>
      <c r="CU220" s="131"/>
      <c r="CV220" s="131"/>
      <c r="CW220" s="131"/>
      <c r="CX220" s="131"/>
      <c r="CY220" s="131"/>
      <c r="CZ220" s="131"/>
      <c r="DA220" s="131"/>
      <c r="DB220" s="131"/>
      <c r="DC220" s="131"/>
      <c r="DD220" s="131"/>
      <c r="DE220" s="131"/>
      <c r="DF220" s="131"/>
    </row>
    <row r="221" spans="1:110" ht="11.25" customHeight="1">
      <c r="A221" s="131"/>
      <c r="B221" s="131"/>
      <c r="C221" s="119"/>
      <c r="D221" s="142"/>
      <c r="E221" s="119"/>
      <c r="F221" s="119"/>
      <c r="G221" s="119"/>
      <c r="H221" s="140"/>
      <c r="I221" s="143"/>
      <c r="J221" s="143"/>
      <c r="K221" s="144"/>
      <c r="L221" s="144"/>
      <c r="M221" s="144"/>
      <c r="N221" s="144"/>
      <c r="O221" s="144"/>
      <c r="P221" s="144"/>
      <c r="Q221" s="144"/>
      <c r="R221" s="144"/>
      <c r="S221" s="119"/>
      <c r="T221" s="119"/>
      <c r="U221" s="119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31"/>
      <c r="AL221" s="131"/>
      <c r="AM221" s="131"/>
      <c r="AN221" s="131"/>
      <c r="AO221" s="131"/>
      <c r="AP221" s="131"/>
      <c r="AQ221" s="131"/>
      <c r="AR221" s="131"/>
      <c r="AS221" s="131"/>
      <c r="AT221" s="131"/>
      <c r="AU221" s="131"/>
      <c r="AV221" s="131"/>
      <c r="AW221" s="131"/>
      <c r="AX221" s="131"/>
      <c r="AY221" s="131"/>
      <c r="AZ221" s="131"/>
      <c r="BA221" s="131"/>
      <c r="BB221" s="131"/>
      <c r="BC221" s="131"/>
      <c r="BD221" s="131"/>
      <c r="BE221" s="131"/>
      <c r="BF221" s="131"/>
      <c r="BG221" s="131"/>
      <c r="BH221" s="131"/>
      <c r="BI221" s="131"/>
      <c r="BJ221" s="131"/>
      <c r="BK221" s="131"/>
      <c r="BL221" s="131"/>
      <c r="BM221" s="131"/>
      <c r="BN221" s="131"/>
      <c r="BO221" s="131"/>
      <c r="BP221" s="131"/>
      <c r="BQ221" s="131"/>
      <c r="BR221" s="131"/>
      <c r="BS221" s="131"/>
      <c r="BT221" s="131"/>
      <c r="BU221" s="131"/>
      <c r="BV221" s="131"/>
      <c r="BW221" s="131"/>
      <c r="BX221" s="131"/>
      <c r="BY221" s="131"/>
      <c r="BZ221" s="131"/>
      <c r="CA221" s="131"/>
      <c r="CB221" s="131"/>
      <c r="CC221" s="131"/>
      <c r="CD221" s="131"/>
      <c r="CE221" s="131"/>
      <c r="CF221" s="131"/>
      <c r="CG221" s="131"/>
      <c r="CH221" s="131"/>
      <c r="CI221" s="131"/>
      <c r="CJ221" s="131"/>
      <c r="CK221" s="131"/>
      <c r="CL221" s="131"/>
      <c r="CM221" s="131"/>
      <c r="CN221" s="131"/>
      <c r="CO221" s="131"/>
      <c r="CP221" s="131"/>
      <c r="CQ221" s="131"/>
      <c r="CR221" s="131"/>
      <c r="CS221" s="131"/>
      <c r="CT221" s="131"/>
      <c r="CU221" s="131"/>
      <c r="CV221" s="131"/>
      <c r="CW221" s="131"/>
      <c r="CX221" s="131"/>
      <c r="CY221" s="131"/>
      <c r="CZ221" s="131"/>
      <c r="DA221" s="131"/>
      <c r="DB221" s="131"/>
      <c r="DC221" s="131"/>
      <c r="DD221" s="131"/>
      <c r="DE221" s="131"/>
      <c r="DF221" s="131"/>
    </row>
    <row r="222" spans="1:110" ht="11.25" customHeight="1">
      <c r="A222" s="131"/>
      <c r="B222" s="131"/>
      <c r="C222" s="119"/>
      <c r="D222" s="142"/>
      <c r="E222" s="119"/>
      <c r="F222" s="119"/>
      <c r="G222" s="119"/>
      <c r="H222" s="140"/>
      <c r="I222" s="143"/>
      <c r="J222" s="143"/>
      <c r="K222" s="144"/>
      <c r="L222" s="144"/>
      <c r="M222" s="144"/>
      <c r="N222" s="144"/>
      <c r="O222" s="144"/>
      <c r="P222" s="144"/>
      <c r="Q222" s="144"/>
      <c r="R222" s="144"/>
      <c r="S222" s="119"/>
      <c r="T222" s="119"/>
      <c r="U222" s="119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31"/>
      <c r="AL222" s="131"/>
      <c r="AM222" s="131"/>
      <c r="AN222" s="131"/>
      <c r="AO222" s="131"/>
      <c r="AP222" s="131"/>
      <c r="AQ222" s="131"/>
      <c r="AR222" s="131"/>
      <c r="AS222" s="131"/>
      <c r="AT222" s="131"/>
      <c r="AU222" s="131"/>
      <c r="AV222" s="131"/>
      <c r="AW222" s="131"/>
      <c r="AX222" s="131"/>
      <c r="AY222" s="131"/>
      <c r="AZ222" s="131"/>
      <c r="BA222" s="131"/>
      <c r="BB222" s="131"/>
      <c r="BC222" s="131"/>
      <c r="BD222" s="131"/>
      <c r="BE222" s="131"/>
      <c r="BF222" s="131"/>
      <c r="BG222" s="131"/>
      <c r="BH222" s="131"/>
      <c r="BI222" s="131"/>
      <c r="BJ222" s="131"/>
      <c r="BK222" s="131"/>
      <c r="BL222" s="131"/>
      <c r="BM222" s="131"/>
      <c r="BN222" s="131"/>
      <c r="BO222" s="131"/>
      <c r="BP222" s="131"/>
      <c r="BQ222" s="131"/>
      <c r="BR222" s="131"/>
      <c r="BS222" s="131"/>
      <c r="BT222" s="131"/>
      <c r="BU222" s="131"/>
      <c r="BV222" s="131"/>
      <c r="BW222" s="131"/>
      <c r="BX222" s="131"/>
      <c r="BY222" s="131"/>
      <c r="BZ222" s="131"/>
      <c r="CA222" s="131"/>
      <c r="CB222" s="131"/>
      <c r="CC222" s="131"/>
      <c r="CD222" s="131"/>
      <c r="CE222" s="131"/>
      <c r="CF222" s="131"/>
      <c r="CG222" s="131"/>
      <c r="CH222" s="131"/>
      <c r="CI222" s="131"/>
      <c r="CJ222" s="131"/>
      <c r="CK222" s="131"/>
      <c r="CL222" s="131"/>
      <c r="CM222" s="131"/>
      <c r="CN222" s="131"/>
      <c r="CO222" s="131"/>
      <c r="CP222" s="131"/>
      <c r="CQ222" s="131"/>
      <c r="CR222" s="131"/>
      <c r="CS222" s="131"/>
      <c r="CT222" s="131"/>
      <c r="CU222" s="131"/>
      <c r="CV222" s="131"/>
      <c r="CW222" s="131"/>
      <c r="CX222" s="131"/>
      <c r="CY222" s="131"/>
      <c r="CZ222" s="131"/>
      <c r="DA222" s="131"/>
      <c r="DB222" s="131"/>
      <c r="DC222" s="131"/>
      <c r="DD222" s="131"/>
      <c r="DE222" s="131"/>
      <c r="DF222" s="131"/>
    </row>
    <row r="223" spans="1:110" ht="11.25" customHeight="1">
      <c r="A223" s="131"/>
      <c r="B223" s="131"/>
      <c r="C223" s="119"/>
      <c r="D223" s="142"/>
      <c r="E223" s="119"/>
      <c r="F223" s="119"/>
      <c r="G223" s="119"/>
      <c r="H223" s="140"/>
      <c r="I223" s="143"/>
      <c r="J223" s="143"/>
      <c r="K223" s="144"/>
      <c r="L223" s="144"/>
      <c r="M223" s="144"/>
      <c r="N223" s="144"/>
      <c r="O223" s="144"/>
      <c r="P223" s="144"/>
      <c r="Q223" s="144"/>
      <c r="R223" s="144"/>
      <c r="S223" s="119"/>
      <c r="T223" s="119"/>
      <c r="U223" s="119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31"/>
      <c r="AL223" s="131"/>
      <c r="AM223" s="131"/>
      <c r="AN223" s="131"/>
      <c r="AO223" s="131"/>
      <c r="AP223" s="131"/>
      <c r="AQ223" s="131"/>
      <c r="AR223" s="131"/>
      <c r="AS223" s="131"/>
      <c r="AT223" s="131"/>
      <c r="AU223" s="131"/>
      <c r="AV223" s="131"/>
      <c r="AW223" s="131"/>
      <c r="AX223" s="131"/>
      <c r="AY223" s="131"/>
      <c r="AZ223" s="131"/>
      <c r="BA223" s="131"/>
      <c r="BB223" s="131"/>
      <c r="BC223" s="131"/>
      <c r="BD223" s="131"/>
      <c r="BE223" s="131"/>
      <c r="BF223" s="131"/>
      <c r="BG223" s="131"/>
      <c r="BH223" s="131"/>
      <c r="BI223" s="131"/>
      <c r="BJ223" s="131"/>
      <c r="BK223" s="131"/>
      <c r="BL223" s="131"/>
      <c r="BM223" s="131"/>
      <c r="BN223" s="131"/>
      <c r="BO223" s="131"/>
      <c r="BP223" s="131"/>
      <c r="BQ223" s="131"/>
      <c r="BR223" s="131"/>
      <c r="BS223" s="131"/>
      <c r="BT223" s="131"/>
      <c r="BU223" s="131"/>
      <c r="BV223" s="131"/>
      <c r="BW223" s="131"/>
      <c r="BX223" s="131"/>
      <c r="BY223" s="131"/>
      <c r="BZ223" s="131"/>
      <c r="CA223" s="131"/>
      <c r="CB223" s="131"/>
      <c r="CC223" s="131"/>
      <c r="CD223" s="131"/>
      <c r="CE223" s="131"/>
      <c r="CF223" s="131"/>
      <c r="CG223" s="131"/>
      <c r="CH223" s="131"/>
      <c r="CI223" s="131"/>
      <c r="CJ223" s="131"/>
      <c r="CK223" s="131"/>
      <c r="CL223" s="131"/>
      <c r="CM223" s="131"/>
      <c r="CN223" s="131"/>
      <c r="CO223" s="131"/>
      <c r="CP223" s="131"/>
      <c r="CQ223" s="131"/>
      <c r="CR223" s="131"/>
      <c r="CS223" s="131"/>
      <c r="CT223" s="131"/>
      <c r="CU223" s="131"/>
      <c r="CV223" s="131"/>
      <c r="CW223" s="131"/>
      <c r="CX223" s="131"/>
      <c r="CY223" s="131"/>
      <c r="CZ223" s="131"/>
      <c r="DA223" s="131"/>
      <c r="DB223" s="131"/>
      <c r="DC223" s="131"/>
      <c r="DD223" s="131"/>
      <c r="DE223" s="131"/>
      <c r="DF223" s="131"/>
    </row>
    <row r="224" spans="1:110" ht="11.25" customHeight="1">
      <c r="A224" s="131"/>
      <c r="B224" s="131"/>
      <c r="C224" s="119"/>
      <c r="D224" s="142"/>
      <c r="E224" s="119"/>
      <c r="F224" s="119"/>
      <c r="G224" s="119"/>
      <c r="H224" s="140"/>
      <c r="I224" s="143"/>
      <c r="J224" s="143"/>
      <c r="K224" s="144"/>
      <c r="L224" s="144"/>
      <c r="M224" s="144"/>
      <c r="N224" s="144"/>
      <c r="O224" s="144"/>
      <c r="P224" s="144"/>
      <c r="Q224" s="144"/>
      <c r="R224" s="144"/>
      <c r="S224" s="119"/>
      <c r="T224" s="119"/>
      <c r="U224" s="119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31"/>
      <c r="AL224" s="131"/>
      <c r="AM224" s="131"/>
      <c r="AN224" s="131"/>
      <c r="AO224" s="131"/>
      <c r="AP224" s="131"/>
      <c r="AQ224" s="131"/>
      <c r="AR224" s="131"/>
      <c r="AS224" s="131"/>
      <c r="AT224" s="131"/>
      <c r="AU224" s="131"/>
      <c r="AV224" s="131"/>
      <c r="AW224" s="131"/>
      <c r="AX224" s="131"/>
      <c r="AY224" s="131"/>
      <c r="AZ224" s="131"/>
      <c r="BA224" s="131"/>
      <c r="BB224" s="131"/>
      <c r="BC224" s="131"/>
      <c r="BD224" s="131"/>
      <c r="BE224" s="131"/>
      <c r="BF224" s="131"/>
      <c r="BG224" s="131"/>
      <c r="BH224" s="131"/>
      <c r="BI224" s="131"/>
      <c r="BJ224" s="131"/>
      <c r="BK224" s="131"/>
      <c r="BL224" s="131"/>
      <c r="BM224" s="131"/>
      <c r="BN224" s="131"/>
      <c r="BO224" s="131"/>
      <c r="BP224" s="131"/>
      <c r="BQ224" s="131"/>
      <c r="BR224" s="131"/>
      <c r="BS224" s="131"/>
      <c r="BT224" s="131"/>
      <c r="BU224" s="131"/>
      <c r="BV224" s="131"/>
      <c r="BW224" s="131"/>
      <c r="BX224" s="131"/>
      <c r="BY224" s="131"/>
      <c r="BZ224" s="131"/>
      <c r="CA224" s="131"/>
      <c r="CB224" s="131"/>
      <c r="CC224" s="131"/>
      <c r="CD224" s="131"/>
      <c r="CE224" s="131"/>
      <c r="CF224" s="131"/>
      <c r="CG224" s="131"/>
      <c r="CH224" s="131"/>
      <c r="CI224" s="131"/>
      <c r="CJ224" s="131"/>
      <c r="CK224" s="131"/>
      <c r="CL224" s="131"/>
      <c r="CM224" s="131"/>
      <c r="CN224" s="131"/>
      <c r="CO224" s="131"/>
      <c r="CP224" s="131"/>
      <c r="CQ224" s="131"/>
      <c r="CR224" s="131"/>
      <c r="CS224" s="131"/>
      <c r="CT224" s="131"/>
      <c r="CU224" s="131"/>
      <c r="CV224" s="131"/>
      <c r="CW224" s="131"/>
      <c r="CX224" s="131"/>
      <c r="CY224" s="131"/>
      <c r="CZ224" s="131"/>
      <c r="DA224" s="131"/>
      <c r="DB224" s="131"/>
      <c r="DC224" s="131"/>
      <c r="DD224" s="131"/>
      <c r="DE224" s="131"/>
      <c r="DF224" s="131"/>
    </row>
    <row r="225" spans="1:110" ht="11.25" customHeight="1">
      <c r="A225" s="131"/>
      <c r="B225" s="131"/>
      <c r="C225" s="119"/>
      <c r="D225" s="142"/>
      <c r="E225" s="119"/>
      <c r="F225" s="119"/>
      <c r="G225" s="119"/>
      <c r="H225" s="140"/>
      <c r="I225" s="143"/>
      <c r="J225" s="143"/>
      <c r="K225" s="144"/>
      <c r="L225" s="144"/>
      <c r="M225" s="144"/>
      <c r="N225" s="144"/>
      <c r="O225" s="144"/>
      <c r="P225" s="144"/>
      <c r="Q225" s="144"/>
      <c r="R225" s="144"/>
      <c r="S225" s="119"/>
      <c r="T225" s="119"/>
      <c r="U225" s="119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31"/>
      <c r="AL225" s="131"/>
      <c r="AM225" s="131"/>
      <c r="AN225" s="131"/>
      <c r="AO225" s="131"/>
      <c r="AP225" s="131"/>
      <c r="AQ225" s="131"/>
      <c r="AR225" s="131"/>
      <c r="AS225" s="131"/>
      <c r="AT225" s="131"/>
      <c r="AU225" s="131"/>
      <c r="AV225" s="131"/>
      <c r="AW225" s="131"/>
      <c r="AX225" s="131"/>
      <c r="AY225" s="131"/>
      <c r="AZ225" s="131"/>
      <c r="BA225" s="131"/>
      <c r="BB225" s="131"/>
      <c r="BC225" s="131"/>
      <c r="BD225" s="131"/>
      <c r="BE225" s="131"/>
      <c r="BF225" s="131"/>
      <c r="BG225" s="131"/>
      <c r="BH225" s="131"/>
      <c r="BI225" s="131"/>
      <c r="BJ225" s="131"/>
      <c r="BK225" s="131"/>
      <c r="BL225" s="131"/>
      <c r="BM225" s="131"/>
      <c r="BN225" s="131"/>
      <c r="BO225" s="131"/>
      <c r="BP225" s="131"/>
      <c r="BQ225" s="131"/>
      <c r="BR225" s="131"/>
      <c r="BS225" s="131"/>
      <c r="BT225" s="131"/>
      <c r="BU225" s="131"/>
      <c r="BV225" s="131"/>
      <c r="BW225" s="131"/>
      <c r="BX225" s="131"/>
      <c r="BY225" s="131"/>
      <c r="BZ225" s="131"/>
      <c r="CA225" s="131"/>
      <c r="CB225" s="131"/>
      <c r="CC225" s="131"/>
      <c r="CD225" s="131"/>
      <c r="CE225" s="131"/>
      <c r="CF225" s="131"/>
      <c r="CG225" s="131"/>
      <c r="CH225" s="131"/>
      <c r="CI225" s="131"/>
      <c r="CJ225" s="131"/>
      <c r="CK225" s="131"/>
      <c r="CL225" s="131"/>
      <c r="CM225" s="131"/>
      <c r="CN225" s="131"/>
      <c r="CO225" s="131"/>
      <c r="CP225" s="131"/>
      <c r="CQ225" s="131"/>
      <c r="CR225" s="131"/>
      <c r="CS225" s="131"/>
      <c r="CT225" s="131"/>
      <c r="CU225" s="131"/>
      <c r="CV225" s="131"/>
      <c r="CW225" s="131"/>
      <c r="CX225" s="131"/>
      <c r="CY225" s="131"/>
      <c r="CZ225" s="131"/>
      <c r="DA225" s="131"/>
      <c r="DB225" s="131"/>
      <c r="DC225" s="131"/>
      <c r="DD225" s="131"/>
      <c r="DE225" s="131"/>
      <c r="DF225" s="131"/>
    </row>
    <row r="226" spans="1:110" ht="11.25" customHeight="1">
      <c r="A226" s="131"/>
      <c r="B226" s="131"/>
      <c r="C226" s="119"/>
      <c r="D226" s="142"/>
      <c r="E226" s="119"/>
      <c r="F226" s="119"/>
      <c r="G226" s="119"/>
      <c r="H226" s="140"/>
      <c r="I226" s="143"/>
      <c r="J226" s="143"/>
      <c r="K226" s="144"/>
      <c r="L226" s="144"/>
      <c r="M226" s="144"/>
      <c r="N226" s="144"/>
      <c r="O226" s="144"/>
      <c r="P226" s="144"/>
      <c r="Q226" s="144"/>
      <c r="R226" s="144"/>
      <c r="S226" s="119"/>
      <c r="T226" s="119"/>
      <c r="U226" s="119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31"/>
      <c r="AL226" s="131"/>
      <c r="AM226" s="131"/>
      <c r="AN226" s="131"/>
      <c r="AO226" s="131"/>
      <c r="AP226" s="131"/>
      <c r="AQ226" s="131"/>
      <c r="AR226" s="131"/>
      <c r="AS226" s="131"/>
      <c r="AT226" s="131"/>
      <c r="AU226" s="131"/>
      <c r="AV226" s="131"/>
      <c r="AW226" s="131"/>
      <c r="AX226" s="131"/>
      <c r="AY226" s="131"/>
      <c r="AZ226" s="131"/>
      <c r="BA226" s="131"/>
      <c r="BB226" s="131"/>
      <c r="BC226" s="131"/>
      <c r="BD226" s="131"/>
      <c r="BE226" s="131"/>
      <c r="BF226" s="131"/>
      <c r="BG226" s="131"/>
      <c r="BH226" s="131"/>
      <c r="BI226" s="131"/>
      <c r="BJ226" s="131"/>
      <c r="BK226" s="131"/>
      <c r="BL226" s="131"/>
      <c r="BM226" s="131"/>
      <c r="BN226" s="131"/>
      <c r="BO226" s="131"/>
      <c r="BP226" s="131"/>
      <c r="BQ226" s="131"/>
      <c r="BR226" s="131"/>
      <c r="BS226" s="131"/>
      <c r="BT226" s="131"/>
      <c r="BU226" s="131"/>
      <c r="BV226" s="131"/>
      <c r="BW226" s="131"/>
      <c r="BX226" s="131"/>
      <c r="BY226" s="131"/>
      <c r="BZ226" s="131"/>
      <c r="CA226" s="131"/>
      <c r="CB226" s="131"/>
      <c r="CC226" s="131"/>
      <c r="CD226" s="131"/>
      <c r="CE226" s="131"/>
      <c r="CF226" s="131"/>
      <c r="CG226" s="131"/>
      <c r="CH226" s="131"/>
      <c r="CI226" s="131"/>
      <c r="CJ226" s="131"/>
      <c r="CK226" s="131"/>
      <c r="CL226" s="131"/>
      <c r="CM226" s="131"/>
      <c r="CN226" s="131"/>
      <c r="CO226" s="131"/>
      <c r="CP226" s="131"/>
      <c r="CQ226" s="131"/>
      <c r="CR226" s="131"/>
      <c r="CS226" s="131"/>
      <c r="CT226" s="131"/>
      <c r="CU226" s="131"/>
      <c r="CV226" s="131"/>
      <c r="CW226" s="131"/>
      <c r="CX226" s="131"/>
      <c r="CY226" s="131"/>
      <c r="CZ226" s="131"/>
      <c r="DA226" s="131"/>
      <c r="DB226" s="131"/>
      <c r="DC226" s="131"/>
      <c r="DD226" s="131"/>
      <c r="DE226" s="131"/>
      <c r="DF226" s="131"/>
    </row>
    <row r="227" spans="1:110" ht="11.25" customHeight="1">
      <c r="A227" s="131"/>
      <c r="B227" s="131"/>
      <c r="C227" s="119"/>
      <c r="D227" s="142"/>
      <c r="E227" s="119"/>
      <c r="F227" s="119"/>
      <c r="G227" s="119"/>
      <c r="H227" s="140"/>
      <c r="I227" s="143"/>
      <c r="J227" s="143"/>
      <c r="K227" s="144"/>
      <c r="L227" s="144"/>
      <c r="M227" s="144"/>
      <c r="N227" s="144"/>
      <c r="O227" s="144"/>
      <c r="P227" s="144"/>
      <c r="Q227" s="144"/>
      <c r="R227" s="144"/>
      <c r="S227" s="119"/>
      <c r="T227" s="119"/>
      <c r="U227" s="119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31"/>
      <c r="AL227" s="131"/>
      <c r="AM227" s="131"/>
      <c r="AN227" s="131"/>
      <c r="AO227" s="131"/>
      <c r="AP227" s="131"/>
      <c r="AQ227" s="131"/>
      <c r="AR227" s="131"/>
      <c r="AS227" s="131"/>
      <c r="AT227" s="131"/>
      <c r="AU227" s="131"/>
      <c r="AV227" s="131"/>
      <c r="AW227" s="131"/>
      <c r="AX227" s="131"/>
      <c r="AY227" s="131"/>
      <c r="AZ227" s="131"/>
      <c r="BA227" s="131"/>
      <c r="BB227" s="131"/>
      <c r="BC227" s="131"/>
      <c r="BD227" s="131"/>
      <c r="BE227" s="131"/>
      <c r="BF227" s="131"/>
      <c r="BG227" s="131"/>
      <c r="BH227" s="131"/>
      <c r="BI227" s="131"/>
      <c r="BJ227" s="131"/>
      <c r="BK227" s="131"/>
      <c r="BL227" s="131"/>
      <c r="BM227" s="131"/>
      <c r="BN227" s="131"/>
      <c r="BO227" s="131"/>
      <c r="BP227" s="131"/>
      <c r="BQ227" s="131"/>
      <c r="BR227" s="131"/>
      <c r="BS227" s="131"/>
      <c r="BT227" s="131"/>
      <c r="BU227" s="131"/>
      <c r="BV227" s="131"/>
      <c r="BW227" s="131"/>
      <c r="BX227" s="131"/>
      <c r="BY227" s="131"/>
      <c r="BZ227" s="131"/>
      <c r="CA227" s="131"/>
      <c r="CB227" s="131"/>
      <c r="CC227" s="131"/>
      <c r="CD227" s="131"/>
      <c r="CE227" s="131"/>
      <c r="CF227" s="131"/>
      <c r="CG227" s="131"/>
      <c r="CH227" s="131"/>
      <c r="CI227" s="131"/>
      <c r="CJ227" s="131"/>
      <c r="CK227" s="131"/>
      <c r="CL227" s="131"/>
      <c r="CM227" s="131"/>
      <c r="CN227" s="131"/>
      <c r="CO227" s="131"/>
      <c r="CP227" s="131"/>
      <c r="CQ227" s="131"/>
      <c r="CR227" s="131"/>
      <c r="CS227" s="131"/>
      <c r="CT227" s="131"/>
      <c r="CU227" s="131"/>
      <c r="CV227" s="131"/>
      <c r="CW227" s="131"/>
      <c r="CX227" s="131"/>
      <c r="CY227" s="131"/>
      <c r="CZ227" s="131"/>
      <c r="DA227" s="131"/>
      <c r="DB227" s="131"/>
      <c r="DC227" s="131"/>
      <c r="DD227" s="131"/>
      <c r="DE227" s="131"/>
      <c r="DF227" s="131"/>
    </row>
    <row r="228" spans="1:110" ht="11.25" customHeight="1">
      <c r="A228" s="131"/>
      <c r="B228" s="131"/>
      <c r="C228" s="119"/>
      <c r="D228" s="142"/>
      <c r="E228" s="119"/>
      <c r="F228" s="119"/>
      <c r="G228" s="119"/>
      <c r="H228" s="140"/>
      <c r="I228" s="143"/>
      <c r="J228" s="143"/>
      <c r="K228" s="144"/>
      <c r="L228" s="144"/>
      <c r="M228" s="144"/>
      <c r="N228" s="144"/>
      <c r="O228" s="144"/>
      <c r="P228" s="144"/>
      <c r="Q228" s="144"/>
      <c r="R228" s="144"/>
      <c r="S228" s="119"/>
      <c r="T228" s="119"/>
      <c r="U228" s="119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31"/>
      <c r="AL228" s="131"/>
      <c r="AM228" s="131"/>
      <c r="AN228" s="131"/>
      <c r="AO228" s="131"/>
      <c r="AP228" s="131"/>
      <c r="AQ228" s="131"/>
      <c r="AR228" s="131"/>
      <c r="AS228" s="131"/>
      <c r="AT228" s="131"/>
      <c r="AU228" s="131"/>
      <c r="AV228" s="131"/>
      <c r="AW228" s="131"/>
      <c r="AX228" s="131"/>
      <c r="AY228" s="131"/>
      <c r="AZ228" s="131"/>
      <c r="BA228" s="131"/>
      <c r="BB228" s="131"/>
      <c r="BC228" s="131"/>
      <c r="BD228" s="131"/>
      <c r="BE228" s="131"/>
      <c r="BF228" s="131"/>
      <c r="BG228" s="131"/>
      <c r="BH228" s="131"/>
      <c r="BI228" s="131"/>
      <c r="BJ228" s="131"/>
      <c r="BK228" s="131"/>
      <c r="BL228" s="131"/>
      <c r="BM228" s="131"/>
      <c r="BN228" s="131"/>
      <c r="BO228" s="131"/>
      <c r="BP228" s="131"/>
      <c r="BQ228" s="131"/>
      <c r="BR228" s="131"/>
      <c r="BS228" s="131"/>
      <c r="BT228" s="131"/>
      <c r="BU228" s="131"/>
      <c r="BV228" s="131"/>
      <c r="BW228" s="131"/>
      <c r="BX228" s="131"/>
      <c r="BY228" s="131"/>
      <c r="BZ228" s="131"/>
      <c r="CA228" s="131"/>
      <c r="CB228" s="131"/>
      <c r="CC228" s="131"/>
      <c r="CD228" s="131"/>
      <c r="CE228" s="131"/>
      <c r="CF228" s="131"/>
      <c r="CG228" s="131"/>
      <c r="CH228" s="131"/>
      <c r="CI228" s="131"/>
      <c r="CJ228" s="131"/>
      <c r="CK228" s="131"/>
      <c r="CL228" s="131"/>
      <c r="CM228" s="131"/>
      <c r="CN228" s="131"/>
      <c r="CO228" s="131"/>
      <c r="CP228" s="131"/>
      <c r="CQ228" s="131"/>
      <c r="CR228" s="131"/>
      <c r="CS228" s="131"/>
      <c r="CT228" s="131"/>
      <c r="CU228" s="131"/>
      <c r="CV228" s="131"/>
      <c r="CW228" s="131"/>
      <c r="CX228" s="131"/>
      <c r="CY228" s="131"/>
      <c r="CZ228" s="131"/>
      <c r="DA228" s="131"/>
      <c r="DB228" s="131"/>
      <c r="DC228" s="131"/>
      <c r="DD228" s="131"/>
      <c r="DE228" s="131"/>
      <c r="DF228" s="131"/>
    </row>
    <row r="229" spans="1:110" ht="11.25" customHeight="1">
      <c r="A229" s="131"/>
      <c r="B229" s="131"/>
      <c r="C229" s="119"/>
      <c r="D229" s="142"/>
      <c r="E229" s="119"/>
      <c r="F229" s="119"/>
      <c r="G229" s="119"/>
      <c r="H229" s="140"/>
      <c r="I229" s="143"/>
      <c r="J229" s="143"/>
      <c r="K229" s="144"/>
      <c r="L229" s="144"/>
      <c r="M229" s="144"/>
      <c r="N229" s="144"/>
      <c r="O229" s="144"/>
      <c r="P229" s="144"/>
      <c r="Q229" s="144"/>
      <c r="R229" s="144"/>
      <c r="S229" s="119"/>
      <c r="T229" s="119"/>
      <c r="U229" s="119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31"/>
      <c r="AL229" s="131"/>
      <c r="AM229" s="131"/>
      <c r="AN229" s="131"/>
      <c r="AO229" s="131"/>
      <c r="AP229" s="131"/>
      <c r="AQ229" s="131"/>
      <c r="AR229" s="131"/>
      <c r="AS229" s="131"/>
      <c r="AT229" s="131"/>
      <c r="AU229" s="131"/>
      <c r="AV229" s="131"/>
      <c r="AW229" s="131"/>
      <c r="AX229" s="131"/>
      <c r="AY229" s="131"/>
      <c r="AZ229" s="131"/>
      <c r="BA229" s="131"/>
      <c r="BB229" s="131"/>
      <c r="BC229" s="131"/>
      <c r="BD229" s="131"/>
      <c r="BE229" s="131"/>
      <c r="BF229" s="131"/>
      <c r="BG229" s="131"/>
      <c r="BH229" s="131"/>
      <c r="BI229" s="131"/>
      <c r="BJ229" s="131"/>
      <c r="BK229" s="131"/>
      <c r="BL229" s="131"/>
      <c r="BM229" s="131"/>
      <c r="BN229" s="131"/>
      <c r="BO229" s="131"/>
      <c r="BP229" s="131"/>
      <c r="BQ229" s="131"/>
      <c r="BR229" s="131"/>
      <c r="BS229" s="131"/>
      <c r="BT229" s="131"/>
      <c r="BU229" s="131"/>
      <c r="BV229" s="131"/>
      <c r="BW229" s="131"/>
      <c r="BX229" s="131"/>
      <c r="BY229" s="131"/>
      <c r="BZ229" s="131"/>
      <c r="CA229" s="131"/>
      <c r="CB229" s="131"/>
      <c r="CC229" s="131"/>
      <c r="CD229" s="131"/>
      <c r="CE229" s="131"/>
      <c r="CF229" s="131"/>
      <c r="CG229" s="131"/>
      <c r="CH229" s="131"/>
      <c r="CI229" s="131"/>
      <c r="CJ229" s="131"/>
      <c r="CK229" s="131"/>
      <c r="CL229" s="131"/>
      <c r="CM229" s="131"/>
      <c r="CN229" s="131"/>
      <c r="CO229" s="131"/>
      <c r="CP229" s="131"/>
      <c r="CQ229" s="131"/>
      <c r="CR229" s="131"/>
      <c r="CS229" s="131"/>
      <c r="CT229" s="131"/>
      <c r="CU229" s="131"/>
      <c r="CV229" s="131"/>
      <c r="CW229" s="131"/>
      <c r="CX229" s="131"/>
      <c r="CY229" s="131"/>
      <c r="CZ229" s="131"/>
      <c r="DA229" s="131"/>
      <c r="DB229" s="131"/>
      <c r="DC229" s="131"/>
      <c r="DD229" s="131"/>
      <c r="DE229" s="131"/>
      <c r="DF229" s="131"/>
    </row>
    <row r="230" spans="1:110" ht="11.25" customHeight="1">
      <c r="A230" s="131"/>
      <c r="B230" s="131"/>
      <c r="C230" s="119"/>
      <c r="D230" s="142"/>
      <c r="E230" s="119"/>
      <c r="F230" s="119"/>
      <c r="G230" s="119"/>
      <c r="H230" s="140"/>
      <c r="I230" s="143"/>
      <c r="J230" s="143"/>
      <c r="K230" s="144"/>
      <c r="L230" s="144"/>
      <c r="M230" s="144"/>
      <c r="N230" s="144"/>
      <c r="O230" s="144"/>
      <c r="P230" s="144"/>
      <c r="Q230" s="144"/>
      <c r="R230" s="144"/>
      <c r="S230" s="119"/>
      <c r="T230" s="119"/>
      <c r="U230" s="119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31"/>
      <c r="AL230" s="131"/>
      <c r="AM230" s="131"/>
      <c r="AN230" s="131"/>
      <c r="AO230" s="131"/>
      <c r="AP230" s="131"/>
      <c r="AQ230" s="131"/>
      <c r="AR230" s="131"/>
      <c r="AS230" s="131"/>
      <c r="AT230" s="131"/>
      <c r="AU230" s="131"/>
      <c r="AV230" s="131"/>
      <c r="AW230" s="131"/>
      <c r="AX230" s="131"/>
      <c r="AY230" s="131"/>
      <c r="AZ230" s="131"/>
      <c r="BA230" s="131"/>
      <c r="BB230" s="131"/>
      <c r="BC230" s="131"/>
      <c r="BD230" s="131"/>
      <c r="BE230" s="131"/>
      <c r="BF230" s="131"/>
      <c r="BG230" s="131"/>
      <c r="BH230" s="131"/>
      <c r="BI230" s="131"/>
      <c r="BJ230" s="131"/>
      <c r="BK230" s="131"/>
      <c r="BL230" s="131"/>
      <c r="BM230" s="131"/>
      <c r="BN230" s="131"/>
      <c r="BO230" s="131"/>
      <c r="BP230" s="131"/>
      <c r="BQ230" s="131"/>
      <c r="BR230" s="131"/>
      <c r="BS230" s="131"/>
      <c r="BT230" s="131"/>
      <c r="BU230" s="131"/>
      <c r="BV230" s="131"/>
      <c r="BW230" s="131"/>
      <c r="BX230" s="131"/>
      <c r="BY230" s="131"/>
      <c r="BZ230" s="131"/>
      <c r="CA230" s="131"/>
      <c r="CB230" s="131"/>
      <c r="CC230" s="131"/>
      <c r="CD230" s="131"/>
      <c r="CE230" s="131"/>
      <c r="CF230" s="131"/>
      <c r="CG230" s="131"/>
      <c r="CH230" s="131"/>
      <c r="CI230" s="131"/>
      <c r="CJ230" s="131"/>
      <c r="CK230" s="131"/>
      <c r="CL230" s="131"/>
      <c r="CM230" s="131"/>
      <c r="CN230" s="131"/>
      <c r="CO230" s="131"/>
      <c r="CP230" s="131"/>
      <c r="CQ230" s="131"/>
      <c r="CR230" s="131"/>
      <c r="CS230" s="131"/>
      <c r="CT230" s="131"/>
      <c r="CU230" s="131"/>
      <c r="CV230" s="131"/>
      <c r="CW230" s="131"/>
      <c r="CX230" s="131"/>
      <c r="CY230" s="131"/>
      <c r="CZ230" s="131"/>
      <c r="DA230" s="131"/>
      <c r="DB230" s="131"/>
      <c r="DC230" s="131"/>
      <c r="DD230" s="131"/>
      <c r="DE230" s="131"/>
      <c r="DF230" s="131"/>
    </row>
    <row r="231" spans="1:110" ht="11.25" customHeight="1">
      <c r="A231" s="131"/>
      <c r="B231" s="131"/>
      <c r="C231" s="119"/>
      <c r="D231" s="142"/>
      <c r="E231" s="119"/>
      <c r="F231" s="119"/>
      <c r="G231" s="119"/>
      <c r="H231" s="140"/>
      <c r="I231" s="143"/>
      <c r="J231" s="143"/>
      <c r="K231" s="144"/>
      <c r="L231" s="144"/>
      <c r="M231" s="144"/>
      <c r="N231" s="144"/>
      <c r="O231" s="144"/>
      <c r="P231" s="144"/>
      <c r="Q231" s="144"/>
      <c r="R231" s="144"/>
      <c r="S231" s="119"/>
      <c r="T231" s="119"/>
      <c r="U231" s="119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31"/>
      <c r="AL231" s="131"/>
      <c r="AM231" s="131"/>
      <c r="AN231" s="131"/>
      <c r="AO231" s="131"/>
      <c r="AP231" s="131"/>
      <c r="AQ231" s="131"/>
      <c r="AR231" s="131"/>
      <c r="AS231" s="131"/>
      <c r="AT231" s="131"/>
      <c r="AU231" s="131"/>
      <c r="AV231" s="131"/>
      <c r="AW231" s="131"/>
      <c r="AX231" s="131"/>
      <c r="AY231" s="131"/>
      <c r="AZ231" s="131"/>
      <c r="BA231" s="131"/>
      <c r="BB231" s="131"/>
      <c r="BC231" s="131"/>
      <c r="BD231" s="131"/>
      <c r="BE231" s="131"/>
      <c r="BF231" s="131"/>
      <c r="BG231" s="131"/>
      <c r="BH231" s="131"/>
      <c r="BI231" s="131"/>
      <c r="BJ231" s="131"/>
      <c r="BK231" s="131"/>
      <c r="BL231" s="131"/>
      <c r="BM231" s="131"/>
      <c r="BN231" s="131"/>
      <c r="BO231" s="131"/>
      <c r="BP231" s="131"/>
      <c r="BQ231" s="131"/>
      <c r="BR231" s="131"/>
      <c r="BS231" s="131"/>
      <c r="BT231" s="131"/>
      <c r="BU231" s="131"/>
      <c r="BV231" s="131"/>
      <c r="BW231" s="131"/>
      <c r="BX231" s="131"/>
      <c r="BY231" s="131"/>
      <c r="BZ231" s="131"/>
      <c r="CA231" s="131"/>
      <c r="CB231" s="131"/>
      <c r="CC231" s="131"/>
      <c r="CD231" s="131"/>
      <c r="CE231" s="131"/>
      <c r="CF231" s="131"/>
      <c r="CG231" s="131"/>
      <c r="CH231" s="131"/>
      <c r="CI231" s="131"/>
      <c r="CJ231" s="131"/>
      <c r="CK231" s="131"/>
      <c r="CL231" s="131"/>
      <c r="CM231" s="131"/>
      <c r="CN231" s="131"/>
      <c r="CO231" s="131"/>
      <c r="CP231" s="131"/>
      <c r="CQ231" s="131"/>
      <c r="CR231" s="131"/>
      <c r="CS231" s="131"/>
      <c r="CT231" s="131"/>
      <c r="CU231" s="131"/>
      <c r="CV231" s="131"/>
      <c r="CW231" s="131"/>
      <c r="CX231" s="131"/>
      <c r="CY231" s="131"/>
      <c r="CZ231" s="131"/>
      <c r="DA231" s="131"/>
      <c r="DB231" s="131"/>
      <c r="DC231" s="131"/>
      <c r="DD231" s="131"/>
      <c r="DE231" s="131"/>
      <c r="DF231" s="131"/>
    </row>
    <row r="232" spans="1:110" ht="11.25" customHeight="1">
      <c r="A232" s="131"/>
      <c r="B232" s="131"/>
      <c r="C232" s="119"/>
      <c r="D232" s="142"/>
      <c r="E232" s="119"/>
      <c r="F232" s="119"/>
      <c r="G232" s="119"/>
      <c r="H232" s="140"/>
      <c r="I232" s="143"/>
      <c r="J232" s="143"/>
      <c r="K232" s="144"/>
      <c r="L232" s="144"/>
      <c r="M232" s="144"/>
      <c r="N232" s="144"/>
      <c r="O232" s="144"/>
      <c r="P232" s="144"/>
      <c r="Q232" s="144"/>
      <c r="R232" s="144"/>
      <c r="S232" s="119"/>
      <c r="T232" s="119"/>
      <c r="U232" s="119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31"/>
      <c r="AL232" s="131"/>
      <c r="AM232" s="131"/>
      <c r="AN232" s="131"/>
      <c r="AO232" s="131"/>
      <c r="AP232" s="131"/>
      <c r="AQ232" s="131"/>
      <c r="AR232" s="131"/>
      <c r="AS232" s="131"/>
      <c r="AT232" s="131"/>
      <c r="AU232" s="131"/>
      <c r="AV232" s="131"/>
      <c r="AW232" s="131"/>
      <c r="AX232" s="131"/>
      <c r="AY232" s="131"/>
      <c r="AZ232" s="131"/>
      <c r="BA232" s="131"/>
      <c r="BB232" s="131"/>
      <c r="BC232" s="131"/>
      <c r="BD232" s="131"/>
      <c r="BE232" s="131"/>
      <c r="BF232" s="131"/>
      <c r="BG232" s="131"/>
      <c r="BH232" s="131"/>
      <c r="BI232" s="131"/>
      <c r="BJ232" s="131"/>
      <c r="BK232" s="131"/>
      <c r="BL232" s="131"/>
      <c r="BM232" s="131"/>
      <c r="BN232" s="131"/>
      <c r="BO232" s="131"/>
      <c r="BP232" s="131"/>
      <c r="BQ232" s="131"/>
      <c r="BR232" s="131"/>
      <c r="BS232" s="131"/>
      <c r="BT232" s="131"/>
      <c r="BU232" s="131"/>
      <c r="BV232" s="131"/>
      <c r="BW232" s="131"/>
      <c r="BX232" s="131"/>
      <c r="BY232" s="131"/>
      <c r="BZ232" s="131"/>
      <c r="CA232" s="131"/>
      <c r="CB232" s="131"/>
      <c r="CC232" s="131"/>
      <c r="CD232" s="131"/>
      <c r="CE232" s="131"/>
      <c r="CF232" s="131"/>
      <c r="CG232" s="131"/>
      <c r="CH232" s="131"/>
      <c r="CI232" s="131"/>
      <c r="CJ232" s="131"/>
      <c r="CK232" s="131"/>
      <c r="CL232" s="131"/>
      <c r="CM232" s="131"/>
      <c r="CN232" s="131"/>
      <c r="CO232" s="131"/>
      <c r="CP232" s="131"/>
      <c r="CQ232" s="131"/>
      <c r="CR232" s="131"/>
      <c r="CS232" s="131"/>
      <c r="CT232" s="131"/>
      <c r="CU232" s="131"/>
      <c r="CV232" s="131"/>
      <c r="CW232" s="131"/>
      <c r="CX232" s="131"/>
      <c r="CY232" s="131"/>
      <c r="CZ232" s="131"/>
      <c r="DA232" s="131"/>
      <c r="DB232" s="131"/>
      <c r="DC232" s="131"/>
      <c r="DD232" s="131"/>
      <c r="DE232" s="131"/>
      <c r="DF232" s="131"/>
    </row>
    <row r="233" spans="1:110" ht="11.25" customHeight="1">
      <c r="A233" s="131"/>
      <c r="B233" s="131"/>
      <c r="C233" s="119"/>
      <c r="D233" s="142"/>
      <c r="E233" s="119"/>
      <c r="F233" s="119"/>
      <c r="G233" s="119"/>
      <c r="H233" s="140"/>
      <c r="I233" s="143"/>
      <c r="J233" s="143"/>
      <c r="K233" s="144"/>
      <c r="L233" s="144"/>
      <c r="M233" s="144"/>
      <c r="N233" s="144"/>
      <c r="O233" s="144"/>
      <c r="P233" s="144"/>
      <c r="Q233" s="144"/>
      <c r="R233" s="144"/>
      <c r="S233" s="119"/>
      <c r="T233" s="119"/>
      <c r="U233" s="119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31"/>
      <c r="AL233" s="131"/>
      <c r="AM233" s="131"/>
      <c r="AN233" s="131"/>
      <c r="AO233" s="131"/>
      <c r="AP233" s="131"/>
      <c r="AQ233" s="131"/>
      <c r="AR233" s="131"/>
      <c r="AS233" s="131"/>
      <c r="AT233" s="131"/>
      <c r="AU233" s="131"/>
      <c r="AV233" s="131"/>
      <c r="AW233" s="131"/>
      <c r="AX233" s="131"/>
      <c r="AY233" s="131"/>
      <c r="AZ233" s="131"/>
      <c r="BA233" s="131"/>
      <c r="BB233" s="131"/>
      <c r="BC233" s="131"/>
      <c r="BD233" s="131"/>
      <c r="BE233" s="131"/>
      <c r="BF233" s="131"/>
      <c r="BG233" s="131"/>
      <c r="BH233" s="131"/>
      <c r="BI233" s="131"/>
      <c r="BJ233" s="131"/>
      <c r="BK233" s="131"/>
      <c r="BL233" s="131"/>
      <c r="BM233" s="131"/>
      <c r="BN233" s="131"/>
      <c r="BO233" s="131"/>
      <c r="BP233" s="131"/>
      <c r="BQ233" s="131"/>
      <c r="BR233" s="131"/>
      <c r="BS233" s="131"/>
      <c r="BT233" s="131"/>
      <c r="BU233" s="131"/>
      <c r="BV233" s="131"/>
      <c r="BW233" s="131"/>
      <c r="BX233" s="131"/>
      <c r="BY233" s="131"/>
      <c r="BZ233" s="131"/>
      <c r="CA233" s="131"/>
      <c r="CB233" s="131"/>
      <c r="CC233" s="131"/>
      <c r="CD233" s="131"/>
      <c r="CE233" s="131"/>
      <c r="CF233" s="131"/>
      <c r="CG233" s="131"/>
      <c r="CH233" s="131"/>
      <c r="CI233" s="131"/>
      <c r="CJ233" s="131"/>
      <c r="CK233" s="131"/>
      <c r="CL233" s="131"/>
      <c r="CM233" s="131"/>
      <c r="CN233" s="131"/>
      <c r="CO233" s="131"/>
      <c r="CP233" s="131"/>
      <c r="CQ233" s="131"/>
      <c r="CR233" s="131"/>
      <c r="CS233" s="131"/>
      <c r="CT233" s="131"/>
      <c r="CU233" s="131"/>
      <c r="CV233" s="131"/>
      <c r="CW233" s="131"/>
      <c r="CX233" s="131"/>
      <c r="CY233" s="131"/>
      <c r="CZ233" s="131"/>
      <c r="DA233" s="131"/>
      <c r="DB233" s="131"/>
      <c r="DC233" s="131"/>
      <c r="DD233" s="131"/>
      <c r="DE233" s="131"/>
      <c r="DF233" s="131"/>
    </row>
    <row r="234" spans="1:110" ht="11.25" customHeight="1">
      <c r="A234" s="131"/>
      <c r="B234" s="131"/>
      <c r="C234" s="119"/>
      <c r="D234" s="142"/>
      <c r="E234" s="119"/>
      <c r="F234" s="119"/>
      <c r="G234" s="119"/>
      <c r="H234" s="140"/>
      <c r="I234" s="143"/>
      <c r="J234" s="143"/>
      <c r="K234" s="144"/>
      <c r="L234" s="144"/>
      <c r="M234" s="144"/>
      <c r="N234" s="144"/>
      <c r="O234" s="144"/>
      <c r="P234" s="144"/>
      <c r="Q234" s="144"/>
      <c r="R234" s="144"/>
      <c r="S234" s="119"/>
      <c r="T234" s="119"/>
      <c r="U234" s="119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31"/>
      <c r="AL234" s="131"/>
      <c r="AM234" s="131"/>
      <c r="AN234" s="131"/>
      <c r="AO234" s="131"/>
      <c r="AP234" s="131"/>
      <c r="AQ234" s="131"/>
      <c r="AR234" s="131"/>
      <c r="AS234" s="131"/>
      <c r="AT234" s="131"/>
      <c r="AU234" s="131"/>
      <c r="AV234" s="131"/>
      <c r="AW234" s="131"/>
      <c r="AX234" s="131"/>
      <c r="AY234" s="131"/>
      <c r="AZ234" s="131"/>
      <c r="BA234" s="131"/>
      <c r="BB234" s="131"/>
      <c r="BC234" s="131"/>
      <c r="BD234" s="131"/>
      <c r="BE234" s="131"/>
      <c r="BF234" s="131"/>
      <c r="BG234" s="131"/>
      <c r="BH234" s="131"/>
      <c r="BI234" s="131"/>
      <c r="BJ234" s="131"/>
      <c r="BK234" s="131"/>
      <c r="BL234" s="131"/>
      <c r="BM234" s="131"/>
      <c r="BN234" s="131"/>
      <c r="BO234" s="131"/>
      <c r="BP234" s="131"/>
      <c r="BQ234" s="131"/>
      <c r="BR234" s="131"/>
      <c r="BS234" s="131"/>
      <c r="BT234" s="131"/>
      <c r="BU234" s="131"/>
      <c r="BV234" s="131"/>
      <c r="BW234" s="131"/>
      <c r="BX234" s="131"/>
      <c r="BY234" s="131"/>
      <c r="BZ234" s="131"/>
      <c r="CA234" s="131"/>
      <c r="CB234" s="131"/>
      <c r="CC234" s="131"/>
      <c r="CD234" s="131"/>
      <c r="CE234" s="131"/>
      <c r="CF234" s="131"/>
      <c r="CG234" s="131"/>
      <c r="CH234" s="131"/>
      <c r="CI234" s="131"/>
      <c r="CJ234" s="131"/>
      <c r="CK234" s="131"/>
      <c r="CL234" s="131"/>
      <c r="CM234" s="131"/>
      <c r="CN234" s="131"/>
      <c r="CO234" s="131"/>
      <c r="CP234" s="131"/>
      <c r="CQ234" s="131"/>
      <c r="CR234" s="131"/>
      <c r="CS234" s="131"/>
      <c r="CT234" s="131"/>
      <c r="CU234" s="131"/>
      <c r="CV234" s="131"/>
      <c r="CW234" s="131"/>
      <c r="CX234" s="131"/>
      <c r="CY234" s="131"/>
      <c r="CZ234" s="131"/>
      <c r="DA234" s="131"/>
      <c r="DB234" s="131"/>
      <c r="DC234" s="131"/>
      <c r="DD234" s="131"/>
      <c r="DE234" s="131"/>
      <c r="DF234" s="131"/>
    </row>
    <row r="235" spans="1:110" ht="11.25" customHeight="1">
      <c r="A235" s="131"/>
      <c r="B235" s="131"/>
      <c r="C235" s="119"/>
      <c r="D235" s="142"/>
      <c r="E235" s="119"/>
      <c r="F235" s="119"/>
      <c r="G235" s="119"/>
      <c r="H235" s="140"/>
      <c r="I235" s="143"/>
      <c r="J235" s="143"/>
      <c r="K235" s="144"/>
      <c r="L235" s="144"/>
      <c r="M235" s="144"/>
      <c r="N235" s="144"/>
      <c r="O235" s="144"/>
      <c r="P235" s="144"/>
      <c r="Q235" s="144"/>
      <c r="R235" s="144"/>
      <c r="S235" s="119"/>
      <c r="T235" s="119"/>
      <c r="U235" s="119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31"/>
      <c r="AL235" s="131"/>
      <c r="AM235" s="131"/>
      <c r="AN235" s="131"/>
      <c r="AO235" s="131"/>
      <c r="AP235" s="131"/>
      <c r="AQ235" s="131"/>
      <c r="AR235" s="131"/>
      <c r="AS235" s="131"/>
      <c r="AT235" s="131"/>
      <c r="AU235" s="131"/>
      <c r="AV235" s="131"/>
      <c r="AW235" s="131"/>
      <c r="AX235" s="131"/>
      <c r="AY235" s="131"/>
      <c r="AZ235" s="131"/>
      <c r="BA235" s="131"/>
      <c r="BB235" s="131"/>
      <c r="BC235" s="131"/>
      <c r="BD235" s="131"/>
      <c r="BE235" s="131"/>
      <c r="BF235" s="131"/>
      <c r="BG235" s="131"/>
      <c r="BH235" s="131"/>
      <c r="BI235" s="131"/>
      <c r="BJ235" s="131"/>
      <c r="BK235" s="131"/>
      <c r="BL235" s="131"/>
      <c r="BM235" s="131"/>
      <c r="BN235" s="131"/>
      <c r="BO235" s="131"/>
      <c r="BP235" s="131"/>
      <c r="BQ235" s="131"/>
      <c r="BR235" s="131"/>
      <c r="BS235" s="131"/>
      <c r="BT235" s="131"/>
      <c r="BU235" s="131"/>
      <c r="BV235" s="131"/>
      <c r="BW235" s="131"/>
      <c r="BX235" s="131"/>
      <c r="BY235" s="131"/>
      <c r="BZ235" s="131"/>
      <c r="CA235" s="131"/>
      <c r="CB235" s="131"/>
      <c r="CC235" s="131"/>
      <c r="CD235" s="131"/>
      <c r="CE235" s="131"/>
      <c r="CF235" s="131"/>
      <c r="CG235" s="131"/>
      <c r="CH235" s="131"/>
      <c r="CI235" s="131"/>
      <c r="CJ235" s="131"/>
      <c r="CK235" s="131"/>
      <c r="CL235" s="131"/>
      <c r="CM235" s="131"/>
      <c r="CN235" s="131"/>
      <c r="CO235" s="131"/>
      <c r="CP235" s="131"/>
      <c r="CQ235" s="131"/>
      <c r="CR235" s="131"/>
      <c r="CS235" s="131"/>
      <c r="CT235" s="131"/>
      <c r="CU235" s="131"/>
      <c r="CV235" s="131"/>
      <c r="CW235" s="131"/>
      <c r="CX235" s="131"/>
      <c r="CY235" s="131"/>
      <c r="CZ235" s="131"/>
      <c r="DA235" s="131"/>
      <c r="DB235" s="131"/>
      <c r="DC235" s="131"/>
      <c r="DD235" s="131"/>
      <c r="DE235" s="131"/>
      <c r="DF235" s="131"/>
    </row>
    <row r="236" spans="1:110" ht="11.25" customHeight="1">
      <c r="A236" s="131"/>
      <c r="B236" s="131"/>
      <c r="C236" s="119"/>
      <c r="D236" s="142"/>
      <c r="E236" s="119"/>
      <c r="F236" s="119"/>
      <c r="G236" s="119"/>
      <c r="H236" s="140"/>
      <c r="I236" s="143"/>
      <c r="J236" s="143"/>
      <c r="K236" s="144"/>
      <c r="L236" s="144"/>
      <c r="M236" s="144"/>
      <c r="N236" s="144"/>
      <c r="O236" s="144"/>
      <c r="P236" s="144"/>
      <c r="Q236" s="144"/>
      <c r="R236" s="144"/>
      <c r="S236" s="119"/>
      <c r="T236" s="119"/>
      <c r="U236" s="119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31"/>
      <c r="AL236" s="131"/>
      <c r="AM236" s="131"/>
      <c r="AN236" s="131"/>
      <c r="AO236" s="131"/>
      <c r="AP236" s="131"/>
      <c r="AQ236" s="131"/>
      <c r="AR236" s="131"/>
      <c r="AS236" s="131"/>
      <c r="AT236" s="131"/>
      <c r="AU236" s="131"/>
      <c r="AV236" s="131"/>
      <c r="AW236" s="131"/>
      <c r="AX236" s="131"/>
      <c r="AY236" s="131"/>
      <c r="AZ236" s="131"/>
      <c r="BA236" s="131"/>
      <c r="BB236" s="131"/>
      <c r="BC236" s="131"/>
      <c r="BD236" s="131"/>
      <c r="BE236" s="131"/>
      <c r="BF236" s="131"/>
      <c r="BG236" s="131"/>
      <c r="BH236" s="131"/>
      <c r="BI236" s="131"/>
      <c r="BJ236" s="131"/>
      <c r="BK236" s="131"/>
      <c r="BL236" s="131"/>
      <c r="BM236" s="131"/>
      <c r="BN236" s="131"/>
      <c r="BO236" s="131"/>
      <c r="BP236" s="131"/>
      <c r="BQ236" s="131"/>
      <c r="BR236" s="131"/>
      <c r="BS236" s="131"/>
      <c r="BT236" s="131"/>
      <c r="BU236" s="131"/>
      <c r="BV236" s="131"/>
      <c r="BW236" s="131"/>
      <c r="BX236" s="131"/>
      <c r="BY236" s="131"/>
      <c r="BZ236" s="131"/>
      <c r="CA236" s="131"/>
      <c r="CB236" s="131"/>
      <c r="CC236" s="131"/>
      <c r="CD236" s="131"/>
      <c r="CE236" s="131"/>
      <c r="CF236" s="131"/>
      <c r="CG236" s="131"/>
      <c r="CH236" s="131"/>
      <c r="CI236" s="131"/>
      <c r="CJ236" s="131"/>
      <c r="CK236" s="131"/>
      <c r="CL236" s="131"/>
      <c r="CM236" s="131"/>
      <c r="CN236" s="131"/>
      <c r="CO236" s="131"/>
      <c r="CP236" s="131"/>
      <c r="CQ236" s="131"/>
      <c r="CR236" s="131"/>
      <c r="CS236" s="131"/>
      <c r="CT236" s="131"/>
      <c r="CU236" s="131"/>
      <c r="CV236" s="131"/>
      <c r="CW236" s="131"/>
      <c r="CX236" s="131"/>
      <c r="CY236" s="131"/>
      <c r="CZ236" s="131"/>
      <c r="DA236" s="131"/>
      <c r="DB236" s="131"/>
      <c r="DC236" s="131"/>
      <c r="DD236" s="131"/>
      <c r="DE236" s="131"/>
      <c r="DF236" s="131"/>
    </row>
    <row r="237" spans="1:110" ht="11.25" customHeight="1">
      <c r="A237" s="131"/>
      <c r="B237" s="131"/>
      <c r="C237" s="119"/>
      <c r="D237" s="142"/>
      <c r="E237" s="119"/>
      <c r="F237" s="119"/>
      <c r="G237" s="119"/>
      <c r="H237" s="140"/>
      <c r="I237" s="143"/>
      <c r="J237" s="143"/>
      <c r="K237" s="144"/>
      <c r="L237" s="144"/>
      <c r="M237" s="144"/>
      <c r="N237" s="144"/>
      <c r="O237" s="144"/>
      <c r="P237" s="144"/>
      <c r="Q237" s="144"/>
      <c r="R237" s="144"/>
      <c r="S237" s="119"/>
      <c r="T237" s="119"/>
      <c r="U237" s="119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31"/>
      <c r="AL237" s="131"/>
      <c r="AM237" s="131"/>
      <c r="AN237" s="131"/>
      <c r="AO237" s="131"/>
      <c r="AP237" s="131"/>
      <c r="AQ237" s="131"/>
      <c r="AR237" s="131"/>
      <c r="AS237" s="131"/>
      <c r="AT237" s="131"/>
      <c r="AU237" s="131"/>
      <c r="AV237" s="131"/>
      <c r="AW237" s="131"/>
      <c r="AX237" s="131"/>
      <c r="AY237" s="131"/>
      <c r="AZ237" s="131"/>
      <c r="BA237" s="131"/>
      <c r="BB237" s="131"/>
      <c r="BC237" s="131"/>
      <c r="BD237" s="131"/>
      <c r="BE237" s="131"/>
      <c r="BF237" s="131"/>
      <c r="BG237" s="131"/>
      <c r="BH237" s="131"/>
      <c r="BI237" s="131"/>
      <c r="BJ237" s="131"/>
      <c r="BK237" s="131"/>
      <c r="BL237" s="131"/>
      <c r="BM237" s="131"/>
      <c r="BN237" s="131"/>
      <c r="BO237" s="131"/>
      <c r="BP237" s="131"/>
      <c r="BQ237" s="131"/>
      <c r="BR237" s="131"/>
      <c r="BS237" s="131"/>
      <c r="BT237" s="131"/>
      <c r="BU237" s="131"/>
      <c r="BV237" s="131"/>
      <c r="BW237" s="131"/>
      <c r="BX237" s="131"/>
      <c r="BY237" s="131"/>
      <c r="BZ237" s="131"/>
      <c r="CA237" s="131"/>
      <c r="CB237" s="131"/>
      <c r="CC237" s="131"/>
      <c r="CD237" s="131"/>
      <c r="CE237" s="131"/>
      <c r="CF237" s="131"/>
      <c r="CG237" s="131"/>
      <c r="CH237" s="131"/>
      <c r="CI237" s="131"/>
      <c r="CJ237" s="131"/>
      <c r="CK237" s="131"/>
      <c r="CL237" s="131"/>
      <c r="CM237" s="131"/>
      <c r="CN237" s="131"/>
      <c r="CO237" s="131"/>
      <c r="CP237" s="131"/>
      <c r="CQ237" s="131"/>
      <c r="CR237" s="131"/>
      <c r="CS237" s="131"/>
      <c r="CT237" s="131"/>
      <c r="CU237" s="131"/>
      <c r="CV237" s="131"/>
      <c r="CW237" s="131"/>
      <c r="CX237" s="131"/>
      <c r="CY237" s="131"/>
      <c r="CZ237" s="131"/>
      <c r="DA237" s="131"/>
      <c r="DB237" s="131"/>
      <c r="DC237" s="131"/>
      <c r="DD237" s="131"/>
      <c r="DE237" s="131"/>
      <c r="DF237" s="131"/>
    </row>
    <row r="238" spans="1:110" ht="11.25" customHeight="1">
      <c r="A238" s="131"/>
      <c r="B238" s="131"/>
      <c r="C238" s="119"/>
      <c r="D238" s="142"/>
      <c r="E238" s="119"/>
      <c r="F238" s="119"/>
      <c r="G238" s="119"/>
      <c r="H238" s="140"/>
      <c r="I238" s="143"/>
      <c r="J238" s="143"/>
      <c r="K238" s="144"/>
      <c r="L238" s="144"/>
      <c r="M238" s="144"/>
      <c r="N238" s="144"/>
      <c r="O238" s="144"/>
      <c r="P238" s="144"/>
      <c r="Q238" s="144"/>
      <c r="R238" s="144"/>
      <c r="S238" s="119"/>
      <c r="T238" s="119"/>
      <c r="U238" s="119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31"/>
      <c r="AL238" s="131"/>
      <c r="AM238" s="131"/>
      <c r="AN238" s="131"/>
      <c r="AO238" s="131"/>
      <c r="AP238" s="131"/>
      <c r="AQ238" s="131"/>
      <c r="AR238" s="131"/>
      <c r="AS238" s="131"/>
      <c r="AT238" s="131"/>
      <c r="AU238" s="131"/>
      <c r="AV238" s="131"/>
      <c r="AW238" s="131"/>
      <c r="AX238" s="131"/>
      <c r="AY238" s="131"/>
      <c r="AZ238" s="131"/>
      <c r="BA238" s="131"/>
      <c r="BB238" s="131"/>
      <c r="BC238" s="131"/>
      <c r="BD238" s="131"/>
      <c r="BE238" s="131"/>
      <c r="BF238" s="131"/>
      <c r="BG238" s="131"/>
      <c r="BH238" s="131"/>
      <c r="BI238" s="131"/>
      <c r="BJ238" s="131"/>
      <c r="BK238" s="131"/>
      <c r="BL238" s="131"/>
      <c r="BM238" s="131"/>
      <c r="BN238" s="131"/>
      <c r="BO238" s="131"/>
      <c r="BP238" s="131"/>
      <c r="BQ238" s="131"/>
      <c r="BR238" s="131"/>
      <c r="BS238" s="131"/>
      <c r="BT238" s="131"/>
      <c r="BU238" s="131"/>
      <c r="BV238" s="131"/>
      <c r="BW238" s="131"/>
      <c r="BX238" s="131"/>
      <c r="BY238" s="131"/>
      <c r="BZ238" s="131"/>
      <c r="CA238" s="131"/>
      <c r="CB238" s="131"/>
      <c r="CC238" s="131"/>
      <c r="CD238" s="131"/>
      <c r="CE238" s="131"/>
      <c r="CF238" s="131"/>
      <c r="CG238" s="131"/>
      <c r="CH238" s="131"/>
      <c r="CI238" s="131"/>
      <c r="CJ238" s="131"/>
      <c r="CK238" s="131"/>
      <c r="CL238" s="131"/>
      <c r="CM238" s="131"/>
      <c r="CN238" s="131"/>
      <c r="CO238" s="131"/>
      <c r="CP238" s="131"/>
      <c r="CQ238" s="131"/>
      <c r="CR238" s="131"/>
      <c r="CS238" s="131"/>
      <c r="CT238" s="131"/>
      <c r="CU238" s="131"/>
      <c r="CV238" s="131"/>
      <c r="CW238" s="131"/>
      <c r="CX238" s="131"/>
      <c r="CY238" s="131"/>
      <c r="CZ238" s="131"/>
      <c r="DA238" s="131"/>
      <c r="DB238" s="131"/>
      <c r="DC238" s="131"/>
      <c r="DD238" s="131"/>
      <c r="DE238" s="131"/>
      <c r="DF238" s="131"/>
    </row>
    <row r="239" spans="1:110" ht="11.25" customHeight="1">
      <c r="A239" s="131"/>
      <c r="B239" s="131"/>
      <c r="C239" s="119"/>
      <c r="D239" s="142"/>
      <c r="E239" s="119"/>
      <c r="F239" s="119"/>
      <c r="G239" s="119"/>
      <c r="H239" s="140"/>
      <c r="I239" s="143"/>
      <c r="J239" s="143"/>
      <c r="K239" s="144"/>
      <c r="L239" s="144"/>
      <c r="M239" s="144"/>
      <c r="N239" s="144"/>
      <c r="O239" s="144"/>
      <c r="P239" s="144"/>
      <c r="Q239" s="144"/>
      <c r="R239" s="144"/>
      <c r="S239" s="119"/>
      <c r="T239" s="119"/>
      <c r="U239" s="119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31"/>
      <c r="AL239" s="131"/>
      <c r="AM239" s="131"/>
      <c r="AN239" s="131"/>
      <c r="AO239" s="131"/>
      <c r="AP239" s="131"/>
      <c r="AQ239" s="131"/>
      <c r="AR239" s="131"/>
      <c r="AS239" s="131"/>
      <c r="AT239" s="131"/>
      <c r="AU239" s="131"/>
      <c r="AV239" s="131"/>
      <c r="AW239" s="131"/>
      <c r="AX239" s="131"/>
      <c r="AY239" s="131"/>
      <c r="AZ239" s="131"/>
      <c r="BA239" s="131"/>
      <c r="BB239" s="131"/>
      <c r="BC239" s="131"/>
      <c r="BD239" s="131"/>
      <c r="BE239" s="131"/>
      <c r="BF239" s="131"/>
      <c r="BG239" s="131"/>
      <c r="BH239" s="131"/>
      <c r="BI239" s="131"/>
      <c r="BJ239" s="131"/>
      <c r="BK239" s="131"/>
      <c r="BL239" s="131"/>
      <c r="BM239" s="131"/>
      <c r="BN239" s="131"/>
      <c r="BO239" s="131"/>
      <c r="BP239" s="131"/>
      <c r="BQ239" s="131"/>
      <c r="BR239" s="131"/>
      <c r="BS239" s="131"/>
      <c r="BT239" s="131"/>
      <c r="BU239" s="131"/>
      <c r="BV239" s="131"/>
      <c r="BW239" s="131"/>
      <c r="BX239" s="131"/>
      <c r="BY239" s="131"/>
      <c r="BZ239" s="131"/>
      <c r="CA239" s="131"/>
      <c r="CB239" s="131"/>
      <c r="CC239" s="131"/>
      <c r="CD239" s="131"/>
      <c r="CE239" s="131"/>
      <c r="CF239" s="131"/>
      <c r="CG239" s="131"/>
      <c r="CH239" s="131"/>
      <c r="CI239" s="131"/>
      <c r="CJ239" s="131"/>
      <c r="CK239" s="131"/>
      <c r="CL239" s="131"/>
      <c r="CM239" s="131"/>
      <c r="CN239" s="131"/>
      <c r="CO239" s="131"/>
      <c r="CP239" s="131"/>
      <c r="CQ239" s="131"/>
      <c r="CR239" s="131"/>
      <c r="CS239" s="131"/>
      <c r="CT239" s="131"/>
      <c r="CU239" s="131"/>
      <c r="CV239" s="131"/>
      <c r="CW239" s="131"/>
      <c r="CX239" s="131"/>
      <c r="CY239" s="131"/>
      <c r="CZ239" s="131"/>
      <c r="DA239" s="131"/>
      <c r="DB239" s="131"/>
      <c r="DC239" s="131"/>
      <c r="DD239" s="131"/>
      <c r="DE239" s="131"/>
      <c r="DF239" s="131"/>
    </row>
    <row r="240" spans="1:110" ht="11.25" customHeight="1">
      <c r="A240" s="131"/>
      <c r="B240" s="131"/>
      <c r="C240" s="119"/>
      <c r="D240" s="142"/>
      <c r="E240" s="119"/>
      <c r="F240" s="119"/>
      <c r="G240" s="119"/>
      <c r="H240" s="140"/>
      <c r="I240" s="143"/>
      <c r="J240" s="143"/>
      <c r="K240" s="144"/>
      <c r="L240" s="144"/>
      <c r="M240" s="144"/>
      <c r="N240" s="144"/>
      <c r="O240" s="144"/>
      <c r="P240" s="144"/>
      <c r="Q240" s="144"/>
      <c r="R240" s="144"/>
      <c r="S240" s="119"/>
      <c r="T240" s="119"/>
      <c r="U240" s="119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31"/>
      <c r="AL240" s="131"/>
      <c r="AM240" s="131"/>
      <c r="AN240" s="131"/>
      <c r="AO240" s="131"/>
      <c r="AP240" s="131"/>
      <c r="AQ240" s="131"/>
      <c r="AR240" s="131"/>
      <c r="AS240" s="131"/>
      <c r="AT240" s="131"/>
      <c r="AU240" s="131"/>
      <c r="AV240" s="131"/>
      <c r="AW240" s="131"/>
      <c r="AX240" s="131"/>
      <c r="AY240" s="131"/>
      <c r="AZ240" s="131"/>
      <c r="BA240" s="131"/>
      <c r="BB240" s="131"/>
      <c r="BC240" s="131"/>
      <c r="BD240" s="131"/>
      <c r="BE240" s="131"/>
      <c r="BF240" s="131"/>
      <c r="BG240" s="131"/>
      <c r="BH240" s="131"/>
      <c r="BI240" s="131"/>
      <c r="BJ240" s="131"/>
      <c r="BK240" s="131"/>
      <c r="BL240" s="131"/>
      <c r="BM240" s="131"/>
      <c r="BN240" s="131"/>
      <c r="BO240" s="131"/>
      <c r="BP240" s="131"/>
      <c r="BQ240" s="131"/>
      <c r="BR240" s="131"/>
      <c r="BS240" s="131"/>
      <c r="BT240" s="131"/>
      <c r="BU240" s="131"/>
      <c r="BV240" s="131"/>
      <c r="BW240" s="131"/>
      <c r="BX240" s="131"/>
      <c r="BY240" s="131"/>
      <c r="BZ240" s="131"/>
      <c r="CA240" s="131"/>
      <c r="CB240" s="131"/>
      <c r="CC240" s="131"/>
      <c r="CD240" s="131"/>
      <c r="CE240" s="131"/>
      <c r="CF240" s="131"/>
      <c r="CG240" s="131"/>
      <c r="CH240" s="131"/>
      <c r="CI240" s="131"/>
      <c r="CJ240" s="131"/>
      <c r="CK240" s="131"/>
      <c r="CL240" s="131"/>
      <c r="CM240" s="131"/>
      <c r="CN240" s="131"/>
      <c r="CO240" s="131"/>
      <c r="CP240" s="131"/>
      <c r="CQ240" s="131"/>
      <c r="CR240" s="131"/>
      <c r="CS240" s="131"/>
      <c r="CT240" s="131"/>
      <c r="CU240" s="131"/>
      <c r="CV240" s="131"/>
      <c r="CW240" s="131"/>
      <c r="CX240" s="131"/>
      <c r="CY240" s="131"/>
      <c r="CZ240" s="131"/>
      <c r="DA240" s="131"/>
      <c r="DB240" s="131"/>
      <c r="DC240" s="131"/>
      <c r="DD240" s="131"/>
      <c r="DE240" s="131"/>
      <c r="DF240" s="131"/>
    </row>
    <row r="241" spans="1:110" ht="11.25" customHeight="1">
      <c r="A241" s="131"/>
      <c r="B241" s="131"/>
      <c r="C241" s="119"/>
      <c r="D241" s="142"/>
      <c r="E241" s="119"/>
      <c r="F241" s="119"/>
      <c r="G241" s="119"/>
      <c r="H241" s="140"/>
      <c r="I241" s="143"/>
      <c r="J241" s="143"/>
      <c r="K241" s="144"/>
      <c r="L241" s="144"/>
      <c r="M241" s="144"/>
      <c r="N241" s="144"/>
      <c r="O241" s="144"/>
      <c r="P241" s="144"/>
      <c r="Q241" s="144"/>
      <c r="R241" s="144"/>
      <c r="S241" s="119"/>
      <c r="T241" s="119"/>
      <c r="U241" s="119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31"/>
      <c r="AL241" s="131"/>
      <c r="AM241" s="131"/>
      <c r="AN241" s="131"/>
      <c r="AO241" s="131"/>
      <c r="AP241" s="131"/>
      <c r="AQ241" s="131"/>
      <c r="AR241" s="131"/>
      <c r="AS241" s="131"/>
      <c r="AT241" s="131"/>
      <c r="AU241" s="131"/>
      <c r="AV241" s="131"/>
      <c r="AW241" s="131"/>
      <c r="AX241" s="131"/>
      <c r="AY241" s="131"/>
      <c r="AZ241" s="131"/>
      <c r="BA241" s="131"/>
      <c r="BB241" s="131"/>
      <c r="BC241" s="131"/>
      <c r="BD241" s="131"/>
      <c r="BE241" s="131"/>
      <c r="BF241" s="131"/>
      <c r="BG241" s="131"/>
      <c r="BH241" s="131"/>
      <c r="BI241" s="131"/>
      <c r="BJ241" s="131"/>
      <c r="BK241" s="131"/>
      <c r="BL241" s="131"/>
      <c r="BM241" s="131"/>
      <c r="BN241" s="131"/>
      <c r="BO241" s="131"/>
      <c r="BP241" s="131"/>
      <c r="BQ241" s="131"/>
      <c r="BR241" s="131"/>
      <c r="BS241" s="131"/>
      <c r="BT241" s="131"/>
      <c r="BU241" s="131"/>
      <c r="BV241" s="131"/>
      <c r="BW241" s="131"/>
      <c r="BX241" s="131"/>
      <c r="BY241" s="131"/>
      <c r="BZ241" s="131"/>
      <c r="CA241" s="131"/>
      <c r="CB241" s="131"/>
      <c r="CC241" s="131"/>
      <c r="CD241" s="131"/>
      <c r="CE241" s="131"/>
      <c r="CF241" s="131"/>
      <c r="CG241" s="131"/>
      <c r="CH241" s="131"/>
      <c r="CI241" s="131"/>
      <c r="CJ241" s="131"/>
      <c r="CK241" s="131"/>
      <c r="CL241" s="131"/>
      <c r="CM241" s="131"/>
      <c r="CN241" s="131"/>
      <c r="CO241" s="131"/>
      <c r="CP241" s="131"/>
      <c r="CQ241" s="131"/>
      <c r="CR241" s="131"/>
      <c r="CS241" s="131"/>
      <c r="CT241" s="131"/>
      <c r="CU241" s="131"/>
      <c r="CV241" s="131"/>
      <c r="CW241" s="131"/>
      <c r="CX241" s="131"/>
      <c r="CY241" s="131"/>
      <c r="CZ241" s="131"/>
      <c r="DA241" s="131"/>
      <c r="DB241" s="131"/>
      <c r="DC241" s="131"/>
      <c r="DD241" s="131"/>
      <c r="DE241" s="131"/>
      <c r="DF241" s="131"/>
    </row>
    <row r="242" spans="1:110" ht="11.25" customHeight="1">
      <c r="A242" s="131"/>
      <c r="B242" s="131"/>
      <c r="C242" s="119"/>
      <c r="D242" s="142"/>
      <c r="E242" s="119"/>
      <c r="F242" s="119"/>
      <c r="G242" s="119"/>
      <c r="H242" s="140"/>
      <c r="I242" s="143"/>
      <c r="J242" s="143"/>
      <c r="K242" s="144"/>
      <c r="L242" s="144"/>
      <c r="M242" s="144"/>
      <c r="N242" s="144"/>
      <c r="O242" s="144"/>
      <c r="P242" s="144"/>
      <c r="Q242" s="144"/>
      <c r="R242" s="144"/>
      <c r="S242" s="119"/>
      <c r="T242" s="119"/>
      <c r="U242" s="119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31"/>
      <c r="AL242" s="131"/>
      <c r="AM242" s="131"/>
      <c r="AN242" s="131"/>
      <c r="AO242" s="131"/>
      <c r="AP242" s="131"/>
      <c r="AQ242" s="131"/>
      <c r="AR242" s="131"/>
      <c r="AS242" s="131"/>
      <c r="AT242" s="131"/>
      <c r="AU242" s="131"/>
      <c r="AV242" s="131"/>
      <c r="AW242" s="131"/>
      <c r="AX242" s="131"/>
      <c r="AY242" s="131"/>
      <c r="AZ242" s="131"/>
      <c r="BA242" s="131"/>
      <c r="BB242" s="131"/>
      <c r="BC242" s="131"/>
      <c r="BD242" s="131"/>
      <c r="BE242" s="131"/>
      <c r="BF242" s="131"/>
      <c r="BG242" s="131"/>
      <c r="BH242" s="131"/>
      <c r="BI242" s="131"/>
      <c r="BJ242" s="131"/>
      <c r="BK242" s="131"/>
      <c r="BL242" s="131"/>
      <c r="BM242" s="131"/>
      <c r="BN242" s="131"/>
      <c r="BO242" s="131"/>
      <c r="BP242" s="131"/>
      <c r="BQ242" s="131"/>
      <c r="BR242" s="131"/>
      <c r="BS242" s="131"/>
      <c r="BT242" s="131"/>
      <c r="BU242" s="131"/>
      <c r="BV242" s="131"/>
      <c r="BW242" s="131"/>
      <c r="BX242" s="131"/>
      <c r="BY242" s="131"/>
      <c r="BZ242" s="131"/>
      <c r="CA242" s="131"/>
      <c r="CB242" s="131"/>
      <c r="CC242" s="131"/>
      <c r="CD242" s="131"/>
      <c r="CE242" s="131"/>
      <c r="CF242" s="131"/>
      <c r="CG242" s="131"/>
      <c r="CH242" s="131"/>
      <c r="CI242" s="131"/>
      <c r="CJ242" s="131"/>
      <c r="CK242" s="131"/>
      <c r="CL242" s="131"/>
      <c r="CM242" s="131"/>
      <c r="CN242" s="131"/>
      <c r="CO242" s="131"/>
      <c r="CP242" s="131"/>
      <c r="CQ242" s="131"/>
      <c r="CR242" s="131"/>
      <c r="CS242" s="131"/>
      <c r="CT242" s="131"/>
      <c r="CU242" s="131"/>
      <c r="CV242" s="131"/>
      <c r="CW242" s="131"/>
      <c r="CX242" s="131"/>
      <c r="CY242" s="131"/>
      <c r="CZ242" s="131"/>
      <c r="DA242" s="131"/>
      <c r="DB242" s="131"/>
      <c r="DC242" s="131"/>
      <c r="DD242" s="131"/>
      <c r="DE242" s="131"/>
      <c r="DF242" s="131"/>
    </row>
    <row r="243" spans="1:110" ht="11.25" customHeight="1">
      <c r="A243" s="131"/>
      <c r="B243" s="131"/>
      <c r="C243" s="119"/>
      <c r="D243" s="142"/>
      <c r="E243" s="119"/>
      <c r="F243" s="119"/>
      <c r="G243" s="119"/>
      <c r="H243" s="140"/>
      <c r="I243" s="143"/>
      <c r="J243" s="143"/>
      <c r="K243" s="144"/>
      <c r="L243" s="144"/>
      <c r="M243" s="144"/>
      <c r="N243" s="144"/>
      <c r="O243" s="144"/>
      <c r="P243" s="144"/>
      <c r="Q243" s="144"/>
      <c r="R243" s="144"/>
      <c r="S243" s="119"/>
      <c r="T243" s="119"/>
      <c r="U243" s="119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31"/>
      <c r="AL243" s="131"/>
      <c r="AM243" s="131"/>
      <c r="AN243" s="131"/>
      <c r="AO243" s="131"/>
      <c r="AP243" s="131"/>
      <c r="AQ243" s="131"/>
      <c r="AR243" s="131"/>
      <c r="AS243" s="131"/>
      <c r="AT243" s="131"/>
      <c r="AU243" s="131"/>
      <c r="AV243" s="131"/>
      <c r="AW243" s="131"/>
      <c r="AX243" s="131"/>
      <c r="AY243" s="131"/>
      <c r="AZ243" s="131"/>
      <c r="BA243" s="131"/>
      <c r="BB243" s="131"/>
      <c r="BC243" s="131"/>
      <c r="BD243" s="131"/>
      <c r="BE243" s="131"/>
      <c r="BF243" s="131"/>
      <c r="BG243" s="131"/>
      <c r="BH243" s="131"/>
      <c r="BI243" s="131"/>
      <c r="BJ243" s="131"/>
      <c r="BK243" s="131"/>
      <c r="BL243" s="131"/>
      <c r="BM243" s="131"/>
      <c r="BN243" s="131"/>
      <c r="BO243" s="131"/>
      <c r="BP243" s="131"/>
      <c r="BQ243" s="131"/>
      <c r="BR243" s="131"/>
      <c r="BS243" s="131"/>
      <c r="BT243" s="131"/>
      <c r="BU243" s="131"/>
      <c r="BV243" s="131"/>
      <c r="BW243" s="131"/>
      <c r="BX243" s="131"/>
      <c r="BY243" s="131"/>
      <c r="BZ243" s="131"/>
      <c r="CA243" s="131"/>
      <c r="CB243" s="131"/>
      <c r="CC243" s="131"/>
      <c r="CD243" s="131"/>
      <c r="CE243" s="131"/>
      <c r="CF243" s="131"/>
      <c r="CG243" s="131"/>
      <c r="CH243" s="131"/>
      <c r="CI243" s="131"/>
      <c r="CJ243" s="131"/>
      <c r="CK243" s="131"/>
      <c r="CL243" s="131"/>
      <c r="CM243" s="131"/>
      <c r="CN243" s="131"/>
      <c r="CO243" s="131"/>
      <c r="CP243" s="131"/>
      <c r="CQ243" s="131"/>
      <c r="CR243" s="131"/>
      <c r="CS243" s="131"/>
      <c r="CT243" s="131"/>
      <c r="CU243" s="131"/>
      <c r="CV243" s="131"/>
      <c r="CW243" s="131"/>
      <c r="CX243" s="131"/>
      <c r="CY243" s="131"/>
      <c r="CZ243" s="131"/>
      <c r="DA243" s="131"/>
      <c r="DB243" s="131"/>
      <c r="DC243" s="131"/>
      <c r="DD243" s="131"/>
      <c r="DE243" s="131"/>
      <c r="DF243" s="131"/>
    </row>
    <row r="244" spans="1:110" ht="11.25" customHeight="1">
      <c r="A244" s="131"/>
      <c r="B244" s="131"/>
      <c r="C244" s="119"/>
      <c r="D244" s="142"/>
      <c r="E244" s="119"/>
      <c r="F244" s="119"/>
      <c r="G244" s="119"/>
      <c r="H244" s="140"/>
      <c r="I244" s="143"/>
      <c r="J244" s="143"/>
      <c r="K244" s="144"/>
      <c r="L244" s="144"/>
      <c r="M244" s="144"/>
      <c r="N244" s="144"/>
      <c r="O244" s="144"/>
      <c r="P244" s="144"/>
      <c r="Q244" s="144"/>
      <c r="R244" s="144"/>
      <c r="S244" s="119"/>
      <c r="T244" s="119"/>
      <c r="U244" s="119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31"/>
      <c r="AL244" s="131"/>
      <c r="AM244" s="131"/>
      <c r="AN244" s="131"/>
      <c r="AO244" s="131"/>
      <c r="AP244" s="131"/>
      <c r="AQ244" s="131"/>
      <c r="AR244" s="131"/>
      <c r="AS244" s="131"/>
      <c r="AT244" s="131"/>
      <c r="AU244" s="131"/>
      <c r="AV244" s="131"/>
      <c r="AW244" s="131"/>
      <c r="AX244" s="131"/>
      <c r="AY244" s="131"/>
      <c r="AZ244" s="131"/>
      <c r="BA244" s="131"/>
      <c r="BB244" s="131"/>
      <c r="BC244" s="131"/>
      <c r="BD244" s="131"/>
      <c r="BE244" s="131"/>
      <c r="BF244" s="131"/>
      <c r="BG244" s="131"/>
      <c r="BH244" s="131"/>
      <c r="BI244" s="131"/>
      <c r="BJ244" s="131"/>
      <c r="BK244" s="131"/>
      <c r="BL244" s="131"/>
      <c r="BM244" s="131"/>
      <c r="BN244" s="131"/>
      <c r="BO244" s="131"/>
      <c r="BP244" s="131"/>
      <c r="BQ244" s="131"/>
      <c r="BR244" s="131"/>
      <c r="BS244" s="131"/>
      <c r="BT244" s="131"/>
      <c r="BU244" s="131"/>
      <c r="BV244" s="131"/>
      <c r="BW244" s="131"/>
      <c r="BX244" s="131"/>
      <c r="BY244" s="131"/>
      <c r="BZ244" s="131"/>
      <c r="CA244" s="131"/>
      <c r="CB244" s="131"/>
      <c r="CC244" s="131"/>
      <c r="CD244" s="131"/>
      <c r="CE244" s="131"/>
      <c r="CF244" s="131"/>
      <c r="CG244" s="131"/>
      <c r="CH244" s="131"/>
      <c r="CI244" s="131"/>
      <c r="CJ244" s="131"/>
      <c r="CK244" s="131"/>
      <c r="CL244" s="131"/>
      <c r="CM244" s="131"/>
      <c r="CN244" s="131"/>
      <c r="CO244" s="131"/>
      <c r="CP244" s="131"/>
      <c r="CQ244" s="131"/>
      <c r="CR244" s="131"/>
      <c r="CS244" s="131"/>
      <c r="CT244" s="131"/>
      <c r="CU244" s="131"/>
      <c r="CV244" s="131"/>
      <c r="CW244" s="131"/>
      <c r="CX244" s="131"/>
      <c r="CY244" s="131"/>
      <c r="CZ244" s="131"/>
      <c r="DA244" s="131"/>
      <c r="DB244" s="131"/>
      <c r="DC244" s="131"/>
      <c r="DD244" s="131"/>
      <c r="DE244" s="131"/>
      <c r="DF244" s="131"/>
    </row>
    <row r="245" spans="1:110" ht="11.25" customHeight="1">
      <c r="A245" s="131"/>
      <c r="B245" s="131"/>
      <c r="C245" s="119"/>
      <c r="D245" s="142"/>
      <c r="E245" s="119"/>
      <c r="F245" s="119"/>
      <c r="G245" s="119"/>
      <c r="H245" s="140"/>
      <c r="I245" s="143"/>
      <c r="J245" s="143"/>
      <c r="K245" s="144"/>
      <c r="L245" s="144"/>
      <c r="M245" s="144"/>
      <c r="N245" s="144"/>
      <c r="O245" s="144"/>
      <c r="P245" s="144"/>
      <c r="Q245" s="144"/>
      <c r="R245" s="144"/>
      <c r="S245" s="119"/>
      <c r="T245" s="119"/>
      <c r="U245" s="119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31"/>
      <c r="AL245" s="131"/>
      <c r="AM245" s="131"/>
      <c r="AN245" s="131"/>
      <c r="AO245" s="131"/>
      <c r="AP245" s="131"/>
      <c r="AQ245" s="131"/>
      <c r="AR245" s="131"/>
      <c r="AS245" s="131"/>
      <c r="AT245" s="131"/>
      <c r="AU245" s="131"/>
      <c r="AV245" s="131"/>
      <c r="AW245" s="131"/>
      <c r="AX245" s="131"/>
      <c r="AY245" s="131"/>
      <c r="AZ245" s="131"/>
      <c r="BA245" s="131"/>
      <c r="BB245" s="131"/>
      <c r="BC245" s="131"/>
      <c r="BD245" s="131"/>
      <c r="BE245" s="131"/>
      <c r="BF245" s="131"/>
      <c r="BG245" s="131"/>
      <c r="BH245" s="131"/>
      <c r="BI245" s="131"/>
      <c r="BJ245" s="131"/>
      <c r="BK245" s="131"/>
      <c r="BL245" s="131"/>
      <c r="BM245" s="131"/>
      <c r="BN245" s="131"/>
      <c r="BO245" s="131"/>
      <c r="BP245" s="131"/>
      <c r="BQ245" s="131"/>
      <c r="BR245" s="131"/>
      <c r="BS245" s="131"/>
      <c r="BT245" s="131"/>
      <c r="BU245" s="131"/>
      <c r="BV245" s="131"/>
      <c r="BW245" s="131"/>
      <c r="BX245" s="131"/>
      <c r="BY245" s="131"/>
      <c r="BZ245" s="131"/>
      <c r="CA245" s="131"/>
      <c r="CB245" s="131"/>
      <c r="CC245" s="131"/>
      <c r="CD245" s="131"/>
      <c r="CE245" s="131"/>
      <c r="CF245" s="131"/>
      <c r="CG245" s="131"/>
      <c r="CH245" s="131"/>
      <c r="CI245" s="131"/>
      <c r="CJ245" s="131"/>
      <c r="CK245" s="131"/>
      <c r="CL245" s="131"/>
      <c r="CM245" s="131"/>
      <c r="CN245" s="131"/>
      <c r="CO245" s="131"/>
      <c r="CP245" s="131"/>
      <c r="CQ245" s="131"/>
      <c r="CR245" s="131"/>
      <c r="CS245" s="131"/>
      <c r="CT245" s="131"/>
      <c r="CU245" s="131"/>
      <c r="CV245" s="131"/>
      <c r="CW245" s="131"/>
      <c r="CX245" s="131"/>
      <c r="CY245" s="131"/>
      <c r="CZ245" s="131"/>
      <c r="DA245" s="131"/>
      <c r="DB245" s="131"/>
      <c r="DC245" s="131"/>
      <c r="DD245" s="131"/>
      <c r="DE245" s="131"/>
      <c r="DF245" s="131"/>
    </row>
    <row r="246" spans="1:110" ht="11.25" customHeight="1">
      <c r="A246" s="131"/>
      <c r="B246" s="131"/>
      <c r="C246" s="119"/>
      <c r="D246" s="142"/>
      <c r="E246" s="119"/>
      <c r="F246" s="119"/>
      <c r="G246" s="119"/>
      <c r="H246" s="140"/>
      <c r="I246" s="143"/>
      <c r="J246" s="143"/>
      <c r="K246" s="144"/>
      <c r="L246" s="144"/>
      <c r="M246" s="144"/>
      <c r="N246" s="144"/>
      <c r="O246" s="144"/>
      <c r="P246" s="144"/>
      <c r="Q246" s="144"/>
      <c r="R246" s="144"/>
      <c r="S246" s="119"/>
      <c r="T246" s="119"/>
      <c r="U246" s="119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31"/>
      <c r="AL246" s="131"/>
      <c r="AM246" s="131"/>
      <c r="AN246" s="131"/>
      <c r="AO246" s="131"/>
      <c r="AP246" s="131"/>
      <c r="AQ246" s="131"/>
      <c r="AR246" s="131"/>
      <c r="AS246" s="131"/>
      <c r="AT246" s="131"/>
      <c r="AU246" s="131"/>
      <c r="AV246" s="131"/>
      <c r="AW246" s="131"/>
      <c r="AX246" s="131"/>
      <c r="AY246" s="131"/>
      <c r="AZ246" s="131"/>
      <c r="BA246" s="131"/>
      <c r="BB246" s="131"/>
      <c r="BC246" s="131"/>
      <c r="BD246" s="131"/>
      <c r="BE246" s="131"/>
      <c r="BF246" s="131"/>
      <c r="BG246" s="131"/>
      <c r="BH246" s="131"/>
      <c r="BI246" s="131"/>
      <c r="BJ246" s="131"/>
      <c r="BK246" s="131"/>
      <c r="BL246" s="131"/>
      <c r="BM246" s="131"/>
      <c r="BN246" s="131"/>
      <c r="BO246" s="131"/>
      <c r="BP246" s="131"/>
      <c r="BQ246" s="131"/>
      <c r="BR246" s="131"/>
      <c r="BS246" s="131"/>
      <c r="BT246" s="131"/>
      <c r="BU246" s="131"/>
      <c r="BV246" s="131"/>
      <c r="BW246" s="131"/>
      <c r="BX246" s="131"/>
      <c r="BY246" s="131"/>
      <c r="BZ246" s="131"/>
      <c r="CA246" s="131"/>
      <c r="CB246" s="131"/>
      <c r="CC246" s="131"/>
      <c r="CD246" s="131"/>
      <c r="CE246" s="131"/>
      <c r="CF246" s="131"/>
      <c r="CG246" s="131"/>
      <c r="CH246" s="131"/>
      <c r="CI246" s="131"/>
      <c r="CJ246" s="131"/>
      <c r="CK246" s="131"/>
      <c r="CL246" s="131"/>
      <c r="CM246" s="131"/>
      <c r="CN246" s="131"/>
      <c r="CO246" s="131"/>
      <c r="CP246" s="131"/>
      <c r="CQ246" s="131"/>
      <c r="CR246" s="131"/>
      <c r="CS246" s="131"/>
      <c r="CT246" s="131"/>
      <c r="CU246" s="131"/>
      <c r="CV246" s="131"/>
      <c r="CW246" s="131"/>
      <c r="CX246" s="131"/>
      <c r="CY246" s="131"/>
      <c r="CZ246" s="131"/>
      <c r="DA246" s="131"/>
      <c r="DB246" s="131"/>
      <c r="DC246" s="131"/>
      <c r="DD246" s="131"/>
      <c r="DE246" s="131"/>
      <c r="DF246" s="131"/>
    </row>
    <row r="247" spans="1:110" ht="11.25" customHeight="1">
      <c r="A247" s="131"/>
      <c r="B247" s="131"/>
      <c r="C247" s="119"/>
      <c r="D247" s="142"/>
      <c r="E247" s="119"/>
      <c r="F247" s="119"/>
      <c r="G247" s="119"/>
      <c r="H247" s="140"/>
      <c r="I247" s="143"/>
      <c r="J247" s="143"/>
      <c r="K247" s="144"/>
      <c r="L247" s="144"/>
      <c r="M247" s="144"/>
      <c r="N247" s="144"/>
      <c r="O247" s="144"/>
      <c r="P247" s="144"/>
      <c r="Q247" s="144"/>
      <c r="R247" s="144"/>
      <c r="S247" s="119"/>
      <c r="T247" s="119"/>
      <c r="U247" s="119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31"/>
      <c r="AL247" s="131"/>
      <c r="AM247" s="131"/>
      <c r="AN247" s="131"/>
      <c r="AO247" s="131"/>
      <c r="AP247" s="131"/>
      <c r="AQ247" s="131"/>
      <c r="AR247" s="131"/>
      <c r="AS247" s="131"/>
      <c r="AT247" s="131"/>
      <c r="AU247" s="131"/>
      <c r="AV247" s="131"/>
      <c r="AW247" s="131"/>
      <c r="AX247" s="131"/>
      <c r="AY247" s="131"/>
      <c r="AZ247" s="131"/>
      <c r="BA247" s="131"/>
      <c r="BB247" s="131"/>
      <c r="BC247" s="131"/>
      <c r="BD247" s="131"/>
      <c r="BE247" s="131"/>
      <c r="BF247" s="131"/>
      <c r="BG247" s="131"/>
      <c r="BH247" s="131"/>
      <c r="BI247" s="131"/>
      <c r="BJ247" s="131"/>
      <c r="BK247" s="131"/>
      <c r="BL247" s="131"/>
      <c r="BM247" s="131"/>
      <c r="BN247" s="131"/>
      <c r="BO247" s="131"/>
      <c r="BP247" s="131"/>
      <c r="BQ247" s="131"/>
      <c r="BR247" s="131"/>
      <c r="BS247" s="131"/>
      <c r="BT247" s="131"/>
      <c r="BU247" s="131"/>
      <c r="BV247" s="131"/>
      <c r="BW247" s="131"/>
      <c r="BX247" s="131"/>
      <c r="BY247" s="131"/>
      <c r="BZ247" s="131"/>
      <c r="CA247" s="131"/>
      <c r="CB247" s="131"/>
      <c r="CC247" s="131"/>
      <c r="CD247" s="131"/>
      <c r="CE247" s="131"/>
      <c r="CF247" s="131"/>
      <c r="CG247" s="131"/>
      <c r="CH247" s="131"/>
      <c r="CI247" s="131"/>
      <c r="CJ247" s="131"/>
      <c r="CK247" s="131"/>
      <c r="CL247" s="131"/>
      <c r="CM247" s="131"/>
      <c r="CN247" s="131"/>
      <c r="CO247" s="131"/>
      <c r="CP247" s="131"/>
      <c r="CQ247" s="131"/>
      <c r="CR247" s="131"/>
      <c r="CS247" s="131"/>
      <c r="CT247" s="131"/>
      <c r="CU247" s="131"/>
      <c r="CV247" s="131"/>
      <c r="CW247" s="131"/>
      <c r="CX247" s="131"/>
      <c r="CY247" s="131"/>
      <c r="CZ247" s="131"/>
      <c r="DA247" s="131"/>
      <c r="DB247" s="131"/>
      <c r="DC247" s="131"/>
      <c r="DD247" s="131"/>
      <c r="DE247" s="131"/>
      <c r="DF247" s="131"/>
    </row>
    <row r="248" spans="1:110" ht="11.25" customHeight="1">
      <c r="A248" s="131"/>
      <c r="B248" s="131"/>
      <c r="C248" s="119"/>
      <c r="D248" s="142"/>
      <c r="E248" s="119"/>
      <c r="F248" s="119"/>
      <c r="G248" s="119"/>
      <c r="H248" s="140"/>
      <c r="I248" s="143"/>
      <c r="J248" s="143"/>
      <c r="K248" s="144"/>
      <c r="L248" s="144"/>
      <c r="M248" s="144"/>
      <c r="N248" s="144"/>
      <c r="O248" s="144"/>
      <c r="P248" s="144"/>
      <c r="Q248" s="144"/>
      <c r="R248" s="144"/>
      <c r="S248" s="119"/>
      <c r="T248" s="119"/>
      <c r="U248" s="119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31"/>
      <c r="AL248" s="131"/>
      <c r="AM248" s="131"/>
      <c r="AN248" s="131"/>
      <c r="AO248" s="131"/>
      <c r="AP248" s="131"/>
      <c r="AQ248" s="131"/>
      <c r="AR248" s="131"/>
      <c r="AS248" s="131"/>
      <c r="AT248" s="131"/>
      <c r="AU248" s="131"/>
      <c r="AV248" s="131"/>
      <c r="AW248" s="131"/>
      <c r="AX248" s="131"/>
      <c r="AY248" s="131"/>
      <c r="AZ248" s="131"/>
      <c r="BA248" s="131"/>
      <c r="BB248" s="131"/>
      <c r="BC248" s="131"/>
      <c r="BD248" s="131"/>
      <c r="BE248" s="131"/>
      <c r="BF248" s="131"/>
      <c r="BG248" s="131"/>
      <c r="BH248" s="131"/>
      <c r="BI248" s="131"/>
      <c r="BJ248" s="131"/>
      <c r="BK248" s="131"/>
      <c r="BL248" s="131"/>
      <c r="BM248" s="131"/>
      <c r="BN248" s="131"/>
      <c r="BO248" s="131"/>
      <c r="BP248" s="131"/>
      <c r="BQ248" s="131"/>
      <c r="BR248" s="131"/>
      <c r="BS248" s="131"/>
      <c r="BT248" s="131"/>
      <c r="BU248" s="131"/>
      <c r="BV248" s="131"/>
      <c r="BW248" s="131"/>
      <c r="BX248" s="131"/>
      <c r="BY248" s="131"/>
      <c r="BZ248" s="131"/>
      <c r="CA248" s="131"/>
      <c r="CB248" s="131"/>
      <c r="CC248" s="131"/>
      <c r="CD248" s="131"/>
      <c r="CE248" s="131"/>
      <c r="CF248" s="131"/>
      <c r="CG248" s="131"/>
      <c r="CH248" s="131"/>
      <c r="CI248" s="131"/>
      <c r="CJ248" s="131"/>
      <c r="CK248" s="131"/>
      <c r="CL248" s="131"/>
      <c r="CM248" s="131"/>
      <c r="CN248" s="131"/>
      <c r="CO248" s="131"/>
      <c r="CP248" s="131"/>
      <c r="CQ248" s="131"/>
      <c r="CR248" s="131"/>
      <c r="CS248" s="131"/>
      <c r="CT248" s="131"/>
      <c r="CU248" s="131"/>
      <c r="CV248" s="131"/>
      <c r="CW248" s="131"/>
      <c r="CX248" s="131"/>
      <c r="CY248" s="131"/>
      <c r="CZ248" s="131"/>
      <c r="DA248" s="131"/>
      <c r="DB248" s="131"/>
      <c r="DC248" s="131"/>
      <c r="DD248" s="131"/>
      <c r="DE248" s="131"/>
      <c r="DF248" s="131"/>
    </row>
    <row r="249" spans="1:110" ht="11.25" customHeight="1">
      <c r="A249" s="131"/>
      <c r="B249" s="131"/>
      <c r="C249" s="119"/>
      <c r="D249" s="142"/>
      <c r="E249" s="119"/>
      <c r="F249" s="119"/>
      <c r="G249" s="119"/>
      <c r="H249" s="140"/>
      <c r="I249" s="143"/>
      <c r="J249" s="143"/>
      <c r="K249" s="144"/>
      <c r="L249" s="144"/>
      <c r="M249" s="144"/>
      <c r="N249" s="144"/>
      <c r="O249" s="144"/>
      <c r="P249" s="144"/>
      <c r="Q249" s="144"/>
      <c r="R249" s="144"/>
      <c r="S249" s="119"/>
      <c r="T249" s="119"/>
      <c r="U249" s="119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31"/>
      <c r="AL249" s="131"/>
      <c r="AM249" s="131"/>
      <c r="AN249" s="131"/>
      <c r="AO249" s="131"/>
      <c r="AP249" s="131"/>
      <c r="AQ249" s="131"/>
      <c r="AR249" s="131"/>
      <c r="AS249" s="131"/>
      <c r="AT249" s="131"/>
      <c r="AU249" s="131"/>
      <c r="AV249" s="131"/>
      <c r="AW249" s="131"/>
      <c r="AX249" s="131"/>
      <c r="AY249" s="131"/>
      <c r="AZ249" s="131"/>
      <c r="BA249" s="131"/>
      <c r="BB249" s="131"/>
      <c r="BC249" s="131"/>
      <c r="BD249" s="131"/>
      <c r="BE249" s="131"/>
      <c r="BF249" s="131"/>
      <c r="BG249" s="131"/>
      <c r="BH249" s="131"/>
      <c r="BI249" s="131"/>
      <c r="BJ249" s="131"/>
      <c r="BK249" s="131"/>
      <c r="BL249" s="131"/>
      <c r="BM249" s="131"/>
      <c r="BN249" s="131"/>
      <c r="BO249" s="131"/>
      <c r="BP249" s="131"/>
      <c r="BQ249" s="131"/>
      <c r="BR249" s="131"/>
      <c r="BS249" s="131"/>
      <c r="BT249" s="131"/>
      <c r="BU249" s="131"/>
      <c r="BV249" s="131"/>
      <c r="BW249" s="131"/>
      <c r="BX249" s="131"/>
      <c r="BY249" s="131"/>
      <c r="BZ249" s="131"/>
      <c r="CA249" s="131"/>
      <c r="CB249" s="131"/>
      <c r="CC249" s="131"/>
      <c r="CD249" s="131"/>
      <c r="CE249" s="131"/>
      <c r="CF249" s="131"/>
      <c r="CG249" s="131"/>
      <c r="CH249" s="131"/>
      <c r="CI249" s="131"/>
      <c r="CJ249" s="131"/>
      <c r="CK249" s="131"/>
      <c r="CL249" s="131"/>
      <c r="CM249" s="131"/>
      <c r="CN249" s="131"/>
      <c r="CO249" s="131"/>
      <c r="CP249" s="131"/>
      <c r="CQ249" s="131"/>
      <c r="CR249" s="131"/>
      <c r="CS249" s="131"/>
      <c r="CT249" s="131"/>
      <c r="CU249" s="131"/>
      <c r="CV249" s="131"/>
      <c r="CW249" s="131"/>
      <c r="CX249" s="131"/>
      <c r="CY249" s="131"/>
      <c r="CZ249" s="131"/>
      <c r="DA249" s="131"/>
      <c r="DB249" s="131"/>
      <c r="DC249" s="131"/>
      <c r="DD249" s="131"/>
      <c r="DE249" s="131"/>
      <c r="DF249" s="131"/>
    </row>
    <row r="250" spans="1:110" ht="11.25" customHeight="1">
      <c r="A250" s="131"/>
      <c r="B250" s="131"/>
      <c r="C250" s="119"/>
      <c r="D250" s="142"/>
      <c r="E250" s="119"/>
      <c r="F250" s="119"/>
      <c r="G250" s="119"/>
      <c r="H250" s="140"/>
      <c r="I250" s="143"/>
      <c r="J250" s="143"/>
      <c r="K250" s="144"/>
      <c r="L250" s="144"/>
      <c r="M250" s="144"/>
      <c r="N250" s="144"/>
      <c r="O250" s="144"/>
      <c r="P250" s="144"/>
      <c r="Q250" s="144"/>
      <c r="R250" s="144"/>
      <c r="S250" s="119"/>
      <c r="T250" s="119"/>
      <c r="U250" s="119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31"/>
      <c r="AL250" s="131"/>
      <c r="AM250" s="131"/>
      <c r="AN250" s="131"/>
      <c r="AO250" s="131"/>
      <c r="AP250" s="131"/>
      <c r="AQ250" s="131"/>
      <c r="AR250" s="131"/>
      <c r="AS250" s="131"/>
      <c r="AT250" s="131"/>
      <c r="AU250" s="131"/>
      <c r="AV250" s="131"/>
      <c r="AW250" s="131"/>
      <c r="AX250" s="131"/>
      <c r="AY250" s="131"/>
      <c r="AZ250" s="131"/>
      <c r="BA250" s="131"/>
      <c r="BB250" s="131"/>
      <c r="BC250" s="131"/>
      <c r="BD250" s="131"/>
      <c r="BE250" s="131"/>
      <c r="BF250" s="131"/>
      <c r="BG250" s="131"/>
      <c r="BH250" s="131"/>
      <c r="BI250" s="131"/>
      <c r="BJ250" s="131"/>
      <c r="BK250" s="131"/>
      <c r="BL250" s="131"/>
      <c r="BM250" s="131"/>
      <c r="BN250" s="131"/>
      <c r="BO250" s="131"/>
      <c r="BP250" s="131"/>
      <c r="BQ250" s="131"/>
      <c r="BR250" s="131"/>
      <c r="BS250" s="131"/>
      <c r="BT250" s="131"/>
      <c r="BU250" s="131"/>
      <c r="BV250" s="131"/>
      <c r="BW250" s="131"/>
      <c r="BX250" s="131"/>
      <c r="BY250" s="131"/>
      <c r="BZ250" s="131"/>
      <c r="CA250" s="131"/>
      <c r="CB250" s="131"/>
      <c r="CC250" s="131"/>
      <c r="CD250" s="131"/>
      <c r="CE250" s="131"/>
      <c r="CF250" s="131"/>
      <c r="CG250" s="131"/>
      <c r="CH250" s="131"/>
      <c r="CI250" s="131"/>
      <c r="CJ250" s="131"/>
      <c r="CK250" s="131"/>
      <c r="CL250" s="131"/>
      <c r="CM250" s="131"/>
      <c r="CN250" s="131"/>
      <c r="CO250" s="131"/>
      <c r="CP250" s="131"/>
      <c r="CQ250" s="131"/>
      <c r="CR250" s="131"/>
      <c r="CS250" s="131"/>
      <c r="CT250" s="131"/>
      <c r="CU250" s="131"/>
      <c r="CV250" s="131"/>
      <c r="CW250" s="131"/>
      <c r="CX250" s="131"/>
      <c r="CY250" s="131"/>
      <c r="CZ250" s="131"/>
      <c r="DA250" s="131"/>
      <c r="DB250" s="131"/>
      <c r="DC250" s="131"/>
      <c r="DD250" s="131"/>
      <c r="DE250" s="131"/>
      <c r="DF250" s="131"/>
    </row>
    <row r="251" spans="1:110" ht="11.25" customHeight="1">
      <c r="A251" s="131"/>
      <c r="B251" s="131"/>
      <c r="C251" s="119"/>
      <c r="D251" s="142"/>
      <c r="E251" s="119"/>
      <c r="F251" s="119"/>
      <c r="G251" s="119"/>
      <c r="H251" s="140"/>
      <c r="I251" s="143"/>
      <c r="J251" s="143"/>
      <c r="K251" s="144"/>
      <c r="L251" s="144"/>
      <c r="M251" s="144"/>
      <c r="N251" s="144"/>
      <c r="O251" s="144"/>
      <c r="P251" s="144"/>
      <c r="Q251" s="144"/>
      <c r="R251" s="144"/>
      <c r="S251" s="119"/>
      <c r="T251" s="119"/>
      <c r="U251" s="119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31"/>
      <c r="AL251" s="131"/>
      <c r="AM251" s="131"/>
      <c r="AN251" s="131"/>
      <c r="AO251" s="131"/>
      <c r="AP251" s="131"/>
      <c r="AQ251" s="131"/>
      <c r="AR251" s="131"/>
      <c r="AS251" s="131"/>
      <c r="AT251" s="131"/>
      <c r="AU251" s="131"/>
      <c r="AV251" s="131"/>
      <c r="AW251" s="131"/>
      <c r="AX251" s="131"/>
      <c r="AY251" s="131"/>
      <c r="AZ251" s="131"/>
      <c r="BA251" s="131"/>
      <c r="BB251" s="131"/>
      <c r="BC251" s="131"/>
      <c r="BD251" s="131"/>
      <c r="BE251" s="131"/>
      <c r="BF251" s="131"/>
      <c r="BG251" s="131"/>
      <c r="BH251" s="131"/>
      <c r="BI251" s="131"/>
      <c r="BJ251" s="131"/>
      <c r="BK251" s="131"/>
      <c r="BL251" s="131"/>
      <c r="BM251" s="131"/>
      <c r="BN251" s="131"/>
      <c r="BO251" s="131"/>
      <c r="BP251" s="131"/>
      <c r="BQ251" s="131"/>
      <c r="BR251" s="131"/>
      <c r="BS251" s="131"/>
      <c r="BT251" s="131"/>
      <c r="BU251" s="131"/>
      <c r="BV251" s="131"/>
      <c r="BW251" s="131"/>
      <c r="BX251" s="131"/>
      <c r="BY251" s="131"/>
      <c r="BZ251" s="131"/>
      <c r="CA251" s="131"/>
      <c r="CB251" s="131"/>
      <c r="CC251" s="131"/>
      <c r="CD251" s="131"/>
      <c r="CE251" s="131"/>
      <c r="CF251" s="131"/>
      <c r="CG251" s="131"/>
      <c r="CH251" s="131"/>
      <c r="CI251" s="131"/>
      <c r="CJ251" s="131"/>
      <c r="CK251" s="131"/>
      <c r="CL251" s="131"/>
      <c r="CM251" s="131"/>
      <c r="CN251" s="131"/>
      <c r="CO251" s="131"/>
      <c r="CP251" s="131"/>
      <c r="CQ251" s="131"/>
      <c r="CR251" s="131"/>
      <c r="CS251" s="131"/>
      <c r="CT251" s="131"/>
      <c r="CU251" s="131"/>
      <c r="CV251" s="131"/>
      <c r="CW251" s="131"/>
      <c r="CX251" s="131"/>
      <c r="CY251" s="131"/>
      <c r="CZ251" s="131"/>
      <c r="DA251" s="131"/>
      <c r="DB251" s="131"/>
      <c r="DC251" s="131"/>
      <c r="DD251" s="131"/>
      <c r="DE251" s="131"/>
      <c r="DF251" s="131"/>
    </row>
    <row r="252" spans="1:110" ht="11.25" customHeight="1">
      <c r="A252" s="131"/>
      <c r="B252" s="131"/>
      <c r="C252" s="119"/>
      <c r="D252" s="142"/>
      <c r="E252" s="119"/>
      <c r="F252" s="119"/>
      <c r="G252" s="119"/>
      <c r="H252" s="140"/>
      <c r="I252" s="143"/>
      <c r="J252" s="143"/>
      <c r="K252" s="144"/>
      <c r="L252" s="144"/>
      <c r="M252" s="144"/>
      <c r="N252" s="144"/>
      <c r="O252" s="144"/>
      <c r="P252" s="144"/>
      <c r="Q252" s="144"/>
      <c r="R252" s="144"/>
      <c r="S252" s="119"/>
      <c r="T252" s="119"/>
      <c r="U252" s="119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31"/>
      <c r="AL252" s="131"/>
      <c r="AM252" s="131"/>
      <c r="AN252" s="131"/>
      <c r="AO252" s="131"/>
      <c r="AP252" s="131"/>
      <c r="AQ252" s="131"/>
      <c r="AR252" s="131"/>
      <c r="AS252" s="131"/>
      <c r="AT252" s="131"/>
      <c r="AU252" s="131"/>
      <c r="AV252" s="131"/>
      <c r="AW252" s="131"/>
      <c r="AX252" s="131"/>
      <c r="AY252" s="131"/>
      <c r="AZ252" s="131"/>
      <c r="BA252" s="131"/>
      <c r="BB252" s="131"/>
      <c r="BC252" s="131"/>
      <c r="BD252" s="131"/>
      <c r="BE252" s="131"/>
      <c r="BF252" s="131"/>
      <c r="BG252" s="131"/>
      <c r="BH252" s="131"/>
      <c r="BI252" s="131"/>
      <c r="BJ252" s="131"/>
      <c r="BK252" s="131"/>
      <c r="BL252" s="131"/>
      <c r="BM252" s="131"/>
      <c r="BN252" s="131"/>
      <c r="BO252" s="131"/>
      <c r="BP252" s="131"/>
      <c r="BQ252" s="131"/>
      <c r="BR252" s="131"/>
      <c r="BS252" s="131"/>
      <c r="BT252" s="131"/>
      <c r="BU252" s="131"/>
      <c r="BV252" s="131"/>
      <c r="BW252" s="131"/>
      <c r="BX252" s="131"/>
      <c r="BY252" s="131"/>
      <c r="BZ252" s="131"/>
      <c r="CA252" s="131"/>
      <c r="CB252" s="131"/>
      <c r="CC252" s="131"/>
      <c r="CD252" s="131"/>
      <c r="CE252" s="131"/>
      <c r="CF252" s="131"/>
      <c r="CG252" s="131"/>
      <c r="CH252" s="131"/>
      <c r="CI252" s="131"/>
      <c r="CJ252" s="131"/>
      <c r="CK252" s="131"/>
      <c r="CL252" s="131"/>
      <c r="CM252" s="131"/>
      <c r="CN252" s="131"/>
      <c r="CO252" s="131"/>
      <c r="CP252" s="131"/>
      <c r="CQ252" s="131"/>
      <c r="CR252" s="131"/>
      <c r="CS252" s="131"/>
      <c r="CT252" s="131"/>
      <c r="CU252" s="131"/>
      <c r="CV252" s="131"/>
      <c r="CW252" s="131"/>
      <c r="CX252" s="131"/>
      <c r="CY252" s="131"/>
      <c r="CZ252" s="131"/>
      <c r="DA252" s="131"/>
      <c r="DB252" s="131"/>
      <c r="DC252" s="131"/>
      <c r="DD252" s="131"/>
      <c r="DE252" s="131"/>
      <c r="DF252" s="131"/>
    </row>
    <row r="253" spans="1:110" ht="11.25" customHeight="1">
      <c r="A253" s="131"/>
      <c r="B253" s="131"/>
      <c r="C253" s="119"/>
      <c r="D253" s="142"/>
      <c r="E253" s="119"/>
      <c r="F253" s="119"/>
      <c r="G253" s="119"/>
      <c r="H253" s="140"/>
      <c r="I253" s="143"/>
      <c r="J253" s="143"/>
      <c r="K253" s="144"/>
      <c r="L253" s="144"/>
      <c r="M253" s="144"/>
      <c r="N253" s="144"/>
      <c r="O253" s="144"/>
      <c r="P253" s="144"/>
      <c r="Q253" s="144"/>
      <c r="R253" s="144"/>
      <c r="S253" s="119"/>
      <c r="T253" s="119"/>
      <c r="U253" s="119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31"/>
      <c r="AL253" s="131"/>
      <c r="AM253" s="131"/>
      <c r="AN253" s="131"/>
      <c r="AO253" s="131"/>
      <c r="AP253" s="131"/>
      <c r="AQ253" s="131"/>
      <c r="AR253" s="131"/>
      <c r="AS253" s="131"/>
      <c r="AT253" s="131"/>
      <c r="AU253" s="131"/>
      <c r="AV253" s="131"/>
      <c r="AW253" s="131"/>
      <c r="AX253" s="131"/>
      <c r="AY253" s="131"/>
      <c r="AZ253" s="131"/>
      <c r="BA253" s="131"/>
      <c r="BB253" s="131"/>
      <c r="BC253" s="131"/>
      <c r="BD253" s="131"/>
      <c r="BE253" s="131"/>
      <c r="BF253" s="131"/>
      <c r="BG253" s="131"/>
      <c r="BH253" s="131"/>
      <c r="BI253" s="131"/>
      <c r="BJ253" s="131"/>
      <c r="BK253" s="131"/>
      <c r="BL253" s="131"/>
      <c r="BM253" s="131"/>
      <c r="BN253" s="131"/>
      <c r="BO253" s="131"/>
      <c r="BP253" s="131"/>
      <c r="BQ253" s="131"/>
      <c r="BR253" s="131"/>
      <c r="BS253" s="131"/>
      <c r="BT253" s="131"/>
      <c r="BU253" s="131"/>
      <c r="BV253" s="131"/>
      <c r="BW253" s="131"/>
      <c r="BX253" s="131"/>
      <c r="BY253" s="131"/>
      <c r="BZ253" s="131"/>
      <c r="CA253" s="131"/>
      <c r="CB253" s="131"/>
      <c r="CC253" s="131"/>
      <c r="CD253" s="131"/>
      <c r="CE253" s="131"/>
      <c r="CF253" s="131"/>
      <c r="CG253" s="131"/>
      <c r="CH253" s="131"/>
      <c r="CI253" s="131"/>
      <c r="CJ253" s="131"/>
      <c r="CK253" s="131"/>
      <c r="CL253" s="131"/>
      <c r="CM253" s="131"/>
      <c r="CN253" s="131"/>
      <c r="CO253" s="131"/>
      <c r="CP253" s="131"/>
      <c r="CQ253" s="131"/>
      <c r="CR253" s="131"/>
      <c r="CS253" s="131"/>
      <c r="CT253" s="131"/>
      <c r="CU253" s="131"/>
      <c r="CV253" s="131"/>
      <c r="CW253" s="131"/>
      <c r="CX253" s="131"/>
      <c r="CY253" s="131"/>
      <c r="CZ253" s="131"/>
      <c r="DA253" s="131"/>
      <c r="DB253" s="131"/>
      <c r="DC253" s="131"/>
      <c r="DD253" s="131"/>
      <c r="DE253" s="131"/>
      <c r="DF253" s="131"/>
    </row>
    <row r="254" spans="1:110" ht="11.25" customHeight="1">
      <c r="A254" s="131"/>
      <c r="B254" s="131"/>
      <c r="C254" s="119"/>
      <c r="D254" s="142"/>
      <c r="E254" s="119"/>
      <c r="F254" s="119"/>
      <c r="G254" s="119"/>
      <c r="H254" s="140"/>
      <c r="I254" s="143"/>
      <c r="J254" s="143"/>
      <c r="K254" s="144"/>
      <c r="L254" s="144"/>
      <c r="M254" s="144"/>
      <c r="N254" s="144"/>
      <c r="O254" s="144"/>
      <c r="P254" s="144"/>
      <c r="Q254" s="144"/>
      <c r="R254" s="144"/>
      <c r="S254" s="119"/>
      <c r="T254" s="119"/>
      <c r="U254" s="119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31"/>
      <c r="AL254" s="131"/>
      <c r="AM254" s="131"/>
      <c r="AN254" s="131"/>
      <c r="AO254" s="131"/>
      <c r="AP254" s="131"/>
      <c r="AQ254" s="131"/>
      <c r="AR254" s="131"/>
      <c r="AS254" s="131"/>
      <c r="AT254" s="131"/>
      <c r="AU254" s="131"/>
      <c r="AV254" s="131"/>
      <c r="AW254" s="131"/>
      <c r="AX254" s="131"/>
      <c r="AY254" s="131"/>
      <c r="AZ254" s="131"/>
      <c r="BA254" s="131"/>
      <c r="BB254" s="131"/>
      <c r="BC254" s="131"/>
      <c r="BD254" s="131"/>
      <c r="BE254" s="131"/>
      <c r="BF254" s="131"/>
      <c r="BG254" s="131"/>
      <c r="BH254" s="131"/>
      <c r="BI254" s="131"/>
      <c r="BJ254" s="131"/>
      <c r="BK254" s="131"/>
      <c r="BL254" s="131"/>
      <c r="BM254" s="131"/>
      <c r="BN254" s="131"/>
      <c r="BO254" s="131"/>
      <c r="BP254" s="131"/>
      <c r="BQ254" s="131"/>
      <c r="BR254" s="131"/>
      <c r="BS254" s="131"/>
      <c r="BT254" s="131"/>
      <c r="BU254" s="131"/>
      <c r="BV254" s="131"/>
      <c r="BW254" s="131"/>
      <c r="BX254" s="131"/>
      <c r="BY254" s="131"/>
      <c r="BZ254" s="131"/>
      <c r="CA254" s="131"/>
      <c r="CB254" s="131"/>
      <c r="CC254" s="131"/>
      <c r="CD254" s="131"/>
      <c r="CE254" s="131"/>
      <c r="CF254" s="131"/>
      <c r="CG254" s="131"/>
      <c r="CH254" s="131"/>
      <c r="CI254" s="131"/>
      <c r="CJ254" s="131"/>
      <c r="CK254" s="131"/>
      <c r="CL254" s="131"/>
      <c r="CM254" s="131"/>
      <c r="CN254" s="131"/>
      <c r="CO254" s="131"/>
      <c r="CP254" s="131"/>
      <c r="CQ254" s="131"/>
      <c r="CR254" s="131"/>
      <c r="CS254" s="131"/>
      <c r="CT254" s="131"/>
      <c r="CU254" s="131"/>
      <c r="CV254" s="131"/>
      <c r="CW254" s="131"/>
      <c r="CX254" s="131"/>
      <c r="CY254" s="131"/>
      <c r="CZ254" s="131"/>
      <c r="DA254" s="131"/>
      <c r="DB254" s="131"/>
      <c r="DC254" s="131"/>
      <c r="DD254" s="131"/>
      <c r="DE254" s="131"/>
      <c r="DF254" s="131"/>
    </row>
    <row r="255" spans="1:110" ht="11.25" customHeight="1">
      <c r="A255" s="131"/>
      <c r="B255" s="131"/>
      <c r="C255" s="119"/>
      <c r="D255" s="142"/>
      <c r="E255" s="119"/>
      <c r="F255" s="119"/>
      <c r="G255" s="119"/>
      <c r="H255" s="140"/>
      <c r="I255" s="143"/>
      <c r="J255" s="143"/>
      <c r="K255" s="144"/>
      <c r="L255" s="144"/>
      <c r="M255" s="144"/>
      <c r="N255" s="144"/>
      <c r="O255" s="144"/>
      <c r="P255" s="144"/>
      <c r="Q255" s="144"/>
      <c r="R255" s="144"/>
      <c r="S255" s="119"/>
      <c r="T255" s="119"/>
      <c r="U255" s="119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31"/>
      <c r="AL255" s="131"/>
      <c r="AM255" s="131"/>
      <c r="AN255" s="131"/>
      <c r="AO255" s="131"/>
      <c r="AP255" s="131"/>
      <c r="AQ255" s="131"/>
      <c r="AR255" s="131"/>
      <c r="AS255" s="131"/>
      <c r="AT255" s="131"/>
      <c r="AU255" s="131"/>
      <c r="AV255" s="131"/>
      <c r="AW255" s="131"/>
      <c r="AX255" s="131"/>
      <c r="AY255" s="131"/>
      <c r="AZ255" s="131"/>
      <c r="BA255" s="131"/>
      <c r="BB255" s="131"/>
      <c r="BC255" s="131"/>
      <c r="BD255" s="131"/>
      <c r="BE255" s="131"/>
      <c r="BF255" s="131"/>
      <c r="BG255" s="131"/>
      <c r="BH255" s="131"/>
      <c r="BI255" s="131"/>
      <c r="BJ255" s="131"/>
      <c r="BK255" s="131"/>
      <c r="BL255" s="131"/>
      <c r="BM255" s="131"/>
      <c r="BN255" s="131"/>
      <c r="BO255" s="131"/>
      <c r="BP255" s="131"/>
      <c r="BQ255" s="131"/>
      <c r="BR255" s="131"/>
      <c r="BS255" s="131"/>
      <c r="BT255" s="131"/>
      <c r="BU255" s="131"/>
      <c r="BV255" s="131"/>
      <c r="BW255" s="131"/>
      <c r="BX255" s="131"/>
      <c r="BY255" s="131"/>
      <c r="BZ255" s="131"/>
      <c r="CA255" s="131"/>
      <c r="CB255" s="131"/>
      <c r="CC255" s="131"/>
      <c r="CD255" s="131"/>
      <c r="CE255" s="131"/>
      <c r="CF255" s="131"/>
      <c r="CG255" s="131"/>
      <c r="CH255" s="131"/>
      <c r="CI255" s="131"/>
      <c r="CJ255" s="131"/>
      <c r="CK255" s="131"/>
      <c r="CL255" s="131"/>
      <c r="CM255" s="131"/>
      <c r="CN255" s="131"/>
      <c r="CO255" s="131"/>
      <c r="CP255" s="131"/>
      <c r="CQ255" s="131"/>
      <c r="CR255" s="131"/>
      <c r="CS255" s="131"/>
      <c r="CT255" s="131"/>
      <c r="CU255" s="131"/>
      <c r="CV255" s="131"/>
      <c r="CW255" s="131"/>
      <c r="CX255" s="131"/>
      <c r="CY255" s="131"/>
      <c r="CZ255" s="131"/>
      <c r="DA255" s="131"/>
      <c r="DB255" s="131"/>
      <c r="DC255" s="131"/>
      <c r="DD255" s="131"/>
      <c r="DE255" s="131"/>
      <c r="DF255" s="131"/>
    </row>
    <row r="256" spans="1:110" ht="11.25" customHeight="1">
      <c r="A256" s="131"/>
      <c r="B256" s="131"/>
      <c r="C256" s="119"/>
      <c r="D256" s="142"/>
      <c r="E256" s="119"/>
      <c r="F256" s="119"/>
      <c r="G256" s="119"/>
      <c r="H256" s="140"/>
      <c r="I256" s="143"/>
      <c r="J256" s="143"/>
      <c r="K256" s="144"/>
      <c r="L256" s="144"/>
      <c r="M256" s="144"/>
      <c r="N256" s="144"/>
      <c r="O256" s="144"/>
      <c r="P256" s="144"/>
      <c r="Q256" s="144"/>
      <c r="R256" s="144"/>
      <c r="S256" s="119"/>
      <c r="T256" s="119"/>
      <c r="U256" s="119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31"/>
      <c r="AL256" s="131"/>
      <c r="AM256" s="131"/>
      <c r="AN256" s="131"/>
      <c r="AO256" s="131"/>
      <c r="AP256" s="131"/>
      <c r="AQ256" s="131"/>
      <c r="AR256" s="131"/>
      <c r="AS256" s="131"/>
      <c r="AT256" s="131"/>
      <c r="AU256" s="131"/>
      <c r="AV256" s="131"/>
      <c r="AW256" s="131"/>
      <c r="AX256" s="131"/>
      <c r="AY256" s="131"/>
      <c r="AZ256" s="131"/>
      <c r="BA256" s="131"/>
      <c r="BB256" s="131"/>
      <c r="BC256" s="131"/>
      <c r="BD256" s="131"/>
      <c r="BE256" s="131"/>
      <c r="BF256" s="131"/>
      <c r="BG256" s="131"/>
      <c r="BH256" s="131"/>
      <c r="BI256" s="131"/>
      <c r="BJ256" s="131"/>
      <c r="BK256" s="131"/>
      <c r="BL256" s="131"/>
      <c r="BM256" s="131"/>
      <c r="BN256" s="131"/>
      <c r="BO256" s="131"/>
      <c r="BP256" s="131"/>
      <c r="BQ256" s="131"/>
      <c r="BR256" s="131"/>
      <c r="BS256" s="131"/>
      <c r="BT256" s="131"/>
      <c r="BU256" s="131"/>
      <c r="BV256" s="131"/>
      <c r="BW256" s="131"/>
      <c r="BX256" s="131"/>
      <c r="BY256" s="131"/>
      <c r="BZ256" s="131"/>
      <c r="CA256" s="131"/>
      <c r="CB256" s="131"/>
      <c r="CC256" s="131"/>
      <c r="CD256" s="131"/>
      <c r="CE256" s="131"/>
      <c r="CF256" s="131"/>
      <c r="CG256" s="131"/>
      <c r="CH256" s="131"/>
      <c r="CI256" s="131"/>
      <c r="CJ256" s="131"/>
      <c r="CK256" s="131"/>
      <c r="CL256" s="131"/>
      <c r="CM256" s="131"/>
      <c r="CN256" s="131"/>
      <c r="CO256" s="131"/>
      <c r="CP256" s="131"/>
      <c r="CQ256" s="131"/>
      <c r="CR256" s="131"/>
      <c r="CS256" s="131"/>
      <c r="CT256" s="131"/>
      <c r="CU256" s="131"/>
      <c r="CV256" s="131"/>
      <c r="CW256" s="131"/>
      <c r="CX256" s="131"/>
      <c r="CY256" s="131"/>
      <c r="CZ256" s="131"/>
      <c r="DA256" s="131"/>
      <c r="DB256" s="131"/>
      <c r="DC256" s="131"/>
      <c r="DD256" s="131"/>
      <c r="DE256" s="131"/>
      <c r="DF256" s="131"/>
    </row>
    <row r="257" spans="1:110" ht="11.25" customHeight="1">
      <c r="A257" s="131"/>
      <c r="B257" s="131"/>
      <c r="C257" s="119"/>
      <c r="D257" s="142"/>
      <c r="E257" s="119"/>
      <c r="F257" s="119"/>
      <c r="G257" s="119"/>
      <c r="H257" s="140"/>
      <c r="I257" s="143"/>
      <c r="J257" s="143"/>
      <c r="K257" s="144"/>
      <c r="L257" s="144"/>
      <c r="M257" s="144"/>
      <c r="N257" s="144"/>
      <c r="O257" s="144"/>
      <c r="P257" s="144"/>
      <c r="Q257" s="144"/>
      <c r="R257" s="144"/>
      <c r="S257" s="119"/>
      <c r="T257" s="119"/>
      <c r="U257" s="119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31"/>
      <c r="AL257" s="131"/>
      <c r="AM257" s="131"/>
      <c r="AN257" s="131"/>
      <c r="AO257" s="131"/>
      <c r="AP257" s="131"/>
      <c r="AQ257" s="131"/>
      <c r="AR257" s="131"/>
      <c r="AS257" s="131"/>
      <c r="AT257" s="131"/>
      <c r="AU257" s="131"/>
      <c r="AV257" s="131"/>
      <c r="AW257" s="131"/>
      <c r="AX257" s="131"/>
      <c r="AY257" s="131"/>
      <c r="AZ257" s="131"/>
      <c r="BA257" s="131"/>
      <c r="BB257" s="131"/>
      <c r="BC257" s="131"/>
      <c r="BD257" s="131"/>
      <c r="BE257" s="131"/>
      <c r="BF257" s="131"/>
      <c r="BG257" s="131"/>
      <c r="BH257" s="131"/>
      <c r="BI257" s="131"/>
      <c r="BJ257" s="131"/>
      <c r="BK257" s="131"/>
      <c r="BL257" s="131"/>
      <c r="BM257" s="131"/>
      <c r="BN257" s="131"/>
      <c r="BO257" s="131"/>
      <c r="BP257" s="131"/>
      <c r="BQ257" s="131"/>
      <c r="BR257" s="131"/>
      <c r="BS257" s="131"/>
      <c r="BT257" s="131"/>
      <c r="BU257" s="131"/>
      <c r="BV257" s="131"/>
      <c r="BW257" s="131"/>
      <c r="BX257" s="131"/>
      <c r="BY257" s="131"/>
      <c r="BZ257" s="131"/>
      <c r="CA257" s="131"/>
      <c r="CB257" s="131"/>
      <c r="CC257" s="131"/>
      <c r="CD257" s="131"/>
      <c r="CE257" s="131"/>
      <c r="CF257" s="131"/>
      <c r="CG257" s="131"/>
      <c r="CH257" s="131"/>
      <c r="CI257" s="131"/>
      <c r="CJ257" s="131"/>
      <c r="CK257" s="131"/>
      <c r="CL257" s="131"/>
      <c r="CM257" s="131"/>
      <c r="CN257" s="131"/>
      <c r="CO257" s="131"/>
      <c r="CP257" s="131"/>
      <c r="CQ257" s="131"/>
      <c r="CR257" s="131"/>
      <c r="CS257" s="131"/>
      <c r="CT257" s="131"/>
      <c r="CU257" s="131"/>
      <c r="CV257" s="131"/>
      <c r="CW257" s="131"/>
      <c r="CX257" s="131"/>
      <c r="CY257" s="131"/>
      <c r="CZ257" s="131"/>
      <c r="DA257" s="131"/>
      <c r="DB257" s="131"/>
      <c r="DC257" s="131"/>
      <c r="DD257" s="131"/>
      <c r="DE257" s="131"/>
      <c r="DF257" s="131"/>
    </row>
    <row r="258" spans="1:110" ht="11.25" customHeight="1">
      <c r="A258" s="131"/>
      <c r="B258" s="131"/>
      <c r="C258" s="119"/>
      <c r="D258" s="142"/>
      <c r="E258" s="119"/>
      <c r="F258" s="119"/>
      <c r="G258" s="119"/>
      <c r="H258" s="140"/>
      <c r="I258" s="143"/>
      <c r="J258" s="143"/>
      <c r="K258" s="144"/>
      <c r="L258" s="144"/>
      <c r="M258" s="144"/>
      <c r="N258" s="144"/>
      <c r="O258" s="144"/>
      <c r="P258" s="144"/>
      <c r="Q258" s="144"/>
      <c r="R258" s="144"/>
      <c r="S258" s="119"/>
      <c r="T258" s="119"/>
      <c r="U258" s="119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31"/>
      <c r="AL258" s="131"/>
      <c r="AM258" s="131"/>
      <c r="AN258" s="131"/>
      <c r="AO258" s="131"/>
      <c r="AP258" s="131"/>
      <c r="AQ258" s="131"/>
      <c r="AR258" s="131"/>
      <c r="AS258" s="131"/>
      <c r="AT258" s="131"/>
      <c r="AU258" s="131"/>
      <c r="AV258" s="131"/>
      <c r="AW258" s="131"/>
      <c r="AX258" s="131"/>
      <c r="AY258" s="131"/>
      <c r="AZ258" s="131"/>
      <c r="BA258" s="131"/>
      <c r="BB258" s="131"/>
      <c r="BC258" s="131"/>
      <c r="BD258" s="131"/>
      <c r="BE258" s="131"/>
      <c r="BF258" s="131"/>
      <c r="BG258" s="131"/>
      <c r="BH258" s="131"/>
      <c r="BI258" s="131"/>
      <c r="BJ258" s="131"/>
      <c r="BK258" s="131"/>
      <c r="BL258" s="131"/>
      <c r="BM258" s="131"/>
      <c r="BN258" s="131"/>
      <c r="BO258" s="131"/>
      <c r="BP258" s="131"/>
      <c r="BQ258" s="131"/>
      <c r="BR258" s="131"/>
      <c r="BS258" s="131"/>
      <c r="BT258" s="131"/>
      <c r="BU258" s="131"/>
      <c r="BV258" s="131"/>
      <c r="BW258" s="131"/>
      <c r="BX258" s="131"/>
      <c r="BY258" s="131"/>
      <c r="BZ258" s="131"/>
      <c r="CA258" s="131"/>
      <c r="CB258" s="131"/>
      <c r="CC258" s="131"/>
      <c r="CD258" s="131"/>
      <c r="CE258" s="131"/>
      <c r="CF258" s="131"/>
      <c r="CG258" s="131"/>
      <c r="CH258" s="131"/>
      <c r="CI258" s="131"/>
      <c r="CJ258" s="131"/>
      <c r="CK258" s="131"/>
      <c r="CL258" s="131"/>
      <c r="CM258" s="131"/>
      <c r="CN258" s="131"/>
      <c r="CO258" s="131"/>
      <c r="CP258" s="131"/>
      <c r="CQ258" s="131"/>
      <c r="CR258" s="131"/>
      <c r="CS258" s="131"/>
      <c r="CT258" s="131"/>
      <c r="CU258" s="131"/>
      <c r="CV258" s="131"/>
      <c r="CW258" s="131"/>
      <c r="CX258" s="131"/>
      <c r="CY258" s="131"/>
      <c r="CZ258" s="131"/>
      <c r="DA258" s="131"/>
      <c r="DB258" s="131"/>
      <c r="DC258" s="131"/>
      <c r="DD258" s="131"/>
      <c r="DE258" s="131"/>
      <c r="DF258" s="131"/>
    </row>
    <row r="259" spans="1:110" ht="11.25" customHeight="1">
      <c r="A259" s="131"/>
      <c r="B259" s="131"/>
      <c r="C259" s="119"/>
      <c r="D259" s="142"/>
      <c r="E259" s="119"/>
      <c r="F259" s="119"/>
      <c r="G259" s="119"/>
      <c r="H259" s="140"/>
      <c r="I259" s="143"/>
      <c r="J259" s="143"/>
      <c r="K259" s="144"/>
      <c r="L259" s="144"/>
      <c r="M259" s="144"/>
      <c r="N259" s="144"/>
      <c r="O259" s="144"/>
      <c r="P259" s="144"/>
      <c r="Q259" s="144"/>
      <c r="R259" s="144"/>
      <c r="S259" s="119"/>
      <c r="T259" s="119"/>
      <c r="U259" s="119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31"/>
      <c r="AL259" s="131"/>
      <c r="AM259" s="131"/>
      <c r="AN259" s="131"/>
      <c r="AO259" s="131"/>
      <c r="AP259" s="131"/>
      <c r="AQ259" s="131"/>
      <c r="AR259" s="131"/>
      <c r="AS259" s="131"/>
      <c r="AT259" s="131"/>
      <c r="AU259" s="131"/>
      <c r="AV259" s="131"/>
      <c r="AW259" s="131"/>
      <c r="AX259" s="131"/>
      <c r="AY259" s="131"/>
      <c r="AZ259" s="131"/>
      <c r="BA259" s="131"/>
      <c r="BB259" s="131"/>
      <c r="BC259" s="131"/>
      <c r="BD259" s="131"/>
      <c r="BE259" s="131"/>
      <c r="BF259" s="131"/>
      <c r="BG259" s="131"/>
      <c r="BH259" s="131"/>
      <c r="BI259" s="131"/>
      <c r="BJ259" s="131"/>
      <c r="BK259" s="131"/>
      <c r="BL259" s="131"/>
      <c r="BM259" s="131"/>
      <c r="BN259" s="131"/>
      <c r="BO259" s="131"/>
      <c r="BP259" s="131"/>
      <c r="BQ259" s="131"/>
      <c r="BR259" s="131"/>
      <c r="BS259" s="131"/>
      <c r="BT259" s="131"/>
      <c r="BU259" s="131"/>
      <c r="BV259" s="131"/>
      <c r="BW259" s="131"/>
      <c r="BX259" s="131"/>
      <c r="BY259" s="131"/>
      <c r="BZ259" s="131"/>
      <c r="CA259" s="131"/>
      <c r="CB259" s="131"/>
      <c r="CC259" s="131"/>
      <c r="CD259" s="131"/>
      <c r="CE259" s="131"/>
      <c r="CF259" s="131"/>
      <c r="CG259" s="131"/>
      <c r="CH259" s="131"/>
      <c r="CI259" s="131"/>
      <c r="CJ259" s="131"/>
      <c r="CK259" s="131"/>
      <c r="CL259" s="131"/>
      <c r="CM259" s="131"/>
      <c r="CN259" s="131"/>
      <c r="CO259" s="131"/>
      <c r="CP259" s="131"/>
      <c r="CQ259" s="131"/>
      <c r="CR259" s="131"/>
      <c r="CS259" s="131"/>
      <c r="CT259" s="131"/>
      <c r="CU259" s="131"/>
      <c r="CV259" s="131"/>
      <c r="CW259" s="131"/>
      <c r="CX259" s="131"/>
      <c r="CY259" s="131"/>
      <c r="CZ259" s="131"/>
      <c r="DA259" s="131"/>
      <c r="DB259" s="131"/>
      <c r="DC259" s="131"/>
      <c r="DD259" s="131"/>
      <c r="DE259" s="131"/>
      <c r="DF259" s="131"/>
    </row>
    <row r="260" spans="1:110" ht="11.25" customHeight="1">
      <c r="A260" s="131"/>
      <c r="B260" s="131"/>
      <c r="C260" s="119"/>
      <c r="D260" s="142"/>
      <c r="E260" s="119"/>
      <c r="F260" s="119"/>
      <c r="G260" s="119"/>
      <c r="H260" s="140"/>
      <c r="I260" s="143"/>
      <c r="J260" s="143"/>
      <c r="K260" s="144"/>
      <c r="L260" s="144"/>
      <c r="M260" s="144"/>
      <c r="N260" s="144"/>
      <c r="O260" s="144"/>
      <c r="P260" s="144"/>
      <c r="Q260" s="144"/>
      <c r="R260" s="144"/>
      <c r="S260" s="119"/>
      <c r="T260" s="119"/>
      <c r="U260" s="119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31"/>
      <c r="AL260" s="131"/>
      <c r="AM260" s="131"/>
      <c r="AN260" s="131"/>
      <c r="AO260" s="131"/>
      <c r="AP260" s="131"/>
      <c r="AQ260" s="131"/>
      <c r="AR260" s="131"/>
      <c r="AS260" s="131"/>
      <c r="AT260" s="131"/>
      <c r="AU260" s="131"/>
      <c r="AV260" s="131"/>
      <c r="AW260" s="131"/>
      <c r="AX260" s="131"/>
      <c r="AY260" s="131"/>
      <c r="AZ260" s="131"/>
      <c r="BA260" s="131"/>
      <c r="BB260" s="131"/>
      <c r="BC260" s="131"/>
      <c r="BD260" s="131"/>
      <c r="BE260" s="131"/>
      <c r="BF260" s="131"/>
      <c r="BG260" s="131"/>
      <c r="BH260" s="131"/>
      <c r="BI260" s="131"/>
      <c r="BJ260" s="131"/>
      <c r="BK260" s="131"/>
      <c r="BL260" s="131"/>
      <c r="BM260" s="131"/>
      <c r="BN260" s="131"/>
      <c r="BO260" s="131"/>
      <c r="BP260" s="131"/>
      <c r="BQ260" s="131"/>
      <c r="BR260" s="131"/>
      <c r="BS260" s="131"/>
      <c r="BT260" s="131"/>
      <c r="BU260" s="131"/>
      <c r="BV260" s="131"/>
      <c r="BW260" s="131"/>
      <c r="BX260" s="131"/>
      <c r="BY260" s="131"/>
      <c r="BZ260" s="131"/>
      <c r="CA260" s="131"/>
      <c r="CB260" s="131"/>
      <c r="CC260" s="131"/>
      <c r="CD260" s="131"/>
      <c r="CE260" s="131"/>
      <c r="CF260" s="131"/>
      <c r="CG260" s="131"/>
      <c r="CH260" s="131"/>
      <c r="CI260" s="131"/>
      <c r="CJ260" s="131"/>
      <c r="CK260" s="131"/>
      <c r="CL260" s="131"/>
      <c r="CM260" s="131"/>
      <c r="CN260" s="131"/>
      <c r="CO260" s="131"/>
      <c r="CP260" s="131"/>
      <c r="CQ260" s="131"/>
      <c r="CR260" s="131"/>
      <c r="CS260" s="131"/>
      <c r="CT260" s="131"/>
      <c r="CU260" s="131"/>
      <c r="CV260" s="131"/>
      <c r="CW260" s="131"/>
      <c r="CX260" s="131"/>
      <c r="CY260" s="131"/>
      <c r="CZ260" s="131"/>
      <c r="DA260" s="131"/>
      <c r="DB260" s="131"/>
      <c r="DC260" s="131"/>
      <c r="DD260" s="131"/>
      <c r="DE260" s="131"/>
      <c r="DF260" s="131"/>
    </row>
    <row r="261" spans="1:110" ht="11.25" customHeight="1">
      <c r="A261" s="131"/>
      <c r="B261" s="131"/>
      <c r="C261" s="119"/>
      <c r="D261" s="142"/>
      <c r="E261" s="119"/>
      <c r="F261" s="119"/>
      <c r="G261" s="119"/>
      <c r="H261" s="140"/>
      <c r="I261" s="143"/>
      <c r="J261" s="143"/>
      <c r="K261" s="144"/>
      <c r="L261" s="144"/>
      <c r="M261" s="144"/>
      <c r="N261" s="144"/>
      <c r="O261" s="144"/>
      <c r="P261" s="144"/>
      <c r="Q261" s="144"/>
      <c r="R261" s="144"/>
      <c r="S261" s="119"/>
      <c r="T261" s="119"/>
      <c r="U261" s="119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31"/>
      <c r="AL261" s="131"/>
      <c r="AM261" s="131"/>
      <c r="AN261" s="131"/>
      <c r="AO261" s="131"/>
      <c r="AP261" s="131"/>
      <c r="AQ261" s="131"/>
      <c r="AR261" s="131"/>
      <c r="AS261" s="131"/>
      <c r="AT261" s="131"/>
      <c r="AU261" s="131"/>
      <c r="AV261" s="131"/>
      <c r="AW261" s="131"/>
      <c r="AX261" s="131"/>
      <c r="AY261" s="131"/>
      <c r="AZ261" s="131"/>
      <c r="BA261" s="131"/>
      <c r="BB261" s="131"/>
      <c r="BC261" s="131"/>
      <c r="BD261" s="131"/>
      <c r="BE261" s="131"/>
      <c r="BF261" s="131"/>
      <c r="BG261" s="131"/>
      <c r="BH261" s="131"/>
      <c r="BI261" s="131"/>
      <c r="BJ261" s="131"/>
      <c r="BK261" s="131"/>
      <c r="BL261" s="131"/>
      <c r="BM261" s="131"/>
      <c r="BN261" s="131"/>
      <c r="BO261" s="131"/>
      <c r="BP261" s="131"/>
      <c r="BQ261" s="131"/>
      <c r="BR261" s="131"/>
      <c r="BS261" s="131"/>
      <c r="BT261" s="131"/>
      <c r="BU261" s="131"/>
      <c r="BV261" s="131"/>
      <c r="BW261" s="131"/>
      <c r="BX261" s="131"/>
      <c r="BY261" s="131"/>
      <c r="BZ261" s="131"/>
      <c r="CA261" s="131"/>
      <c r="CB261" s="131"/>
      <c r="CC261" s="131"/>
      <c r="CD261" s="131"/>
      <c r="CE261" s="131"/>
      <c r="CF261" s="131"/>
      <c r="CG261" s="131"/>
      <c r="CH261" s="131"/>
      <c r="CI261" s="131"/>
      <c r="CJ261" s="131"/>
      <c r="CK261" s="131"/>
      <c r="CL261" s="131"/>
      <c r="CM261" s="131"/>
      <c r="CN261" s="131"/>
      <c r="CO261" s="131"/>
      <c r="CP261" s="131"/>
      <c r="CQ261" s="131"/>
      <c r="CR261" s="131"/>
      <c r="CS261" s="131"/>
      <c r="CT261" s="131"/>
      <c r="CU261" s="131"/>
      <c r="CV261" s="131"/>
      <c r="CW261" s="131"/>
      <c r="CX261" s="131"/>
      <c r="CY261" s="131"/>
      <c r="CZ261" s="131"/>
      <c r="DA261" s="131"/>
      <c r="DB261" s="131"/>
      <c r="DC261" s="131"/>
      <c r="DD261" s="131"/>
      <c r="DE261" s="131"/>
      <c r="DF261" s="131"/>
    </row>
    <row r="262" spans="1:110" ht="11.25" customHeight="1">
      <c r="A262" s="131"/>
      <c r="B262" s="131"/>
      <c r="C262" s="119"/>
      <c r="D262" s="142"/>
      <c r="E262" s="119"/>
      <c r="F262" s="119"/>
      <c r="G262" s="119"/>
      <c r="H262" s="140"/>
      <c r="I262" s="143"/>
      <c r="J262" s="143"/>
      <c r="K262" s="144"/>
      <c r="L262" s="144"/>
      <c r="M262" s="144"/>
      <c r="N262" s="144"/>
      <c r="O262" s="144"/>
      <c r="P262" s="144"/>
      <c r="Q262" s="144"/>
      <c r="R262" s="144"/>
      <c r="S262" s="119"/>
      <c r="T262" s="119"/>
      <c r="U262" s="119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31"/>
      <c r="AL262" s="131"/>
      <c r="AM262" s="131"/>
      <c r="AN262" s="131"/>
      <c r="AO262" s="131"/>
      <c r="AP262" s="131"/>
      <c r="AQ262" s="131"/>
      <c r="AR262" s="131"/>
      <c r="AS262" s="131"/>
      <c r="AT262" s="131"/>
      <c r="AU262" s="131"/>
      <c r="AV262" s="131"/>
      <c r="AW262" s="131"/>
      <c r="AX262" s="131"/>
      <c r="AY262" s="131"/>
      <c r="AZ262" s="131"/>
      <c r="BA262" s="131"/>
      <c r="BB262" s="131"/>
      <c r="BC262" s="131"/>
      <c r="BD262" s="131"/>
      <c r="BE262" s="131"/>
      <c r="BF262" s="131"/>
      <c r="BG262" s="131"/>
      <c r="BH262" s="131"/>
      <c r="BI262" s="131"/>
      <c r="BJ262" s="131"/>
      <c r="BK262" s="131"/>
      <c r="BL262" s="131"/>
      <c r="BM262" s="131"/>
      <c r="BN262" s="131"/>
      <c r="BO262" s="131"/>
      <c r="BP262" s="131"/>
      <c r="BQ262" s="131"/>
      <c r="BR262" s="131"/>
      <c r="BS262" s="131"/>
      <c r="BT262" s="131"/>
      <c r="BU262" s="131"/>
      <c r="BV262" s="131"/>
      <c r="BW262" s="131"/>
      <c r="BX262" s="131"/>
      <c r="BY262" s="131"/>
      <c r="BZ262" s="131"/>
      <c r="CA262" s="131"/>
      <c r="CB262" s="131"/>
      <c r="CC262" s="131"/>
      <c r="CD262" s="131"/>
      <c r="CE262" s="131"/>
      <c r="CF262" s="131"/>
      <c r="CG262" s="131"/>
      <c r="CH262" s="131"/>
      <c r="CI262" s="131"/>
      <c r="CJ262" s="131"/>
      <c r="CK262" s="131"/>
      <c r="CL262" s="131"/>
      <c r="CM262" s="131"/>
      <c r="CN262" s="131"/>
      <c r="CO262" s="131"/>
      <c r="CP262" s="131"/>
      <c r="CQ262" s="131"/>
      <c r="CR262" s="131"/>
      <c r="CS262" s="131"/>
      <c r="CT262" s="131"/>
      <c r="CU262" s="131"/>
      <c r="CV262" s="131"/>
      <c r="CW262" s="131"/>
      <c r="CX262" s="131"/>
      <c r="CY262" s="131"/>
      <c r="CZ262" s="131"/>
      <c r="DA262" s="131"/>
      <c r="DB262" s="131"/>
      <c r="DC262" s="131"/>
      <c r="DD262" s="131"/>
      <c r="DE262" s="131"/>
      <c r="DF262" s="131"/>
    </row>
    <row r="263" spans="1:110" ht="11.25" customHeight="1">
      <c r="A263" s="131"/>
      <c r="B263" s="131"/>
      <c r="C263" s="119"/>
      <c r="D263" s="142"/>
      <c r="E263" s="119"/>
      <c r="F263" s="119"/>
      <c r="G263" s="119"/>
      <c r="H263" s="140"/>
      <c r="I263" s="143"/>
      <c r="J263" s="143"/>
      <c r="K263" s="144"/>
      <c r="L263" s="144"/>
      <c r="M263" s="144"/>
      <c r="N263" s="144"/>
      <c r="O263" s="144"/>
      <c r="P263" s="144"/>
      <c r="Q263" s="144"/>
      <c r="R263" s="144"/>
      <c r="S263" s="119"/>
      <c r="T263" s="119"/>
      <c r="U263" s="119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31"/>
      <c r="AL263" s="131"/>
      <c r="AM263" s="131"/>
      <c r="AN263" s="131"/>
      <c r="AO263" s="131"/>
      <c r="AP263" s="131"/>
      <c r="AQ263" s="131"/>
      <c r="AR263" s="131"/>
      <c r="AS263" s="131"/>
      <c r="AT263" s="131"/>
      <c r="AU263" s="131"/>
      <c r="AV263" s="131"/>
      <c r="AW263" s="131"/>
      <c r="AX263" s="131"/>
      <c r="AY263" s="131"/>
      <c r="AZ263" s="131"/>
      <c r="BA263" s="131"/>
      <c r="BB263" s="131"/>
      <c r="BC263" s="131"/>
      <c r="BD263" s="131"/>
      <c r="BE263" s="131"/>
      <c r="BF263" s="131"/>
      <c r="BG263" s="131"/>
      <c r="BH263" s="131"/>
      <c r="BI263" s="131"/>
      <c r="BJ263" s="131"/>
      <c r="BK263" s="131"/>
      <c r="BL263" s="131"/>
      <c r="BM263" s="131"/>
      <c r="BN263" s="131"/>
      <c r="BO263" s="131"/>
      <c r="BP263" s="131"/>
      <c r="BQ263" s="131"/>
      <c r="BR263" s="131"/>
      <c r="BS263" s="131"/>
      <c r="BT263" s="131"/>
      <c r="BU263" s="131"/>
      <c r="BV263" s="131"/>
      <c r="BW263" s="131"/>
      <c r="BX263" s="131"/>
      <c r="BY263" s="131"/>
      <c r="BZ263" s="131"/>
      <c r="CA263" s="131"/>
      <c r="CB263" s="131"/>
      <c r="CC263" s="131"/>
      <c r="CD263" s="131"/>
      <c r="CE263" s="131"/>
      <c r="CF263" s="131"/>
      <c r="CG263" s="131"/>
      <c r="CH263" s="131"/>
      <c r="CI263" s="131"/>
      <c r="CJ263" s="131"/>
      <c r="CK263" s="131"/>
      <c r="CL263" s="131"/>
      <c r="CM263" s="131"/>
      <c r="CN263" s="131"/>
      <c r="CO263" s="131"/>
      <c r="CP263" s="131"/>
      <c r="CQ263" s="131"/>
      <c r="CR263" s="131"/>
      <c r="CS263" s="131"/>
      <c r="CT263" s="131"/>
      <c r="CU263" s="131"/>
      <c r="CV263" s="131"/>
      <c r="CW263" s="131"/>
      <c r="CX263" s="131"/>
      <c r="CY263" s="131"/>
      <c r="CZ263" s="131"/>
      <c r="DA263" s="131"/>
      <c r="DB263" s="131"/>
      <c r="DC263" s="131"/>
      <c r="DD263" s="131"/>
      <c r="DE263" s="131"/>
      <c r="DF263" s="131"/>
    </row>
    <row r="264" spans="1:110" ht="11.25" customHeight="1">
      <c r="A264" s="131"/>
      <c r="B264" s="131"/>
      <c r="C264" s="119"/>
      <c r="D264" s="142"/>
      <c r="E264" s="119"/>
      <c r="F264" s="119"/>
      <c r="G264" s="119"/>
      <c r="H264" s="140"/>
      <c r="I264" s="143"/>
      <c r="J264" s="143"/>
      <c r="K264" s="144"/>
      <c r="L264" s="144"/>
      <c r="M264" s="144"/>
      <c r="N264" s="144"/>
      <c r="O264" s="144"/>
      <c r="P264" s="144"/>
      <c r="Q264" s="144"/>
      <c r="R264" s="144"/>
      <c r="S264" s="119"/>
      <c r="T264" s="119"/>
      <c r="U264" s="119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31"/>
      <c r="AL264" s="131"/>
      <c r="AM264" s="131"/>
      <c r="AN264" s="131"/>
      <c r="AO264" s="131"/>
      <c r="AP264" s="131"/>
      <c r="AQ264" s="131"/>
      <c r="AR264" s="131"/>
      <c r="AS264" s="131"/>
      <c r="AT264" s="131"/>
      <c r="AU264" s="131"/>
      <c r="AV264" s="131"/>
      <c r="AW264" s="131"/>
      <c r="AX264" s="131"/>
      <c r="AY264" s="131"/>
      <c r="AZ264" s="131"/>
      <c r="BA264" s="131"/>
      <c r="BB264" s="131"/>
      <c r="BC264" s="131"/>
      <c r="BD264" s="131"/>
      <c r="BE264" s="131"/>
      <c r="BF264" s="131"/>
      <c r="BG264" s="131"/>
      <c r="BH264" s="131"/>
      <c r="BI264" s="131"/>
      <c r="BJ264" s="131"/>
      <c r="BK264" s="131"/>
      <c r="BL264" s="131"/>
      <c r="BM264" s="131"/>
      <c r="BN264" s="131"/>
      <c r="BO264" s="131"/>
      <c r="BP264" s="131"/>
      <c r="BQ264" s="131"/>
      <c r="BR264" s="131"/>
      <c r="BS264" s="131"/>
      <c r="BT264" s="131"/>
      <c r="BU264" s="131"/>
      <c r="BV264" s="131"/>
      <c r="BW264" s="131"/>
      <c r="BX264" s="131"/>
      <c r="BY264" s="131"/>
      <c r="BZ264" s="131"/>
      <c r="CA264" s="131"/>
      <c r="CB264" s="131"/>
      <c r="CC264" s="131"/>
      <c r="CD264" s="131"/>
      <c r="CE264" s="131"/>
      <c r="CF264" s="131"/>
      <c r="CG264" s="131"/>
      <c r="CH264" s="131"/>
      <c r="CI264" s="131"/>
      <c r="CJ264" s="131"/>
      <c r="CK264" s="131"/>
      <c r="CL264" s="131"/>
      <c r="CM264" s="131"/>
      <c r="CN264" s="131"/>
      <c r="CO264" s="131"/>
      <c r="CP264" s="131"/>
      <c r="CQ264" s="131"/>
      <c r="CR264" s="131"/>
      <c r="CS264" s="131"/>
      <c r="CT264" s="131"/>
      <c r="CU264" s="131"/>
      <c r="CV264" s="131"/>
      <c r="CW264" s="131"/>
      <c r="CX264" s="131"/>
      <c r="CY264" s="131"/>
      <c r="CZ264" s="131"/>
      <c r="DA264" s="131"/>
      <c r="DB264" s="131"/>
      <c r="DC264" s="131"/>
      <c r="DD264" s="131"/>
      <c r="DE264" s="131"/>
      <c r="DF264" s="131"/>
    </row>
    <row r="265" spans="1:110" ht="11.25" customHeight="1">
      <c r="A265" s="131"/>
      <c r="B265" s="131"/>
      <c r="C265" s="119"/>
      <c r="D265" s="142"/>
      <c r="E265" s="119"/>
      <c r="F265" s="119"/>
      <c r="G265" s="119"/>
      <c r="H265" s="140"/>
      <c r="I265" s="143"/>
      <c r="J265" s="143"/>
      <c r="K265" s="144"/>
      <c r="L265" s="144"/>
      <c r="M265" s="144"/>
      <c r="N265" s="144"/>
      <c r="O265" s="144"/>
      <c r="P265" s="144"/>
      <c r="Q265" s="144"/>
      <c r="R265" s="144"/>
      <c r="S265" s="119"/>
      <c r="T265" s="119"/>
      <c r="U265" s="119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31"/>
      <c r="AL265" s="131"/>
      <c r="AM265" s="131"/>
      <c r="AN265" s="131"/>
      <c r="AO265" s="131"/>
      <c r="AP265" s="131"/>
      <c r="AQ265" s="131"/>
      <c r="AR265" s="131"/>
      <c r="AS265" s="131"/>
      <c r="AT265" s="131"/>
      <c r="AU265" s="131"/>
      <c r="AV265" s="131"/>
      <c r="AW265" s="131"/>
      <c r="AX265" s="131"/>
      <c r="AY265" s="131"/>
      <c r="AZ265" s="131"/>
      <c r="BA265" s="131"/>
      <c r="BB265" s="131"/>
      <c r="BC265" s="131"/>
      <c r="BD265" s="131"/>
      <c r="BE265" s="131"/>
      <c r="BF265" s="131"/>
      <c r="BG265" s="131"/>
      <c r="BH265" s="131"/>
      <c r="BI265" s="131"/>
      <c r="BJ265" s="131"/>
      <c r="BK265" s="131"/>
      <c r="BL265" s="131"/>
      <c r="BM265" s="131"/>
      <c r="BN265" s="131"/>
      <c r="BO265" s="131"/>
      <c r="BP265" s="131"/>
      <c r="BQ265" s="131"/>
      <c r="BR265" s="131"/>
      <c r="BS265" s="131"/>
      <c r="BT265" s="131"/>
      <c r="BU265" s="131"/>
      <c r="BV265" s="131"/>
      <c r="BW265" s="131"/>
      <c r="BX265" s="131"/>
      <c r="BY265" s="131"/>
      <c r="BZ265" s="131"/>
      <c r="CA265" s="131"/>
      <c r="CB265" s="131"/>
      <c r="CC265" s="131"/>
      <c r="CD265" s="131"/>
      <c r="CE265" s="131"/>
      <c r="CF265" s="131"/>
      <c r="CG265" s="131"/>
      <c r="CH265" s="131"/>
      <c r="CI265" s="131"/>
      <c r="CJ265" s="131"/>
      <c r="CK265" s="131"/>
      <c r="CL265" s="131"/>
      <c r="CM265" s="131"/>
      <c r="CN265" s="131"/>
      <c r="CO265" s="131"/>
      <c r="CP265" s="131"/>
      <c r="CQ265" s="131"/>
      <c r="CR265" s="131"/>
      <c r="CS265" s="131"/>
      <c r="CT265" s="131"/>
      <c r="CU265" s="131"/>
      <c r="CV265" s="131"/>
      <c r="CW265" s="131"/>
      <c r="CX265" s="131"/>
      <c r="CY265" s="131"/>
      <c r="CZ265" s="131"/>
      <c r="DA265" s="131"/>
      <c r="DB265" s="131"/>
      <c r="DC265" s="131"/>
      <c r="DD265" s="131"/>
      <c r="DE265" s="131"/>
      <c r="DF265" s="131"/>
    </row>
    <row r="266" spans="1:110" ht="11.25" customHeight="1">
      <c r="A266" s="131"/>
      <c r="B266" s="131"/>
      <c r="C266" s="119"/>
      <c r="D266" s="142"/>
      <c r="E266" s="119"/>
      <c r="F266" s="119"/>
      <c r="G266" s="119"/>
      <c r="H266" s="140"/>
      <c r="I266" s="143"/>
      <c r="J266" s="143"/>
      <c r="K266" s="144"/>
      <c r="L266" s="144"/>
      <c r="M266" s="144"/>
      <c r="N266" s="144"/>
      <c r="O266" s="144"/>
      <c r="P266" s="144"/>
      <c r="Q266" s="144"/>
      <c r="R266" s="144"/>
      <c r="S266" s="119"/>
      <c r="T266" s="119"/>
      <c r="U266" s="119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31"/>
      <c r="AL266" s="131"/>
      <c r="AM266" s="131"/>
      <c r="AN266" s="131"/>
      <c r="AO266" s="131"/>
      <c r="AP266" s="131"/>
      <c r="AQ266" s="131"/>
      <c r="AR266" s="131"/>
      <c r="AS266" s="131"/>
      <c r="AT266" s="131"/>
      <c r="AU266" s="131"/>
      <c r="AV266" s="131"/>
      <c r="AW266" s="131"/>
      <c r="AX266" s="131"/>
      <c r="AY266" s="131"/>
      <c r="AZ266" s="131"/>
      <c r="BA266" s="131"/>
      <c r="BB266" s="131"/>
      <c r="BC266" s="131"/>
      <c r="BD266" s="131"/>
      <c r="BE266" s="131"/>
      <c r="BF266" s="131"/>
      <c r="BG266" s="131"/>
      <c r="BH266" s="131"/>
      <c r="BI266" s="131"/>
      <c r="BJ266" s="131"/>
      <c r="BK266" s="131"/>
      <c r="BL266" s="131"/>
      <c r="BM266" s="131"/>
      <c r="BN266" s="131"/>
      <c r="BO266" s="131"/>
      <c r="BP266" s="131"/>
      <c r="BQ266" s="131"/>
      <c r="BR266" s="131"/>
      <c r="BS266" s="131"/>
      <c r="BT266" s="131"/>
      <c r="BU266" s="131"/>
      <c r="BV266" s="131"/>
      <c r="BW266" s="131"/>
      <c r="BX266" s="131"/>
      <c r="BY266" s="131"/>
      <c r="BZ266" s="131"/>
      <c r="CA266" s="131"/>
      <c r="CB266" s="131"/>
      <c r="CC266" s="131"/>
      <c r="CD266" s="131"/>
      <c r="CE266" s="131"/>
      <c r="CF266" s="131"/>
      <c r="CG266" s="131"/>
      <c r="CH266" s="131"/>
      <c r="CI266" s="131"/>
      <c r="CJ266" s="131"/>
      <c r="CK266" s="131"/>
      <c r="CL266" s="131"/>
      <c r="CM266" s="131"/>
      <c r="CN266" s="131"/>
      <c r="CO266" s="131"/>
      <c r="CP266" s="131"/>
      <c r="CQ266" s="131"/>
      <c r="CR266" s="131"/>
      <c r="CS266" s="131"/>
      <c r="CT266" s="131"/>
      <c r="CU266" s="131"/>
      <c r="CV266" s="131"/>
      <c r="CW266" s="131"/>
      <c r="CX266" s="131"/>
      <c r="CY266" s="131"/>
      <c r="CZ266" s="131"/>
      <c r="DA266" s="131"/>
      <c r="DB266" s="131"/>
      <c r="DC266" s="131"/>
      <c r="DD266" s="131"/>
      <c r="DE266" s="131"/>
      <c r="DF266" s="131"/>
    </row>
    <row r="267" spans="1:110" ht="11.25" customHeight="1">
      <c r="A267" s="131"/>
      <c r="B267" s="131"/>
      <c r="C267" s="119"/>
      <c r="D267" s="142"/>
      <c r="E267" s="119"/>
      <c r="F267" s="119"/>
      <c r="G267" s="119"/>
      <c r="H267" s="140"/>
      <c r="I267" s="143"/>
      <c r="J267" s="143"/>
      <c r="K267" s="144"/>
      <c r="L267" s="144"/>
      <c r="M267" s="144"/>
      <c r="N267" s="144"/>
      <c r="O267" s="144"/>
      <c r="P267" s="144"/>
      <c r="Q267" s="144"/>
      <c r="R267" s="144"/>
      <c r="S267" s="119"/>
      <c r="T267" s="119"/>
      <c r="U267" s="119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31"/>
      <c r="AL267" s="131"/>
      <c r="AM267" s="131"/>
      <c r="AN267" s="131"/>
      <c r="AO267" s="131"/>
      <c r="AP267" s="131"/>
      <c r="AQ267" s="131"/>
      <c r="AR267" s="131"/>
      <c r="AS267" s="131"/>
      <c r="AT267" s="131"/>
      <c r="AU267" s="131"/>
      <c r="AV267" s="131"/>
      <c r="AW267" s="131"/>
      <c r="AX267" s="131"/>
      <c r="AY267" s="131"/>
      <c r="AZ267" s="131"/>
      <c r="BA267" s="131"/>
      <c r="BB267" s="131"/>
      <c r="BC267" s="131"/>
      <c r="BD267" s="131"/>
      <c r="BE267" s="131"/>
      <c r="BF267" s="131"/>
      <c r="BG267" s="131"/>
      <c r="BH267" s="131"/>
      <c r="BI267" s="131"/>
      <c r="BJ267" s="131"/>
      <c r="BK267" s="131"/>
      <c r="BL267" s="131"/>
      <c r="BM267" s="131"/>
      <c r="BN267" s="131"/>
      <c r="BO267" s="131"/>
      <c r="BP267" s="131"/>
      <c r="BQ267" s="131"/>
      <c r="BR267" s="131"/>
      <c r="BS267" s="131"/>
      <c r="BT267" s="131"/>
      <c r="BU267" s="131"/>
      <c r="BV267" s="131"/>
      <c r="BW267" s="131"/>
      <c r="BX267" s="131"/>
      <c r="BY267" s="131"/>
      <c r="BZ267" s="131"/>
      <c r="CA267" s="131"/>
      <c r="CB267" s="131"/>
      <c r="CC267" s="131"/>
      <c r="CD267" s="131"/>
      <c r="CE267" s="131"/>
      <c r="CF267" s="131"/>
      <c r="CG267" s="131"/>
      <c r="CH267" s="131"/>
      <c r="CI267" s="131"/>
      <c r="CJ267" s="131"/>
      <c r="CK267" s="131"/>
      <c r="CL267" s="131"/>
      <c r="CM267" s="131"/>
      <c r="CN267" s="131"/>
      <c r="CO267" s="131"/>
      <c r="CP267" s="131"/>
      <c r="CQ267" s="131"/>
      <c r="CR267" s="131"/>
      <c r="CS267" s="131"/>
      <c r="CT267" s="131"/>
      <c r="CU267" s="131"/>
      <c r="CV267" s="131"/>
      <c r="CW267" s="131"/>
      <c r="CX267" s="131"/>
      <c r="CY267" s="131"/>
      <c r="CZ267" s="131"/>
      <c r="DA267" s="131"/>
      <c r="DB267" s="131"/>
      <c r="DC267" s="131"/>
      <c r="DD267" s="131"/>
      <c r="DE267" s="131"/>
      <c r="DF267" s="131"/>
    </row>
    <row r="268" spans="1:110" ht="11.25" customHeight="1">
      <c r="A268" s="131"/>
      <c r="B268" s="131"/>
      <c r="C268" s="119"/>
      <c r="D268" s="142"/>
      <c r="E268" s="119"/>
      <c r="F268" s="119"/>
      <c r="G268" s="119"/>
      <c r="H268" s="140"/>
      <c r="I268" s="143"/>
      <c r="J268" s="143"/>
      <c r="K268" s="144"/>
      <c r="L268" s="144"/>
      <c r="M268" s="144"/>
      <c r="N268" s="144"/>
      <c r="O268" s="144"/>
      <c r="P268" s="144"/>
      <c r="Q268" s="144"/>
      <c r="R268" s="144"/>
      <c r="S268" s="119"/>
      <c r="T268" s="119"/>
      <c r="U268" s="119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31"/>
      <c r="AL268" s="131"/>
      <c r="AM268" s="131"/>
      <c r="AN268" s="131"/>
      <c r="AO268" s="131"/>
      <c r="AP268" s="131"/>
      <c r="AQ268" s="131"/>
      <c r="AR268" s="131"/>
      <c r="AS268" s="131"/>
      <c r="AT268" s="131"/>
      <c r="AU268" s="131"/>
      <c r="AV268" s="131"/>
      <c r="AW268" s="131"/>
      <c r="AX268" s="131"/>
      <c r="AY268" s="131"/>
      <c r="AZ268" s="131"/>
      <c r="BA268" s="131"/>
      <c r="BB268" s="131"/>
      <c r="BC268" s="131"/>
      <c r="BD268" s="131"/>
      <c r="BE268" s="131"/>
      <c r="BF268" s="131"/>
      <c r="BG268" s="131"/>
      <c r="BH268" s="131"/>
      <c r="BI268" s="131"/>
      <c r="BJ268" s="131"/>
      <c r="BK268" s="131"/>
      <c r="BL268" s="131"/>
      <c r="BM268" s="131"/>
      <c r="BN268" s="131"/>
      <c r="BO268" s="131"/>
      <c r="BP268" s="131"/>
      <c r="BQ268" s="131"/>
      <c r="BR268" s="131"/>
      <c r="BS268" s="131"/>
      <c r="BT268" s="131"/>
      <c r="BU268" s="131"/>
      <c r="BV268" s="131"/>
      <c r="BW268" s="131"/>
      <c r="BX268" s="131"/>
      <c r="BY268" s="131"/>
      <c r="BZ268" s="131"/>
      <c r="CA268" s="131"/>
      <c r="CB268" s="131"/>
      <c r="CC268" s="131"/>
      <c r="CD268" s="131"/>
      <c r="CE268" s="131"/>
      <c r="CF268" s="131"/>
      <c r="CG268" s="131"/>
      <c r="CH268" s="131"/>
      <c r="CI268" s="131"/>
      <c r="CJ268" s="131"/>
      <c r="CK268" s="131"/>
      <c r="CL268" s="131"/>
      <c r="CM268" s="131"/>
      <c r="CN268" s="131"/>
      <c r="CO268" s="131"/>
      <c r="CP268" s="131"/>
      <c r="CQ268" s="131"/>
      <c r="CR268" s="131"/>
      <c r="CS268" s="131"/>
      <c r="CT268" s="131"/>
      <c r="CU268" s="131"/>
      <c r="CV268" s="131"/>
      <c r="CW268" s="131"/>
      <c r="CX268" s="131"/>
      <c r="CY268" s="131"/>
      <c r="CZ268" s="131"/>
      <c r="DA268" s="131"/>
      <c r="DB268" s="131"/>
      <c r="DC268" s="131"/>
      <c r="DD268" s="131"/>
      <c r="DE268" s="131"/>
      <c r="DF268" s="131"/>
    </row>
    <row r="269" spans="1:110" ht="11.25" customHeight="1">
      <c r="A269" s="131"/>
      <c r="B269" s="131"/>
      <c r="C269" s="119"/>
      <c r="D269" s="142"/>
      <c r="E269" s="119"/>
      <c r="F269" s="119"/>
      <c r="G269" s="119"/>
      <c r="H269" s="140"/>
      <c r="I269" s="143"/>
      <c r="J269" s="143"/>
      <c r="K269" s="144"/>
      <c r="L269" s="144"/>
      <c r="M269" s="144"/>
      <c r="N269" s="144"/>
      <c r="O269" s="144"/>
      <c r="P269" s="144"/>
      <c r="Q269" s="144"/>
      <c r="R269" s="144"/>
      <c r="S269" s="119"/>
      <c r="T269" s="119"/>
      <c r="U269" s="119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31"/>
      <c r="AL269" s="131"/>
      <c r="AM269" s="131"/>
      <c r="AN269" s="131"/>
      <c r="AO269" s="131"/>
      <c r="AP269" s="131"/>
      <c r="AQ269" s="131"/>
      <c r="AR269" s="131"/>
      <c r="AS269" s="131"/>
      <c r="AT269" s="131"/>
      <c r="AU269" s="131"/>
      <c r="AV269" s="131"/>
      <c r="AW269" s="131"/>
      <c r="AX269" s="131"/>
      <c r="AY269" s="131"/>
      <c r="AZ269" s="131"/>
      <c r="BA269" s="131"/>
      <c r="BB269" s="131"/>
      <c r="BC269" s="131"/>
      <c r="BD269" s="131"/>
      <c r="BE269" s="131"/>
      <c r="BF269" s="131"/>
      <c r="BG269" s="131"/>
      <c r="BH269" s="131"/>
      <c r="BI269" s="131"/>
      <c r="BJ269" s="131"/>
      <c r="BK269" s="131"/>
      <c r="BL269" s="131"/>
      <c r="BM269" s="131"/>
      <c r="BN269" s="131"/>
      <c r="BO269" s="131"/>
      <c r="BP269" s="131"/>
      <c r="BQ269" s="131"/>
      <c r="BR269" s="131"/>
      <c r="BS269" s="131"/>
      <c r="BT269" s="131"/>
      <c r="BU269" s="131"/>
      <c r="BV269" s="131"/>
      <c r="BW269" s="131"/>
      <c r="BX269" s="131"/>
      <c r="BY269" s="131"/>
      <c r="BZ269" s="131"/>
      <c r="CA269" s="131"/>
      <c r="CB269" s="131"/>
      <c r="CC269" s="131"/>
      <c r="CD269" s="131"/>
      <c r="CE269" s="131"/>
      <c r="CF269" s="131"/>
      <c r="CG269" s="131"/>
      <c r="CH269" s="131"/>
      <c r="CI269" s="131"/>
      <c r="CJ269" s="131"/>
      <c r="CK269" s="131"/>
      <c r="CL269" s="131"/>
      <c r="CM269" s="131"/>
      <c r="CN269" s="131"/>
      <c r="CO269" s="131"/>
      <c r="CP269" s="131"/>
      <c r="CQ269" s="131"/>
      <c r="CR269" s="131"/>
      <c r="CS269" s="131"/>
      <c r="CT269" s="131"/>
      <c r="CU269" s="131"/>
      <c r="CV269" s="131"/>
      <c r="CW269" s="131"/>
      <c r="CX269" s="131"/>
      <c r="CY269" s="131"/>
      <c r="CZ269" s="131"/>
      <c r="DA269" s="131"/>
      <c r="DB269" s="131"/>
      <c r="DC269" s="131"/>
      <c r="DD269" s="131"/>
      <c r="DE269" s="131"/>
      <c r="DF269" s="131"/>
    </row>
    <row r="270" spans="1:110" ht="11.25" customHeight="1">
      <c r="A270" s="131"/>
      <c r="B270" s="131"/>
      <c r="C270" s="119"/>
      <c r="D270" s="142"/>
      <c r="E270" s="119"/>
      <c r="F270" s="119"/>
      <c r="G270" s="119"/>
      <c r="H270" s="140"/>
      <c r="I270" s="143"/>
      <c r="J270" s="143"/>
      <c r="K270" s="144"/>
      <c r="L270" s="144"/>
      <c r="M270" s="144"/>
      <c r="N270" s="144"/>
      <c r="O270" s="144"/>
      <c r="P270" s="144"/>
      <c r="Q270" s="144"/>
      <c r="R270" s="144"/>
      <c r="S270" s="119"/>
      <c r="T270" s="119"/>
      <c r="U270" s="119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31"/>
      <c r="AL270" s="131"/>
      <c r="AM270" s="131"/>
      <c r="AN270" s="131"/>
      <c r="AO270" s="131"/>
      <c r="AP270" s="131"/>
      <c r="AQ270" s="131"/>
      <c r="AR270" s="131"/>
      <c r="AS270" s="131"/>
      <c r="AT270" s="131"/>
      <c r="AU270" s="131"/>
      <c r="AV270" s="131"/>
      <c r="AW270" s="131"/>
      <c r="AX270" s="131"/>
      <c r="AY270" s="131"/>
      <c r="AZ270" s="131"/>
      <c r="BA270" s="131"/>
      <c r="BB270" s="131"/>
      <c r="BC270" s="131"/>
      <c r="BD270" s="131"/>
      <c r="BE270" s="131"/>
      <c r="BF270" s="131"/>
      <c r="BG270" s="131"/>
      <c r="BH270" s="131"/>
      <c r="BI270" s="131"/>
      <c r="BJ270" s="131"/>
      <c r="BK270" s="131"/>
      <c r="BL270" s="131"/>
      <c r="BM270" s="131"/>
      <c r="BN270" s="131"/>
      <c r="BO270" s="131"/>
      <c r="BP270" s="131"/>
      <c r="BQ270" s="131"/>
      <c r="BR270" s="131"/>
      <c r="BS270" s="131"/>
      <c r="BT270" s="131"/>
      <c r="BU270" s="131"/>
      <c r="BV270" s="131"/>
      <c r="BW270" s="131"/>
      <c r="BX270" s="131"/>
      <c r="BY270" s="131"/>
      <c r="BZ270" s="131"/>
      <c r="CA270" s="131"/>
      <c r="CB270" s="131"/>
      <c r="CC270" s="131"/>
      <c r="CD270" s="131"/>
      <c r="CE270" s="131"/>
      <c r="CF270" s="131"/>
      <c r="CG270" s="131"/>
      <c r="CH270" s="131"/>
      <c r="CI270" s="131"/>
      <c r="CJ270" s="131"/>
      <c r="CK270" s="131"/>
      <c r="CL270" s="131"/>
      <c r="CM270" s="131"/>
      <c r="CN270" s="131"/>
      <c r="CO270" s="131"/>
      <c r="CP270" s="131"/>
      <c r="CQ270" s="131"/>
      <c r="CR270" s="131"/>
      <c r="CS270" s="131"/>
      <c r="CT270" s="131"/>
      <c r="CU270" s="131"/>
      <c r="CV270" s="131"/>
      <c r="CW270" s="131"/>
      <c r="CX270" s="131"/>
      <c r="CY270" s="131"/>
      <c r="CZ270" s="131"/>
      <c r="DA270" s="131"/>
      <c r="DB270" s="131"/>
      <c r="DC270" s="131"/>
      <c r="DD270" s="131"/>
      <c r="DE270" s="131"/>
      <c r="DF270" s="131"/>
    </row>
    <row r="271" spans="1:110" ht="11.25" customHeight="1">
      <c r="A271" s="131"/>
      <c r="B271" s="131"/>
      <c r="C271" s="119"/>
      <c r="D271" s="142"/>
      <c r="E271" s="119"/>
      <c r="F271" s="119"/>
      <c r="G271" s="119"/>
      <c r="H271" s="140"/>
      <c r="I271" s="143"/>
      <c r="J271" s="143"/>
      <c r="K271" s="144"/>
      <c r="L271" s="144"/>
      <c r="M271" s="144"/>
      <c r="N271" s="144"/>
      <c r="O271" s="144"/>
      <c r="P271" s="144"/>
      <c r="Q271" s="144"/>
      <c r="R271" s="144"/>
      <c r="S271" s="119"/>
      <c r="T271" s="119"/>
      <c r="U271" s="119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31"/>
      <c r="AL271" s="131"/>
      <c r="AM271" s="131"/>
      <c r="AN271" s="131"/>
      <c r="AO271" s="131"/>
      <c r="AP271" s="131"/>
      <c r="AQ271" s="131"/>
      <c r="AR271" s="131"/>
      <c r="AS271" s="131"/>
      <c r="AT271" s="131"/>
      <c r="AU271" s="131"/>
      <c r="AV271" s="131"/>
      <c r="AW271" s="131"/>
      <c r="AX271" s="131"/>
      <c r="AY271" s="131"/>
      <c r="AZ271" s="131"/>
      <c r="BA271" s="131"/>
      <c r="BB271" s="131"/>
      <c r="BC271" s="131"/>
      <c r="BD271" s="131"/>
      <c r="BE271" s="131"/>
      <c r="BF271" s="131"/>
      <c r="BG271" s="131"/>
      <c r="BH271" s="131"/>
      <c r="BI271" s="131"/>
      <c r="BJ271" s="131"/>
      <c r="BK271" s="131"/>
      <c r="BL271" s="131"/>
      <c r="BM271" s="131"/>
      <c r="BN271" s="131"/>
      <c r="BO271" s="131"/>
      <c r="BP271" s="131"/>
      <c r="BQ271" s="131"/>
      <c r="BR271" s="131"/>
      <c r="BS271" s="131"/>
      <c r="BT271" s="131"/>
      <c r="BU271" s="131"/>
      <c r="BV271" s="131"/>
      <c r="BW271" s="131"/>
      <c r="BX271" s="131"/>
      <c r="BY271" s="131"/>
      <c r="BZ271" s="131"/>
      <c r="CA271" s="131"/>
      <c r="CB271" s="131"/>
      <c r="CC271" s="131"/>
      <c r="CD271" s="131"/>
      <c r="CE271" s="131"/>
      <c r="CF271" s="131"/>
      <c r="CG271" s="131"/>
      <c r="CH271" s="131"/>
      <c r="CI271" s="131"/>
      <c r="CJ271" s="131"/>
      <c r="CK271" s="131"/>
      <c r="CL271" s="131"/>
      <c r="CM271" s="131"/>
      <c r="CN271" s="131"/>
      <c r="CO271" s="131"/>
      <c r="CP271" s="131"/>
      <c r="CQ271" s="131"/>
      <c r="CR271" s="131"/>
      <c r="CS271" s="131"/>
      <c r="CT271" s="131"/>
      <c r="CU271" s="131"/>
      <c r="CV271" s="131"/>
      <c r="CW271" s="131"/>
      <c r="CX271" s="131"/>
      <c r="CY271" s="131"/>
      <c r="CZ271" s="131"/>
      <c r="DA271" s="131"/>
      <c r="DB271" s="131"/>
      <c r="DC271" s="131"/>
      <c r="DD271" s="131"/>
      <c r="DE271" s="131"/>
      <c r="DF271" s="131"/>
    </row>
    <row r="272" spans="1:110" ht="11.25" customHeight="1">
      <c r="A272" s="131"/>
      <c r="B272" s="131"/>
      <c r="C272" s="119"/>
      <c r="D272" s="142"/>
      <c r="E272" s="119"/>
      <c r="F272" s="119"/>
      <c r="G272" s="119"/>
      <c r="H272" s="140"/>
      <c r="I272" s="143"/>
      <c r="J272" s="143"/>
      <c r="K272" s="144"/>
      <c r="L272" s="144"/>
      <c r="M272" s="144"/>
      <c r="N272" s="144"/>
      <c r="O272" s="144"/>
      <c r="P272" s="144"/>
      <c r="Q272" s="144"/>
      <c r="R272" s="144"/>
      <c r="S272" s="119"/>
      <c r="T272" s="119"/>
      <c r="U272" s="119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31"/>
      <c r="AL272" s="131"/>
      <c r="AM272" s="131"/>
      <c r="AN272" s="131"/>
      <c r="AO272" s="131"/>
      <c r="AP272" s="131"/>
      <c r="AQ272" s="131"/>
      <c r="AR272" s="131"/>
      <c r="AS272" s="131"/>
      <c r="AT272" s="131"/>
      <c r="AU272" s="131"/>
      <c r="AV272" s="131"/>
      <c r="AW272" s="131"/>
      <c r="AX272" s="131"/>
      <c r="AY272" s="131"/>
      <c r="AZ272" s="131"/>
      <c r="BA272" s="131"/>
      <c r="BB272" s="131"/>
      <c r="BC272" s="131"/>
      <c r="BD272" s="131"/>
      <c r="BE272" s="131"/>
      <c r="BF272" s="131"/>
      <c r="BG272" s="131"/>
      <c r="BH272" s="131"/>
      <c r="BI272" s="131"/>
      <c r="BJ272" s="131"/>
      <c r="BK272" s="131"/>
      <c r="BL272" s="131"/>
      <c r="BM272" s="131"/>
      <c r="BN272" s="131"/>
      <c r="BO272" s="131"/>
      <c r="BP272" s="131"/>
      <c r="BQ272" s="131"/>
      <c r="BR272" s="131"/>
      <c r="BS272" s="131"/>
      <c r="BT272" s="131"/>
      <c r="BU272" s="131"/>
      <c r="BV272" s="131"/>
      <c r="BW272" s="131"/>
      <c r="BX272" s="131"/>
      <c r="BY272" s="131"/>
      <c r="BZ272" s="131"/>
      <c r="CA272" s="131"/>
      <c r="CB272" s="131"/>
      <c r="CC272" s="131"/>
      <c r="CD272" s="131"/>
      <c r="CE272" s="131"/>
      <c r="CF272" s="131"/>
      <c r="CG272" s="131"/>
      <c r="CH272" s="131"/>
      <c r="CI272" s="131"/>
      <c r="CJ272" s="131"/>
      <c r="CK272" s="131"/>
      <c r="CL272" s="131"/>
      <c r="CM272" s="131"/>
      <c r="CN272" s="131"/>
      <c r="CO272" s="131"/>
      <c r="CP272" s="131"/>
      <c r="CQ272" s="131"/>
      <c r="CR272" s="131"/>
      <c r="CS272" s="131"/>
      <c r="CT272" s="131"/>
      <c r="CU272" s="131"/>
      <c r="CV272" s="131"/>
      <c r="CW272" s="131"/>
      <c r="CX272" s="131"/>
      <c r="CY272" s="131"/>
      <c r="CZ272" s="131"/>
      <c r="DA272" s="131"/>
      <c r="DB272" s="131"/>
      <c r="DC272" s="131"/>
      <c r="DD272" s="131"/>
      <c r="DE272" s="131"/>
      <c r="DF272" s="131"/>
    </row>
    <row r="273" spans="1:110" ht="11.25" customHeight="1">
      <c r="A273" s="131"/>
      <c r="B273" s="131"/>
      <c r="C273" s="119"/>
      <c r="D273" s="142"/>
      <c r="E273" s="119"/>
      <c r="F273" s="119"/>
      <c r="G273" s="119"/>
      <c r="H273" s="140"/>
      <c r="I273" s="143"/>
      <c r="J273" s="143"/>
      <c r="K273" s="144"/>
      <c r="L273" s="144"/>
      <c r="M273" s="144"/>
      <c r="N273" s="144"/>
      <c r="O273" s="144"/>
      <c r="P273" s="144"/>
      <c r="Q273" s="144"/>
      <c r="R273" s="144"/>
      <c r="S273" s="119"/>
      <c r="T273" s="119"/>
      <c r="U273" s="119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31"/>
      <c r="AL273" s="131"/>
      <c r="AM273" s="131"/>
      <c r="AN273" s="131"/>
      <c r="AO273" s="131"/>
      <c r="AP273" s="131"/>
      <c r="AQ273" s="131"/>
      <c r="AR273" s="131"/>
      <c r="AS273" s="131"/>
      <c r="AT273" s="131"/>
      <c r="AU273" s="131"/>
      <c r="AV273" s="131"/>
      <c r="AW273" s="131"/>
      <c r="AX273" s="131"/>
      <c r="AY273" s="131"/>
      <c r="AZ273" s="131"/>
      <c r="BA273" s="131"/>
      <c r="BB273" s="131"/>
      <c r="BC273" s="131"/>
      <c r="BD273" s="131"/>
      <c r="BE273" s="131"/>
      <c r="BF273" s="131"/>
      <c r="BG273" s="131"/>
      <c r="BH273" s="131"/>
      <c r="BI273" s="131"/>
      <c r="BJ273" s="131"/>
      <c r="BK273" s="131"/>
      <c r="BL273" s="131"/>
      <c r="BM273" s="131"/>
      <c r="BN273" s="131"/>
      <c r="BO273" s="131"/>
      <c r="BP273" s="131"/>
      <c r="BQ273" s="131"/>
      <c r="BR273" s="131"/>
      <c r="BS273" s="131"/>
      <c r="BT273" s="131"/>
      <c r="BU273" s="131"/>
      <c r="BV273" s="131"/>
      <c r="BW273" s="131"/>
      <c r="BX273" s="131"/>
      <c r="BY273" s="131"/>
      <c r="BZ273" s="131"/>
      <c r="CA273" s="131"/>
      <c r="CB273" s="131"/>
      <c r="CC273" s="131"/>
      <c r="CD273" s="131"/>
      <c r="CE273" s="131"/>
      <c r="CF273" s="131"/>
      <c r="CG273" s="131"/>
      <c r="CH273" s="131"/>
      <c r="CI273" s="131"/>
      <c r="CJ273" s="131"/>
      <c r="CK273" s="131"/>
      <c r="CL273" s="131"/>
      <c r="CM273" s="131"/>
      <c r="CN273" s="131"/>
      <c r="CO273" s="131"/>
      <c r="CP273" s="131"/>
      <c r="CQ273" s="131"/>
      <c r="CR273" s="131"/>
      <c r="CS273" s="131"/>
      <c r="CT273" s="131"/>
      <c r="CU273" s="131"/>
      <c r="CV273" s="131"/>
      <c r="CW273" s="131"/>
      <c r="CX273" s="131"/>
      <c r="CY273" s="131"/>
      <c r="CZ273" s="131"/>
      <c r="DA273" s="131"/>
      <c r="DB273" s="131"/>
      <c r="DC273" s="131"/>
      <c r="DD273" s="131"/>
      <c r="DE273" s="131"/>
      <c r="DF273" s="131"/>
    </row>
    <row r="274" spans="1:110" ht="11.25" customHeight="1">
      <c r="A274" s="131"/>
      <c r="B274" s="131"/>
      <c r="C274" s="119"/>
      <c r="D274" s="142"/>
      <c r="E274" s="119"/>
      <c r="F274" s="119"/>
      <c r="G274" s="119"/>
      <c r="H274" s="140"/>
      <c r="I274" s="143"/>
      <c r="J274" s="143"/>
      <c r="K274" s="144"/>
      <c r="L274" s="144"/>
      <c r="M274" s="144"/>
      <c r="N274" s="144"/>
      <c r="O274" s="144"/>
      <c r="P274" s="144"/>
      <c r="Q274" s="144"/>
      <c r="R274" s="144"/>
      <c r="S274" s="119"/>
      <c r="T274" s="119"/>
      <c r="U274" s="119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31"/>
      <c r="AL274" s="131"/>
      <c r="AM274" s="131"/>
      <c r="AN274" s="131"/>
      <c r="AO274" s="131"/>
      <c r="AP274" s="131"/>
      <c r="AQ274" s="131"/>
      <c r="AR274" s="131"/>
      <c r="AS274" s="131"/>
      <c r="AT274" s="131"/>
      <c r="AU274" s="131"/>
      <c r="AV274" s="131"/>
      <c r="AW274" s="131"/>
      <c r="AX274" s="131"/>
      <c r="AY274" s="131"/>
      <c r="AZ274" s="131"/>
      <c r="BA274" s="131"/>
      <c r="BB274" s="131"/>
      <c r="BC274" s="131"/>
      <c r="BD274" s="131"/>
      <c r="BE274" s="131"/>
      <c r="BF274" s="131"/>
      <c r="BG274" s="131"/>
      <c r="BH274" s="131"/>
      <c r="BI274" s="131"/>
      <c r="BJ274" s="131"/>
      <c r="BK274" s="131"/>
      <c r="BL274" s="131"/>
      <c r="BM274" s="131"/>
      <c r="BN274" s="131"/>
      <c r="BO274" s="131"/>
      <c r="BP274" s="131"/>
      <c r="BQ274" s="131"/>
      <c r="BR274" s="131"/>
      <c r="BS274" s="131"/>
      <c r="BT274" s="131"/>
      <c r="BU274" s="131"/>
      <c r="BV274" s="131"/>
      <c r="BW274" s="131"/>
      <c r="BX274" s="131"/>
      <c r="BY274" s="131"/>
      <c r="BZ274" s="131"/>
      <c r="CA274" s="131"/>
      <c r="CB274" s="131"/>
      <c r="CC274" s="131"/>
      <c r="CD274" s="131"/>
      <c r="CE274" s="131"/>
      <c r="CF274" s="131"/>
      <c r="CG274" s="131"/>
      <c r="CH274" s="131"/>
      <c r="CI274" s="131"/>
      <c r="CJ274" s="131"/>
      <c r="CK274" s="131"/>
      <c r="CL274" s="131"/>
      <c r="CM274" s="131"/>
      <c r="CN274" s="131"/>
      <c r="CO274" s="131"/>
      <c r="CP274" s="131"/>
      <c r="CQ274" s="131"/>
      <c r="CR274" s="131"/>
      <c r="CS274" s="131"/>
      <c r="CT274" s="131"/>
      <c r="CU274" s="131"/>
      <c r="CV274" s="131"/>
      <c r="CW274" s="131"/>
      <c r="CX274" s="131"/>
      <c r="CY274" s="131"/>
      <c r="CZ274" s="131"/>
      <c r="DA274" s="131"/>
      <c r="DB274" s="131"/>
      <c r="DC274" s="131"/>
      <c r="DD274" s="131"/>
      <c r="DE274" s="131"/>
      <c r="DF274" s="131"/>
    </row>
    <row r="275" spans="1:110" ht="11.25" customHeight="1">
      <c r="A275" s="131"/>
      <c r="B275" s="131"/>
      <c r="C275" s="119"/>
      <c r="D275" s="142"/>
      <c r="E275" s="119"/>
      <c r="F275" s="119"/>
      <c r="G275" s="119"/>
      <c r="H275" s="140"/>
      <c r="I275" s="143"/>
      <c r="J275" s="143"/>
      <c r="K275" s="144"/>
      <c r="L275" s="144"/>
      <c r="M275" s="144"/>
      <c r="N275" s="144"/>
      <c r="O275" s="144"/>
      <c r="P275" s="144"/>
      <c r="Q275" s="144"/>
      <c r="R275" s="144"/>
      <c r="S275" s="119"/>
      <c r="T275" s="119"/>
      <c r="U275" s="119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31"/>
      <c r="AL275" s="131"/>
      <c r="AM275" s="131"/>
      <c r="AN275" s="131"/>
      <c r="AO275" s="131"/>
      <c r="AP275" s="131"/>
      <c r="AQ275" s="131"/>
      <c r="AR275" s="131"/>
      <c r="AS275" s="131"/>
      <c r="AT275" s="131"/>
      <c r="AU275" s="131"/>
      <c r="AV275" s="131"/>
      <c r="AW275" s="131"/>
      <c r="AX275" s="131"/>
      <c r="AY275" s="131"/>
      <c r="AZ275" s="131"/>
      <c r="BA275" s="131"/>
      <c r="BB275" s="131"/>
      <c r="BC275" s="131"/>
      <c r="BD275" s="131"/>
      <c r="BE275" s="131"/>
      <c r="BF275" s="131"/>
      <c r="BG275" s="131"/>
      <c r="BH275" s="131"/>
      <c r="BI275" s="131"/>
      <c r="BJ275" s="131"/>
      <c r="BK275" s="131"/>
      <c r="BL275" s="131"/>
      <c r="BM275" s="131"/>
      <c r="BN275" s="131"/>
      <c r="BO275" s="131"/>
      <c r="BP275" s="131"/>
      <c r="BQ275" s="131"/>
      <c r="BR275" s="131"/>
      <c r="BS275" s="131"/>
      <c r="BT275" s="131"/>
      <c r="BU275" s="131"/>
      <c r="BV275" s="131"/>
      <c r="BW275" s="131"/>
      <c r="BX275" s="131"/>
      <c r="BY275" s="131"/>
      <c r="BZ275" s="131"/>
      <c r="CA275" s="131"/>
      <c r="CB275" s="131"/>
      <c r="CC275" s="131"/>
      <c r="CD275" s="131"/>
      <c r="CE275" s="131"/>
      <c r="CF275" s="131"/>
      <c r="CG275" s="131"/>
      <c r="CH275" s="131"/>
      <c r="CI275" s="131"/>
      <c r="CJ275" s="131"/>
      <c r="CK275" s="131"/>
      <c r="CL275" s="131"/>
      <c r="CM275" s="131"/>
      <c r="CN275" s="131"/>
      <c r="CO275" s="131"/>
      <c r="CP275" s="131"/>
      <c r="CQ275" s="131"/>
      <c r="CR275" s="131"/>
      <c r="CS275" s="131"/>
      <c r="CT275" s="131"/>
      <c r="CU275" s="131"/>
      <c r="CV275" s="131"/>
      <c r="CW275" s="131"/>
      <c r="CX275" s="131"/>
      <c r="CY275" s="131"/>
      <c r="CZ275" s="131"/>
      <c r="DA275" s="131"/>
      <c r="DB275" s="131"/>
      <c r="DC275" s="131"/>
      <c r="DD275" s="131"/>
      <c r="DE275" s="131"/>
      <c r="DF275" s="131"/>
    </row>
  </sheetData>
  <autoFilter ref="A3:DF75" xr:uid="{00000000-0009-0000-0000-000005000000}"/>
  <mergeCells count="2">
    <mergeCell ref="A1:B1"/>
    <mergeCell ref="C1:O1"/>
  </mergeCells>
  <hyperlinks>
    <hyperlink ref="AJ1" location="null!A1" display="HOME" xr:uid="{00000000-0004-0000-0500-000000000000}"/>
    <hyperlink ref="AK1" location="null!A1" display="HOME" xr:uid="{00000000-0004-0000-0500-000001000000}"/>
    <hyperlink ref="AL1" location="null!A1" display="HOME" xr:uid="{00000000-0004-0000-0500-000002000000}"/>
    <hyperlink ref="AM1" location="null!A1" display="HOME" xr:uid="{00000000-0004-0000-0500-000003000000}"/>
    <hyperlink ref="AN1" location="null!A1" display="HOME" xr:uid="{00000000-0004-0000-0500-000004000000}"/>
    <hyperlink ref="AO1" location="null!A1" display="HOME" xr:uid="{00000000-0004-0000-0500-000005000000}"/>
    <hyperlink ref="AP1" location="null!A1" display="HOME" xr:uid="{00000000-0004-0000-0500-000006000000}"/>
    <hyperlink ref="AQ1" location="null!A1" display="HOME" xr:uid="{00000000-0004-0000-0500-000007000000}"/>
    <hyperlink ref="AR1" location="null!A1" display="HOME" xr:uid="{00000000-0004-0000-0500-000008000000}"/>
    <hyperlink ref="AS1" location="null!A1" display="HOME" xr:uid="{00000000-0004-0000-0500-000009000000}"/>
    <hyperlink ref="AT1" location="null!A1" display="HOME" xr:uid="{00000000-0004-0000-0500-00000A000000}"/>
    <hyperlink ref="AU1" location="null!A1" display="HOME" xr:uid="{00000000-0004-0000-0500-00000B000000}"/>
    <hyperlink ref="AV1" location="null!A1" display="HOME" xr:uid="{00000000-0004-0000-0500-00000C000000}"/>
    <hyperlink ref="AW1" location="null!A1" display="HOME" xr:uid="{00000000-0004-0000-0500-00000D000000}"/>
    <hyperlink ref="AX1" location="null!A1" display="HOME" xr:uid="{00000000-0004-0000-0500-00000E000000}"/>
    <hyperlink ref="AY1" location="null!A1" display="HOME" xr:uid="{00000000-0004-0000-0500-00000F000000}"/>
    <hyperlink ref="AZ1" location="null!A1" display="HOME" xr:uid="{00000000-0004-0000-0500-000010000000}"/>
    <hyperlink ref="BA1" location="null!A1" display="HOME" xr:uid="{00000000-0004-0000-0500-000011000000}"/>
    <hyperlink ref="BB1" location="null!A1" display="HOME" xr:uid="{00000000-0004-0000-0500-000012000000}"/>
    <hyperlink ref="BC1" location="null!A1" display="HOME" xr:uid="{00000000-0004-0000-0500-000013000000}"/>
    <hyperlink ref="BD1" location="null!A1" display="HOME" xr:uid="{00000000-0004-0000-0500-000014000000}"/>
    <hyperlink ref="BE1" location="null!A1" display="HOME" xr:uid="{00000000-0004-0000-0500-000015000000}"/>
    <hyperlink ref="BF1" location="null!A1" display="HOME" xr:uid="{00000000-0004-0000-0500-000016000000}"/>
    <hyperlink ref="BG1" location="null!A1" display="HOME" xr:uid="{00000000-0004-0000-0500-000017000000}"/>
    <hyperlink ref="BH1" location="null!A1" display="HOME" xr:uid="{00000000-0004-0000-0500-000018000000}"/>
    <hyperlink ref="BI1" location="null!A1" display="HOME" xr:uid="{00000000-0004-0000-0500-000019000000}"/>
    <hyperlink ref="BJ1" location="null!A1" display="HOME" xr:uid="{00000000-0004-0000-0500-00001A000000}"/>
    <hyperlink ref="BK1" location="null!A1" display="HOME" xr:uid="{00000000-0004-0000-0500-00001B000000}"/>
    <hyperlink ref="BL1" location="null!A1" display="HOME" xr:uid="{00000000-0004-0000-0500-00001C000000}"/>
    <hyperlink ref="BM1" location="null!A1" display="HOME" xr:uid="{00000000-0004-0000-0500-00001D000000}"/>
    <hyperlink ref="BN1" location="null!A1" display="HOME" xr:uid="{00000000-0004-0000-0500-00001E000000}"/>
    <hyperlink ref="BO1" location="null!A1" display="HOME" xr:uid="{00000000-0004-0000-0500-00001F000000}"/>
    <hyperlink ref="BP1" location="null!A1" display="HOME" xr:uid="{00000000-0004-0000-0500-000020000000}"/>
    <hyperlink ref="BQ1" location="null!A1" display="HOME" xr:uid="{00000000-0004-0000-0500-000021000000}"/>
    <hyperlink ref="BR1" location="null!A1" display="HOME" xr:uid="{00000000-0004-0000-0500-000022000000}"/>
    <hyperlink ref="BS1" location="null!A1" display="HOME" xr:uid="{00000000-0004-0000-0500-000023000000}"/>
    <hyperlink ref="BT1" location="null!A1" display="HOME" xr:uid="{00000000-0004-0000-0500-000024000000}"/>
    <hyperlink ref="BU1" location="null!A1" display="HOME" xr:uid="{00000000-0004-0000-0500-000025000000}"/>
    <hyperlink ref="BV1" location="null!A1" display="HOME" xr:uid="{00000000-0004-0000-0500-000026000000}"/>
    <hyperlink ref="BW1" location="null!A1" display="HOME" xr:uid="{00000000-0004-0000-0500-000027000000}"/>
    <hyperlink ref="BX1" location="null!A1" display="HOME" xr:uid="{00000000-0004-0000-0500-000028000000}"/>
    <hyperlink ref="BY1" location="null!A1" display="HOME" xr:uid="{00000000-0004-0000-0500-000029000000}"/>
    <hyperlink ref="BZ1" location="null!A1" display="HOME" xr:uid="{00000000-0004-0000-0500-00002A000000}"/>
    <hyperlink ref="CA1" location="null!A1" display="HOME" xr:uid="{00000000-0004-0000-0500-00002B000000}"/>
    <hyperlink ref="CB1" location="null!A1" display="HOME" xr:uid="{00000000-0004-0000-0500-00002C000000}"/>
    <hyperlink ref="CC1" location="null!A1" display="HOME" xr:uid="{00000000-0004-0000-0500-00002D000000}"/>
    <hyperlink ref="CD1" location="null!A1" display="HOME" xr:uid="{00000000-0004-0000-0500-00002E000000}"/>
    <hyperlink ref="CE1" location="null!A1" display="HOME" xr:uid="{00000000-0004-0000-0500-00002F000000}"/>
    <hyperlink ref="CF1" location="null!A1" display="HOME" xr:uid="{00000000-0004-0000-0500-000030000000}"/>
    <hyperlink ref="CG1" location="null!A1" display="HOME" xr:uid="{00000000-0004-0000-0500-000031000000}"/>
    <hyperlink ref="CH1" location="null!A1" display="HOME" xr:uid="{00000000-0004-0000-0500-000032000000}"/>
    <hyperlink ref="CI1" location="null!A1" display="HOME" xr:uid="{00000000-0004-0000-0500-000033000000}"/>
    <hyperlink ref="CJ1" location="null!A1" display="HOME" xr:uid="{00000000-0004-0000-0500-000034000000}"/>
    <hyperlink ref="CK1" location="null!A1" display="HOME" xr:uid="{00000000-0004-0000-0500-000035000000}"/>
    <hyperlink ref="CL1" location="null!A1" display="HOME" xr:uid="{00000000-0004-0000-0500-000036000000}"/>
    <hyperlink ref="CM1" location="null!A1" display="HOME" xr:uid="{00000000-0004-0000-0500-000037000000}"/>
    <hyperlink ref="CN1" location="null!A1" display="HOME" xr:uid="{00000000-0004-0000-0500-000038000000}"/>
    <hyperlink ref="CO1" location="null!A1" display="HOME" xr:uid="{00000000-0004-0000-0500-000039000000}"/>
    <hyperlink ref="CP1" location="null!A1" display="HOME" xr:uid="{00000000-0004-0000-0500-00003A000000}"/>
    <hyperlink ref="CQ1" location="null!A1" display="HOME" xr:uid="{00000000-0004-0000-0500-00003B000000}"/>
    <hyperlink ref="CR1" location="null!A1" display="HOME" xr:uid="{00000000-0004-0000-0500-00003C000000}"/>
    <hyperlink ref="CS1" location="null!A1" display="HOME" xr:uid="{00000000-0004-0000-0500-00003D000000}"/>
    <hyperlink ref="CT1" location="null!A1" display="HOME" xr:uid="{00000000-0004-0000-0500-00003E000000}"/>
    <hyperlink ref="CU1" location="null!A1" display="HOME" xr:uid="{00000000-0004-0000-0500-00003F000000}"/>
    <hyperlink ref="CV1" location="null!A1" display="HOME" xr:uid="{00000000-0004-0000-0500-000040000000}"/>
    <hyperlink ref="CW1" location="null!A1" display="HOME" xr:uid="{00000000-0004-0000-0500-000041000000}"/>
    <hyperlink ref="CX1" location="null!A1" display="HOME" xr:uid="{00000000-0004-0000-0500-000042000000}"/>
    <hyperlink ref="CY1" location="null!A1" display="HOME" xr:uid="{00000000-0004-0000-0500-000043000000}"/>
    <hyperlink ref="CZ1" location="null!A1" display="HOME" xr:uid="{00000000-0004-0000-0500-000044000000}"/>
    <hyperlink ref="DA1" location="null!A1" display="HOME" xr:uid="{00000000-0004-0000-0500-000045000000}"/>
    <hyperlink ref="DB1" location="null!A1" display="HOME" xr:uid="{00000000-0004-0000-0500-000046000000}"/>
    <hyperlink ref="DC1" location="null!A1" display="HOME" xr:uid="{00000000-0004-0000-0500-000047000000}"/>
    <hyperlink ref="DD1" location="null!A1" display="HOME" xr:uid="{00000000-0004-0000-0500-000048000000}"/>
    <hyperlink ref="DE1" location="null!A1" display="HOME" xr:uid="{00000000-0004-0000-0500-000049000000}"/>
    <hyperlink ref="DF1" location="null!A1" display="HOME" xr:uid="{00000000-0004-0000-0500-00004A000000}"/>
  </hyperlinks>
  <pageMargins left="0.7" right="0.7" top="0.75" bottom="0.75" header="0" footer="0"/>
  <pageSetup scale="84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4C1A-100F-4E79-99AC-83390FCA9BCF}">
  <sheetPr>
    <tabColor rgb="FF002060"/>
  </sheetPr>
  <dimension ref="A1:DF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0" sqref="F10"/>
    </sheetView>
  </sheetViews>
  <sheetFormatPr defaultRowHeight="15"/>
  <cols>
    <col min="1" max="1" width="8.140625" bestFit="1" customWidth="1"/>
    <col min="2" max="2" width="7.7109375" bestFit="1" customWidth="1"/>
    <col min="3" max="3" width="9.28515625" bestFit="1" customWidth="1"/>
    <col min="4" max="4" width="9.140625" bestFit="1" customWidth="1"/>
    <col min="5" max="5" width="12.7109375" customWidth="1"/>
    <col min="6" max="8" width="12" bestFit="1" customWidth="1"/>
    <col min="9" max="9" width="9" bestFit="1" customWidth="1"/>
    <col min="10" max="11" width="12" bestFit="1" customWidth="1"/>
    <col min="12" max="12" width="9.85546875" bestFit="1" customWidth="1"/>
    <col min="13" max="13" width="10.7109375" bestFit="1" customWidth="1"/>
    <col min="14" max="15" width="12" bestFit="1" customWidth="1"/>
    <col min="16" max="17" width="10.7109375" bestFit="1" customWidth="1"/>
    <col min="18" max="18" width="9.85546875" bestFit="1" customWidth="1"/>
    <col min="19" max="20" width="9" bestFit="1" customWidth="1"/>
    <col min="21" max="21" width="8.42578125" bestFit="1" customWidth="1"/>
    <col min="23" max="24" width="20.5703125" bestFit="1" customWidth="1"/>
    <col min="25" max="25" width="19" bestFit="1" customWidth="1"/>
    <col min="26" max="26" width="18" bestFit="1" customWidth="1"/>
    <col min="27" max="29" width="20.5703125" bestFit="1" customWidth="1"/>
    <col min="30" max="31" width="19" bestFit="1" customWidth="1"/>
    <col min="32" max="33" width="18" bestFit="1" customWidth="1"/>
    <col min="34" max="35" width="19" bestFit="1" customWidth="1"/>
    <col min="36" max="36" width="18.7109375" bestFit="1" customWidth="1"/>
    <col min="37" max="37" width="19" bestFit="1" customWidth="1"/>
    <col min="38" max="38" width="17.85546875" customWidth="1"/>
    <col min="39" max="39" width="18" bestFit="1" customWidth="1"/>
    <col min="40" max="40" width="16.85546875" bestFit="1" customWidth="1"/>
    <col min="41" max="42" width="19" bestFit="1" customWidth="1"/>
    <col min="43" max="45" width="20.5703125" bestFit="1" customWidth="1"/>
    <col min="46" max="48" width="19" bestFit="1" customWidth="1"/>
    <col min="49" max="49" width="15.28515625" bestFit="1" customWidth="1"/>
    <col min="50" max="50" width="19" bestFit="1" customWidth="1"/>
    <col min="51" max="51" width="15.28515625" bestFit="1" customWidth="1"/>
    <col min="52" max="52" width="9.28515625" bestFit="1" customWidth="1"/>
    <col min="53" max="53" width="19" bestFit="1" customWidth="1"/>
    <col min="54" max="54" width="23" bestFit="1" customWidth="1"/>
    <col min="55" max="55" width="20.5703125" bestFit="1" customWidth="1"/>
    <col min="56" max="56" width="18" bestFit="1" customWidth="1"/>
    <col min="57" max="57" width="16.85546875" bestFit="1" customWidth="1"/>
    <col min="58" max="58" width="18" bestFit="1" customWidth="1"/>
    <col min="59" max="59" width="20.5703125" bestFit="1" customWidth="1"/>
    <col min="60" max="60" width="18" bestFit="1" customWidth="1"/>
    <col min="61" max="62" width="19" bestFit="1" customWidth="1"/>
    <col min="63" max="64" width="18" bestFit="1" customWidth="1"/>
    <col min="65" max="65" width="21.140625" bestFit="1" customWidth="1"/>
    <col min="66" max="67" width="19" bestFit="1" customWidth="1"/>
    <col min="68" max="69" width="18" bestFit="1" customWidth="1"/>
    <col min="70" max="70" width="19" bestFit="1" customWidth="1"/>
    <col min="71" max="110" width="5.7109375" bestFit="1" customWidth="1"/>
  </cols>
  <sheetData>
    <row r="1" spans="1:110" ht="52.5" customHeight="1">
      <c r="A1" s="443"/>
      <c r="B1" s="444"/>
      <c r="C1" s="448" t="s">
        <v>420</v>
      </c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49"/>
      <c r="P1" s="118"/>
      <c r="Q1" s="1"/>
      <c r="R1" s="1"/>
      <c r="S1" s="1"/>
      <c r="T1" s="119"/>
      <c r="V1" s="119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110" ht="32.25" customHeight="1">
      <c r="A2" s="122"/>
      <c r="B2" s="123"/>
      <c r="C2" s="450" t="s">
        <v>419</v>
      </c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129"/>
      <c r="Q2" s="129"/>
      <c r="R2" s="129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</row>
    <row r="4" spans="1:110" s="267" customFormat="1" ht="78.75">
      <c r="A4" s="260" t="s">
        <v>0</v>
      </c>
      <c r="B4" s="261" t="s">
        <v>169</v>
      </c>
      <c r="C4" s="260" t="s">
        <v>170</v>
      </c>
      <c r="D4" s="262" t="s">
        <v>412</v>
      </c>
      <c r="E4" s="263" t="s">
        <v>413</v>
      </c>
      <c r="F4" s="264" t="s">
        <v>414</v>
      </c>
      <c r="G4" s="265" t="s">
        <v>356</v>
      </c>
      <c r="H4" s="265" t="s">
        <v>357</v>
      </c>
      <c r="I4" s="265" t="s">
        <v>358</v>
      </c>
      <c r="J4" s="264" t="s">
        <v>415</v>
      </c>
      <c r="K4" s="262" t="s">
        <v>282</v>
      </c>
      <c r="L4" s="262" t="s">
        <v>359</v>
      </c>
      <c r="M4" s="262" t="s">
        <v>284</v>
      </c>
      <c r="N4" s="263" t="s">
        <v>360</v>
      </c>
      <c r="O4" s="263" t="s">
        <v>361</v>
      </c>
      <c r="P4" s="263" t="s">
        <v>362</v>
      </c>
      <c r="Q4" s="263" t="s">
        <v>363</v>
      </c>
      <c r="R4" s="263" t="s">
        <v>364</v>
      </c>
      <c r="S4" s="264" t="s">
        <v>416</v>
      </c>
      <c r="T4" s="262" t="s">
        <v>356</v>
      </c>
      <c r="U4" s="264" t="s">
        <v>418</v>
      </c>
      <c r="V4" s="264"/>
      <c r="W4" s="264" t="s">
        <v>417</v>
      </c>
      <c r="X4" s="264" t="s">
        <v>365</v>
      </c>
      <c r="Y4" s="266" t="s">
        <v>366</v>
      </c>
      <c r="Z4" s="266" t="s">
        <v>367</v>
      </c>
      <c r="AA4" s="266" t="s">
        <v>368</v>
      </c>
      <c r="AB4" s="262" t="s">
        <v>369</v>
      </c>
      <c r="AC4" s="262" t="s">
        <v>370</v>
      </c>
      <c r="AD4" s="262" t="s">
        <v>371</v>
      </c>
      <c r="AE4" s="262" t="s">
        <v>372</v>
      </c>
      <c r="AF4" s="262" t="s">
        <v>373</v>
      </c>
      <c r="AG4" s="262" t="s">
        <v>374</v>
      </c>
      <c r="AH4" s="262" t="s">
        <v>375</v>
      </c>
      <c r="AI4" s="262" t="s">
        <v>376</v>
      </c>
      <c r="AJ4" s="262" t="s">
        <v>377</v>
      </c>
      <c r="AK4" s="262" t="s">
        <v>378</v>
      </c>
      <c r="AL4" s="262" t="s">
        <v>379</v>
      </c>
      <c r="AM4" s="266" t="s">
        <v>380</v>
      </c>
      <c r="AN4" s="266" t="s">
        <v>381</v>
      </c>
      <c r="AO4" s="266" t="s">
        <v>382</v>
      </c>
      <c r="AP4" s="264" t="s">
        <v>383</v>
      </c>
      <c r="AQ4" s="264" t="s">
        <v>384</v>
      </c>
      <c r="AR4" s="264" t="s">
        <v>385</v>
      </c>
      <c r="AS4" s="264" t="s">
        <v>386</v>
      </c>
      <c r="AT4" s="266" t="s">
        <v>387</v>
      </c>
      <c r="AU4" s="266" t="s">
        <v>388</v>
      </c>
      <c r="AV4" s="266" t="s">
        <v>389</v>
      </c>
      <c r="AW4" s="266" t="s">
        <v>390</v>
      </c>
      <c r="AX4" s="266" t="s">
        <v>391</v>
      </c>
      <c r="AY4" s="266" t="s">
        <v>392</v>
      </c>
      <c r="AZ4" s="266" t="s">
        <v>393</v>
      </c>
      <c r="BA4" s="266" t="s">
        <v>394</v>
      </c>
      <c r="BB4" s="264" t="s">
        <v>395</v>
      </c>
      <c r="BC4" s="266" t="s">
        <v>396</v>
      </c>
      <c r="BD4" s="266" t="s">
        <v>397</v>
      </c>
      <c r="BE4" s="266" t="s">
        <v>398</v>
      </c>
      <c r="BF4" s="266" t="s">
        <v>399</v>
      </c>
      <c r="BG4" s="266" t="s">
        <v>400</v>
      </c>
      <c r="BH4" s="266" t="s">
        <v>401</v>
      </c>
      <c r="BI4" s="264" t="s">
        <v>402</v>
      </c>
      <c r="BJ4" s="266" t="s">
        <v>403</v>
      </c>
      <c r="BK4" s="266" t="s">
        <v>404</v>
      </c>
      <c r="BL4" s="266" t="s">
        <v>405</v>
      </c>
      <c r="BM4" s="264" t="s">
        <v>406</v>
      </c>
      <c r="BN4" s="266" t="s">
        <v>407</v>
      </c>
      <c r="BO4" s="266" t="s">
        <v>408</v>
      </c>
      <c r="BP4" s="266" t="s">
        <v>409</v>
      </c>
      <c r="BQ4" s="266" t="s">
        <v>410</v>
      </c>
      <c r="BR4" s="264" t="s">
        <v>411</v>
      </c>
    </row>
    <row r="5" spans="1:110" ht="11.25" customHeight="1">
      <c r="A5" s="133">
        <v>2024</v>
      </c>
      <c r="B5" s="133">
        <v>1</v>
      </c>
      <c r="C5" s="133">
        <v>531</v>
      </c>
      <c r="D5" s="246">
        <v>436</v>
      </c>
      <c r="E5" s="133">
        <v>50</v>
      </c>
      <c r="F5" s="133">
        <f>+G5+H5+I5</f>
        <v>4458031</v>
      </c>
      <c r="G5" s="249">
        <v>2428434</v>
      </c>
      <c r="H5" s="250">
        <v>2026068</v>
      </c>
      <c r="I5" s="138">
        <v>3529</v>
      </c>
      <c r="J5" s="135">
        <f>K5+L5+M5</f>
        <v>1800942</v>
      </c>
      <c r="K5" s="244">
        <v>1610305</v>
      </c>
      <c r="L5" s="244">
        <v>57080</v>
      </c>
      <c r="M5" s="244">
        <v>133557</v>
      </c>
      <c r="N5" s="247">
        <f>O5+P5+Q5+R5</f>
        <v>1799032</v>
      </c>
      <c r="O5" s="244">
        <v>1099142</v>
      </c>
      <c r="P5" s="244">
        <v>435307</v>
      </c>
      <c r="Q5" s="244">
        <v>208119</v>
      </c>
      <c r="R5" s="244">
        <v>56464</v>
      </c>
      <c r="S5" s="244">
        <v>5385</v>
      </c>
      <c r="T5" s="244">
        <v>3128</v>
      </c>
      <c r="U5" s="244">
        <v>3.5999999999999997E-2</v>
      </c>
      <c r="V5" s="245"/>
      <c r="W5" s="245">
        <f>X5+AP5</f>
        <v>5062132410736.6475</v>
      </c>
      <c r="X5" s="136">
        <f>Y5+Z5+AA5+AM5+AN5+AO5</f>
        <v>4819018776871.248</v>
      </c>
      <c r="Y5" s="245">
        <v>588166493142.87402</v>
      </c>
      <c r="Z5" s="245">
        <v>57563570469.724098</v>
      </c>
      <c r="AA5" s="245">
        <f>AB5-AK5+AL5</f>
        <v>4037422774619.8774</v>
      </c>
      <c r="AB5" s="245">
        <f>AC5+AD5+AE5-AI5+AJ5</f>
        <v>4249455860400.6187</v>
      </c>
      <c r="AC5" s="245">
        <v>3644912486991.0601</v>
      </c>
      <c r="AD5" s="245">
        <v>151836307484.99884</v>
      </c>
      <c r="AE5" s="245">
        <v>281997603667.17322</v>
      </c>
      <c r="AF5" s="245">
        <v>74497576949.298538</v>
      </c>
      <c r="AG5" s="245">
        <v>68733886244.66861</v>
      </c>
      <c r="AH5" s="245">
        <v>138766140473.20602</v>
      </c>
      <c r="AI5" s="245">
        <v>185945715.97000003</v>
      </c>
      <c r="AJ5" s="245">
        <v>170895407973.3566</v>
      </c>
      <c r="AK5" s="245">
        <v>212033085780.74115</v>
      </c>
      <c r="AL5" s="245">
        <v>0</v>
      </c>
      <c r="AM5" s="245">
        <v>20874376859.539997</v>
      </c>
      <c r="AN5" s="245">
        <v>1651718986.04</v>
      </c>
      <c r="AO5" s="245">
        <v>113339842793.19254</v>
      </c>
      <c r="AP5" s="245">
        <v>243113633865.39908</v>
      </c>
      <c r="AQ5" s="245">
        <f>AR5+BB5</f>
        <v>5062132410736.5762</v>
      </c>
      <c r="AR5" s="245">
        <f>AS5+BA5</f>
        <v>2144481616121.957</v>
      </c>
      <c r="AS5" s="245">
        <f>AT5+AU5+AV5+AW5+AX5+AY5+AZ5</f>
        <v>1931811605995.7539</v>
      </c>
      <c r="AT5" s="245">
        <v>759124959628.70398</v>
      </c>
      <c r="AU5" s="245">
        <v>705482865277.06274</v>
      </c>
      <c r="AV5" s="245">
        <v>374039298255.00287</v>
      </c>
      <c r="AW5" s="245">
        <v>779351462.91000175</v>
      </c>
      <c r="AX5" s="245">
        <v>91844764249.004395</v>
      </c>
      <c r="AY5" s="245">
        <v>540367123.06999993</v>
      </c>
      <c r="AZ5" s="245">
        <v>0</v>
      </c>
      <c r="BA5" s="245">
        <v>212670010126.203</v>
      </c>
      <c r="BB5" s="245">
        <f>BC5+BD5-BE5+BF5+BG5+BH5</f>
        <v>2917650794614.6196</v>
      </c>
      <c r="BC5" s="245">
        <v>1655689751129.0999</v>
      </c>
      <c r="BD5" s="245">
        <v>65420373931.699997</v>
      </c>
      <c r="BE5" s="245">
        <v>2547950248.6900001</v>
      </c>
      <c r="BF5" s="245">
        <v>563595917.16000032</v>
      </c>
      <c r="BG5" s="245">
        <v>1189568578007.8701</v>
      </c>
      <c r="BH5" s="245">
        <v>8956445877.4799995</v>
      </c>
      <c r="BI5" s="245">
        <f>BJ5+BK5+BL5</f>
        <v>378145281571.90686</v>
      </c>
      <c r="BJ5" s="245">
        <v>331782956400.39447</v>
      </c>
      <c r="BK5" s="245">
        <v>40775315370.957474</v>
      </c>
      <c r="BL5" s="245">
        <v>5587009800.5549297</v>
      </c>
      <c r="BM5" s="245">
        <v>232258001692.76501</v>
      </c>
      <c r="BN5" s="245">
        <v>75561105448.064407</v>
      </c>
      <c r="BO5" s="245">
        <v>102597950150.498</v>
      </c>
      <c r="BP5" s="245">
        <v>3445868965.3699999</v>
      </c>
      <c r="BQ5" s="245">
        <v>31306674942.037941</v>
      </c>
      <c r="BR5" s="245">
        <f>BI5-BM5</f>
        <v>145887279879.14185</v>
      </c>
      <c r="BS5" s="245"/>
      <c r="BT5" s="245"/>
      <c r="BU5" s="245"/>
      <c r="BV5" s="245"/>
      <c r="BW5" s="245"/>
      <c r="BX5" s="245"/>
      <c r="BY5" s="245"/>
      <c r="BZ5" s="245"/>
      <c r="CA5" s="245"/>
      <c r="CB5" s="245"/>
      <c r="CC5" s="245"/>
      <c r="CD5" s="245"/>
      <c r="CE5" s="245"/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245"/>
      <c r="CQ5" s="245"/>
      <c r="CR5" s="245"/>
      <c r="CS5" s="245"/>
      <c r="CT5" s="245"/>
      <c r="CU5" s="245"/>
      <c r="CV5" s="245"/>
      <c r="CW5" s="245"/>
      <c r="CX5" s="245"/>
      <c r="CY5" s="245"/>
      <c r="CZ5" s="245"/>
      <c r="DA5" s="245"/>
      <c r="DB5" s="245"/>
      <c r="DC5" s="245"/>
      <c r="DD5" s="245"/>
      <c r="DE5" s="245"/>
      <c r="DF5" s="245"/>
    </row>
    <row r="6" spans="1:110" ht="11.25" customHeight="1">
      <c r="A6" s="133">
        <v>2024</v>
      </c>
      <c r="B6" s="133">
        <v>2</v>
      </c>
      <c r="C6" s="133">
        <v>549</v>
      </c>
      <c r="D6" s="246">
        <v>450</v>
      </c>
      <c r="E6" s="133">
        <v>56</v>
      </c>
      <c r="F6" s="133">
        <v>4875687</v>
      </c>
      <c r="G6" s="249">
        <v>2654604</v>
      </c>
      <c r="H6" s="250">
        <v>2217127</v>
      </c>
      <c r="I6" s="138">
        <v>3956</v>
      </c>
      <c r="J6" s="135">
        <v>1865966</v>
      </c>
      <c r="K6" s="244">
        <v>1678508</v>
      </c>
      <c r="L6" s="244">
        <v>55376</v>
      </c>
      <c r="M6" s="244">
        <v>132082</v>
      </c>
      <c r="N6" s="247">
        <v>1863914</v>
      </c>
      <c r="O6" s="244">
        <v>1146516</v>
      </c>
      <c r="P6" s="244">
        <v>461750</v>
      </c>
      <c r="Q6" s="244">
        <v>202001</v>
      </c>
      <c r="R6" s="244">
        <v>53647</v>
      </c>
      <c r="S6" s="244">
        <v>5575</v>
      </c>
      <c r="T6" s="244">
        <v>3294</v>
      </c>
      <c r="U6" s="244">
        <v>3.5000000000000003E-2</v>
      </c>
      <c r="V6" s="245"/>
      <c r="W6" s="245">
        <v>5756585416243.5303</v>
      </c>
      <c r="X6" s="136">
        <v>5490485720977.8604</v>
      </c>
      <c r="Y6" s="245">
        <v>706663041695.10095</v>
      </c>
      <c r="Z6" s="245">
        <v>76956886192.943497</v>
      </c>
      <c r="AA6" s="245">
        <v>4558254810002.7695</v>
      </c>
      <c r="AB6" s="245">
        <v>4772255588654.0498</v>
      </c>
      <c r="AC6" s="245">
        <v>4169704101566.23</v>
      </c>
      <c r="AD6" s="245">
        <v>137946849884.76199</v>
      </c>
      <c r="AE6" s="245">
        <v>282820593401.49298</v>
      </c>
      <c r="AF6" s="245">
        <v>78789095791.492798</v>
      </c>
      <c r="AG6" s="245">
        <v>65007561691.290001</v>
      </c>
      <c r="AH6" s="245">
        <v>139023935918.70999</v>
      </c>
      <c r="AI6" s="245">
        <v>212432918509.27499</v>
      </c>
      <c r="AJ6" s="245">
        <v>2080748243.3900001</v>
      </c>
      <c r="AK6" s="245">
        <v>183864792044.948</v>
      </c>
      <c r="AL6" s="245">
        <v>1567860142</v>
      </c>
      <c r="AM6" s="245">
        <v>21896888821.389999</v>
      </c>
      <c r="AN6" s="245">
        <v>1333569355.23</v>
      </c>
      <c r="AO6" s="245">
        <v>125380524910.42101</v>
      </c>
      <c r="AP6" s="245">
        <v>266099695265.66901</v>
      </c>
      <c r="AQ6" s="245">
        <v>5756585416243.5098</v>
      </c>
      <c r="AR6" s="245">
        <v>2581865472905.9399</v>
      </c>
      <c r="AS6" s="245">
        <v>2384203904467.4502</v>
      </c>
      <c r="AT6" s="245">
        <v>884846900364.96399</v>
      </c>
      <c r="AU6" s="245">
        <v>871874018846.66101</v>
      </c>
      <c r="AV6" s="245">
        <v>471107722863.20898</v>
      </c>
      <c r="AW6" s="245">
        <v>412790825.87</v>
      </c>
      <c r="AX6" s="245">
        <v>155009350620.56299</v>
      </c>
      <c r="AY6" s="245">
        <v>953120946.17999995</v>
      </c>
      <c r="AZ6" s="245">
        <v>0</v>
      </c>
      <c r="BA6" s="245">
        <v>197661568438.492</v>
      </c>
      <c r="BB6" s="245">
        <v>3174719943337.5698</v>
      </c>
      <c r="BC6" s="245">
        <v>1682159519687</v>
      </c>
      <c r="BD6" s="245">
        <v>82034714803.699997</v>
      </c>
      <c r="BE6" s="245">
        <v>2547950248.6900001</v>
      </c>
      <c r="BF6" s="245">
        <v>13862104383.299999</v>
      </c>
      <c r="BG6" s="245">
        <v>1329168760043.7</v>
      </c>
      <c r="BH6" s="245">
        <v>70042794668.550003</v>
      </c>
      <c r="BI6" s="245">
        <v>800936072536.49121</v>
      </c>
      <c r="BJ6" s="245">
        <v>712857284623.93665</v>
      </c>
      <c r="BK6" s="245">
        <v>72148909722.254623</v>
      </c>
      <c r="BL6" s="245">
        <v>15929878190.299999</v>
      </c>
      <c r="BM6" s="245">
        <v>475799265708.68402</v>
      </c>
      <c r="BN6" s="245">
        <v>167718060949.51501</v>
      </c>
      <c r="BO6" s="245">
        <v>201341787758.3591</v>
      </c>
      <c r="BP6" s="245">
        <v>60497619715.209213</v>
      </c>
      <c r="BQ6" s="245">
        <v>46241797285.600693</v>
      </c>
      <c r="BR6" s="245">
        <v>325136806827.80701</v>
      </c>
      <c r="BS6" s="245"/>
      <c r="BT6" s="245"/>
      <c r="BU6" s="245"/>
      <c r="BV6" s="245"/>
      <c r="BW6" s="245"/>
      <c r="BX6" s="245"/>
      <c r="BY6" s="245"/>
      <c r="BZ6" s="245"/>
      <c r="CA6" s="245"/>
      <c r="CB6" s="245"/>
      <c r="CC6" s="245"/>
      <c r="CD6" s="245"/>
      <c r="CE6" s="245"/>
      <c r="CF6" s="245"/>
      <c r="CG6" s="245"/>
      <c r="CH6" s="245"/>
      <c r="CI6" s="245"/>
      <c r="CJ6" s="245"/>
      <c r="CK6" s="245"/>
      <c r="CL6" s="245"/>
      <c r="CM6" s="245"/>
      <c r="CN6" s="245"/>
      <c r="CO6" s="245"/>
      <c r="CP6" s="245"/>
      <c r="CQ6" s="245"/>
      <c r="CR6" s="245"/>
      <c r="CS6" s="245"/>
      <c r="CT6" s="245"/>
      <c r="CU6" s="245"/>
      <c r="CV6" s="245"/>
      <c r="CW6" s="245"/>
      <c r="CX6" s="245"/>
      <c r="CY6" s="245"/>
      <c r="CZ6" s="245"/>
      <c r="DA6" s="245"/>
      <c r="DB6" s="245"/>
      <c r="DC6" s="245"/>
      <c r="DD6" s="245"/>
      <c r="DE6" s="245"/>
      <c r="DF6" s="245"/>
    </row>
  </sheetData>
  <mergeCells count="3">
    <mergeCell ref="A1:B1"/>
    <mergeCell ref="C1:O1"/>
    <mergeCell ref="C2:O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5128-CFEF-46D6-9CBB-F2E58133CE22}">
  <sheetPr>
    <tabColor rgb="FF002060"/>
  </sheetPr>
  <dimension ref="A1:BQ1000"/>
  <sheetViews>
    <sheetView showGridLines="0" zoomScaleNormal="100" workbookViewId="0">
      <pane xSplit="2" ySplit="3" topLeftCell="C50" activePane="bottomRight" state="frozen"/>
      <selection pane="topRight" activeCell="C1" sqref="C1"/>
      <selection pane="bottomLeft" activeCell="A4" sqref="A4"/>
      <selection pane="bottomRight" activeCell="F70" sqref="F70"/>
    </sheetView>
  </sheetViews>
  <sheetFormatPr defaultColWidth="14.42578125" defaultRowHeight="15" customHeight="1"/>
  <cols>
    <col min="1" max="1" width="7.42578125" style="268" customWidth="1"/>
    <col min="2" max="2" width="6.42578125" style="268" customWidth="1"/>
    <col min="3" max="3" width="7.7109375" style="268" customWidth="1"/>
    <col min="4" max="4" width="6.42578125" style="268" customWidth="1"/>
    <col min="5" max="5" width="8.42578125" style="268" customWidth="1"/>
    <col min="6" max="6" width="9.42578125" style="268" customWidth="1"/>
    <col min="7" max="7" width="17.42578125" style="268" customWidth="1"/>
    <col min="8" max="11" width="16.42578125" style="268" customWidth="1"/>
    <col min="12" max="12" width="16.140625" style="268" customWidth="1"/>
    <col min="13" max="13" width="14" style="268" customWidth="1"/>
    <col min="14" max="14" width="14.42578125" style="268" customWidth="1"/>
    <col min="15" max="15" width="10.42578125" style="268" customWidth="1"/>
    <col min="16" max="16" width="14.7109375" style="268" customWidth="1"/>
    <col min="17" max="17" width="14.42578125" style="268" customWidth="1"/>
    <col min="18" max="18" width="15.140625" style="268" customWidth="1"/>
    <col min="19" max="19" width="14" style="268" customWidth="1"/>
    <col min="20" max="21" width="13.42578125" style="268" customWidth="1"/>
    <col min="22" max="22" width="11.42578125" style="268" customWidth="1"/>
    <col min="23" max="26" width="15.140625" style="268" customWidth="1"/>
    <col min="27" max="29" width="14.7109375" style="268" customWidth="1"/>
    <col min="30" max="31" width="16.42578125" style="268" customWidth="1"/>
    <col min="32" max="32" width="15.42578125" style="268" customWidth="1"/>
    <col min="33" max="34" width="14.42578125" style="268" customWidth="1"/>
    <col min="35" max="35" width="17.140625" style="268" customWidth="1"/>
    <col min="36" max="36" width="19.7109375" style="268" customWidth="1"/>
    <col min="37" max="37" width="19.140625" style="268" customWidth="1"/>
    <col min="38" max="38" width="16" style="268" customWidth="1"/>
    <col min="39" max="39" width="21.42578125" style="268" customWidth="1"/>
    <col min="40" max="40" width="17.42578125" style="268" customWidth="1"/>
    <col min="41" max="41" width="17" style="268" customWidth="1"/>
    <col min="42" max="42" width="13.42578125" style="268" customWidth="1"/>
    <col min="43" max="43" width="15.42578125" style="268" customWidth="1"/>
    <col min="44" max="44" width="10.42578125" style="268" customWidth="1"/>
    <col min="45" max="45" width="17.140625" style="268" customWidth="1"/>
    <col min="46" max="46" width="15.7109375" style="268" customWidth="1"/>
    <col min="47" max="47" width="16" style="268" customWidth="1"/>
    <col min="48" max="48" width="17.140625" style="268" customWidth="1"/>
    <col min="49" max="49" width="16.42578125" style="268" customWidth="1"/>
    <col min="50" max="50" width="14.42578125" style="268" customWidth="1"/>
    <col min="51" max="51" width="12" style="268" customWidth="1"/>
    <col min="52" max="52" width="17.28515625" style="268" customWidth="1"/>
    <col min="53" max="53" width="14.7109375" style="268" customWidth="1"/>
    <col min="54" max="54" width="15.7109375" style="268" customWidth="1"/>
    <col min="55" max="55" width="18.140625" style="268" customWidth="1"/>
    <col min="56" max="56" width="18" style="268" customWidth="1"/>
    <col min="57" max="57" width="16.140625" style="268" customWidth="1"/>
    <col min="58" max="58" width="13.85546875" style="268" customWidth="1"/>
    <col min="59" max="59" width="14.42578125" style="268" customWidth="1"/>
    <col min="60" max="60" width="13.7109375" style="268" customWidth="1"/>
    <col min="61" max="61" width="16.42578125" style="268" customWidth="1"/>
    <col min="62" max="62" width="16.140625" style="268" customWidth="1"/>
    <col min="63" max="63" width="15.42578125" style="268" customWidth="1"/>
    <col min="64" max="64" width="18.85546875" style="268" customWidth="1"/>
    <col min="65" max="66" width="15.42578125" style="268" customWidth="1"/>
    <col min="67" max="67" width="17.140625" style="268" customWidth="1"/>
    <col min="68" max="68" width="17" style="268" customWidth="1"/>
    <col min="69" max="69" width="18.140625" style="268" customWidth="1"/>
    <col min="70" max="16384" width="14.42578125" style="268"/>
  </cols>
  <sheetData>
    <row r="1" spans="1:69" ht="64.5" customHeight="1">
      <c r="A1" s="451"/>
      <c r="B1" s="452"/>
      <c r="C1" s="453" t="s">
        <v>274</v>
      </c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70"/>
      <c r="AI1" s="270"/>
      <c r="AJ1" s="271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1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</row>
    <row r="2" spans="1:69" ht="19.5" customHeight="1">
      <c r="A2" s="272"/>
      <c r="B2" s="273"/>
      <c r="C2" s="274"/>
      <c r="D2" s="274"/>
      <c r="E2" s="274"/>
      <c r="F2" s="274"/>
      <c r="G2" s="272"/>
      <c r="H2" s="272"/>
      <c r="I2" s="272"/>
      <c r="J2" s="272"/>
      <c r="K2" s="272"/>
      <c r="L2" s="275"/>
      <c r="M2" s="275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0"/>
      <c r="AI2" s="270"/>
      <c r="AJ2" s="271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1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</row>
    <row r="3" spans="1:69" ht="69.75" customHeight="1">
      <c r="A3" s="276" t="s">
        <v>114</v>
      </c>
      <c r="B3" s="276" t="s">
        <v>169</v>
      </c>
      <c r="C3" s="276" t="s">
        <v>275</v>
      </c>
      <c r="D3" s="276" t="s">
        <v>276</v>
      </c>
      <c r="E3" s="276" t="s">
        <v>277</v>
      </c>
      <c r="F3" s="276" t="s">
        <v>278</v>
      </c>
      <c r="G3" s="277" t="s">
        <v>127</v>
      </c>
      <c r="H3" s="277" t="s">
        <v>279</v>
      </c>
      <c r="I3" s="277" t="s">
        <v>186</v>
      </c>
      <c r="J3" s="277" t="s">
        <v>280</v>
      </c>
      <c r="K3" s="277" t="s">
        <v>281</v>
      </c>
      <c r="L3" s="277" t="s">
        <v>282</v>
      </c>
      <c r="M3" s="277" t="s">
        <v>283</v>
      </c>
      <c r="N3" s="277" t="s">
        <v>284</v>
      </c>
      <c r="O3" s="276" t="s">
        <v>285</v>
      </c>
      <c r="P3" s="276" t="s">
        <v>286</v>
      </c>
      <c r="Q3" s="276" t="s">
        <v>287</v>
      </c>
      <c r="R3" s="276" t="s">
        <v>288</v>
      </c>
      <c r="S3" s="276" t="s">
        <v>289</v>
      </c>
      <c r="T3" s="276" t="s">
        <v>290</v>
      </c>
      <c r="U3" s="276" t="s">
        <v>291</v>
      </c>
      <c r="V3" s="276" t="s">
        <v>292</v>
      </c>
      <c r="W3" s="277" t="s">
        <v>136</v>
      </c>
      <c r="X3" s="277" t="s">
        <v>293</v>
      </c>
      <c r="Y3" s="277" t="s">
        <v>294</v>
      </c>
      <c r="Z3" s="277" t="s">
        <v>295</v>
      </c>
      <c r="AA3" s="277" t="s">
        <v>296</v>
      </c>
      <c r="AB3" s="277" t="s">
        <v>297</v>
      </c>
      <c r="AC3" s="277" t="s">
        <v>298</v>
      </c>
      <c r="AD3" s="277" t="s">
        <v>146</v>
      </c>
      <c r="AE3" s="277" t="s">
        <v>299</v>
      </c>
      <c r="AF3" s="278" t="s">
        <v>300</v>
      </c>
      <c r="AG3" s="276" t="s">
        <v>301</v>
      </c>
      <c r="AH3" s="276" t="s">
        <v>302</v>
      </c>
      <c r="AI3" s="276" t="s">
        <v>303</v>
      </c>
      <c r="AJ3" s="279" t="s">
        <v>304</v>
      </c>
      <c r="AK3" s="279" t="s">
        <v>305</v>
      </c>
      <c r="AL3" s="280" t="s">
        <v>306</v>
      </c>
      <c r="AM3" s="280" t="s">
        <v>307</v>
      </c>
      <c r="AN3" s="280" t="s">
        <v>308</v>
      </c>
      <c r="AO3" s="279" t="s">
        <v>309</v>
      </c>
      <c r="AP3" s="280" t="s">
        <v>310</v>
      </c>
      <c r="AQ3" s="280" t="s">
        <v>311</v>
      </c>
      <c r="AR3" s="280" t="s">
        <v>312</v>
      </c>
      <c r="AS3" s="279" t="s">
        <v>313</v>
      </c>
      <c r="AT3" s="280" t="s">
        <v>314</v>
      </c>
      <c r="AU3" s="281" t="s">
        <v>315</v>
      </c>
      <c r="AV3" s="279" t="s">
        <v>316</v>
      </c>
      <c r="AW3" s="280" t="s">
        <v>317</v>
      </c>
      <c r="AX3" s="280" t="s">
        <v>318</v>
      </c>
      <c r="AY3" s="277" t="s">
        <v>319</v>
      </c>
      <c r="AZ3" s="280" t="s">
        <v>320</v>
      </c>
      <c r="BA3" s="280" t="s">
        <v>321</v>
      </c>
      <c r="BB3" s="280" t="s">
        <v>322</v>
      </c>
      <c r="BC3" s="279" t="s">
        <v>323</v>
      </c>
      <c r="BD3" s="280" t="s">
        <v>324</v>
      </c>
      <c r="BE3" s="280" t="s">
        <v>325</v>
      </c>
      <c r="BF3" s="280" t="s">
        <v>326</v>
      </c>
      <c r="BG3" s="280" t="s">
        <v>327</v>
      </c>
      <c r="BH3" s="280" t="s">
        <v>328</v>
      </c>
      <c r="BI3" s="280" t="s">
        <v>329</v>
      </c>
      <c r="BJ3" s="279" t="s">
        <v>330</v>
      </c>
      <c r="BK3" s="280" t="s">
        <v>331</v>
      </c>
      <c r="BL3" s="280" t="s">
        <v>332</v>
      </c>
      <c r="BM3" s="280" t="s">
        <v>333</v>
      </c>
      <c r="BN3" s="280" t="s">
        <v>334</v>
      </c>
      <c r="BO3" s="280" t="s">
        <v>335</v>
      </c>
      <c r="BP3" s="280" t="s">
        <v>336</v>
      </c>
      <c r="BQ3" s="280" t="s">
        <v>270</v>
      </c>
    </row>
    <row r="4" spans="1:69" ht="12.75" hidden="1" customHeight="1">
      <c r="A4" s="282">
        <v>2006</v>
      </c>
      <c r="B4" s="282">
        <v>1</v>
      </c>
      <c r="C4" s="283"/>
      <c r="D4" s="283"/>
      <c r="E4" s="283"/>
      <c r="F4" s="283"/>
      <c r="G4" s="284">
        <v>0</v>
      </c>
      <c r="H4" s="284">
        <v>0</v>
      </c>
      <c r="I4" s="284">
        <v>0</v>
      </c>
      <c r="J4" s="284">
        <v>0</v>
      </c>
      <c r="K4" s="284">
        <v>0</v>
      </c>
      <c r="L4" s="285"/>
      <c r="M4" s="285"/>
      <c r="N4" s="284">
        <v>0</v>
      </c>
      <c r="O4" s="286"/>
      <c r="P4" s="286"/>
      <c r="Q4" s="286"/>
      <c r="R4" s="286"/>
      <c r="S4" s="286"/>
      <c r="T4" s="286"/>
      <c r="U4" s="286"/>
      <c r="V4" s="286"/>
      <c r="W4" s="284">
        <v>0</v>
      </c>
      <c r="X4" s="284">
        <v>0</v>
      </c>
      <c r="Y4" s="284"/>
      <c r="Z4" s="284"/>
      <c r="AA4" s="284">
        <v>0</v>
      </c>
      <c r="AB4" s="284"/>
      <c r="AC4" s="284"/>
      <c r="AD4" s="284">
        <v>0</v>
      </c>
      <c r="AE4" s="284">
        <v>0</v>
      </c>
      <c r="AF4" s="287">
        <v>0</v>
      </c>
      <c r="AG4" s="282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9"/>
      <c r="AV4" s="290"/>
      <c r="AW4" s="290"/>
      <c r="AX4" s="290"/>
      <c r="AY4" s="291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</row>
    <row r="5" spans="1:69" ht="12.75" hidden="1" customHeight="1">
      <c r="A5" s="282">
        <v>2006</v>
      </c>
      <c r="B5" s="282">
        <v>2</v>
      </c>
      <c r="C5" s="283"/>
      <c r="D5" s="283"/>
      <c r="E5" s="283"/>
      <c r="F5" s="283"/>
      <c r="G5" s="284">
        <v>0</v>
      </c>
      <c r="H5" s="284">
        <v>0</v>
      </c>
      <c r="I5" s="284">
        <v>0</v>
      </c>
      <c r="J5" s="284">
        <v>0</v>
      </c>
      <c r="K5" s="284">
        <v>0</v>
      </c>
      <c r="L5" s="285"/>
      <c r="M5" s="285"/>
      <c r="N5" s="284">
        <v>0</v>
      </c>
      <c r="O5" s="286"/>
      <c r="P5" s="286"/>
      <c r="Q5" s="286"/>
      <c r="R5" s="286"/>
      <c r="S5" s="286"/>
      <c r="T5" s="286"/>
      <c r="U5" s="286"/>
      <c r="V5" s="286"/>
      <c r="W5" s="284">
        <v>0</v>
      </c>
      <c r="X5" s="284">
        <v>0</v>
      </c>
      <c r="Y5" s="284"/>
      <c r="Z5" s="284"/>
      <c r="AA5" s="284">
        <v>0</v>
      </c>
      <c r="AB5" s="284"/>
      <c r="AC5" s="284"/>
      <c r="AD5" s="284">
        <v>0</v>
      </c>
      <c r="AE5" s="284">
        <v>0</v>
      </c>
      <c r="AF5" s="287">
        <v>0</v>
      </c>
      <c r="AG5" s="282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9"/>
      <c r="AV5" s="290"/>
      <c r="AW5" s="290"/>
      <c r="AX5" s="290"/>
      <c r="AY5" s="291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</row>
    <row r="6" spans="1:69" ht="12.75" hidden="1" customHeight="1">
      <c r="A6" s="282">
        <v>2006</v>
      </c>
      <c r="B6" s="282">
        <v>3</v>
      </c>
      <c r="C6" s="283"/>
      <c r="D6" s="283"/>
      <c r="E6" s="283"/>
      <c r="F6" s="283"/>
      <c r="G6" s="284">
        <v>0</v>
      </c>
      <c r="H6" s="284">
        <v>0</v>
      </c>
      <c r="I6" s="284">
        <v>0</v>
      </c>
      <c r="J6" s="284">
        <v>0</v>
      </c>
      <c r="K6" s="284">
        <v>0</v>
      </c>
      <c r="L6" s="285"/>
      <c r="M6" s="285"/>
      <c r="N6" s="284">
        <v>0</v>
      </c>
      <c r="O6" s="286"/>
      <c r="P6" s="286"/>
      <c r="Q6" s="286"/>
      <c r="R6" s="286"/>
      <c r="S6" s="286"/>
      <c r="T6" s="286"/>
      <c r="U6" s="286"/>
      <c r="V6" s="286"/>
      <c r="W6" s="284">
        <v>0</v>
      </c>
      <c r="X6" s="284">
        <v>0</v>
      </c>
      <c r="Y6" s="284"/>
      <c r="Z6" s="284"/>
      <c r="AA6" s="284">
        <v>0</v>
      </c>
      <c r="AB6" s="284"/>
      <c r="AC6" s="284"/>
      <c r="AD6" s="284">
        <v>0</v>
      </c>
      <c r="AE6" s="284">
        <v>0</v>
      </c>
      <c r="AF6" s="287">
        <v>0</v>
      </c>
      <c r="AG6" s="282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92"/>
      <c r="AV6" s="290"/>
      <c r="AW6" s="290"/>
      <c r="AX6" s="290"/>
      <c r="AY6" s="291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</row>
    <row r="7" spans="1:69" ht="12.75" hidden="1" customHeight="1">
      <c r="A7" s="282">
        <v>2006</v>
      </c>
      <c r="B7" s="282">
        <v>4</v>
      </c>
      <c r="C7" s="293">
        <v>52</v>
      </c>
      <c r="D7" s="285">
        <v>48</v>
      </c>
      <c r="E7" s="285">
        <v>4</v>
      </c>
      <c r="F7" s="293">
        <v>5150</v>
      </c>
      <c r="G7" s="294">
        <v>16545295608.299997</v>
      </c>
      <c r="H7" s="294">
        <v>2844821637.8000002</v>
      </c>
      <c r="I7" s="294">
        <v>13600578245.209999</v>
      </c>
      <c r="J7" s="294">
        <v>12922293763.23</v>
      </c>
      <c r="K7" s="294">
        <v>778180207.26999998</v>
      </c>
      <c r="L7" s="285">
        <v>10304578755</v>
      </c>
      <c r="M7" s="285">
        <v>2437717137.5599999</v>
      </c>
      <c r="N7" s="294">
        <v>858282352.69999993</v>
      </c>
      <c r="O7" s="295">
        <f t="shared" ref="O7:O70" si="0">+N7/I7</f>
        <v>6.3106313365924663E-2</v>
      </c>
      <c r="P7" s="285">
        <v>0</v>
      </c>
      <c r="Q7" s="285">
        <v>4858125</v>
      </c>
      <c r="R7" s="285">
        <v>33703017.82</v>
      </c>
      <c r="S7" s="285">
        <v>1153130960.49</v>
      </c>
      <c r="T7" s="285">
        <v>1167837095.8099999</v>
      </c>
      <c r="U7" s="285">
        <v>6342195</v>
      </c>
      <c r="V7" s="285"/>
      <c r="W7" s="294">
        <v>12660145399.700001</v>
      </c>
      <c r="X7" s="294">
        <v>11387137902.4</v>
      </c>
      <c r="Y7" s="294">
        <v>1133967677.3499999</v>
      </c>
      <c r="Z7" s="294">
        <v>10527442660.08</v>
      </c>
      <c r="AA7" s="294">
        <v>1139232550.9900012</v>
      </c>
      <c r="AB7" s="294">
        <v>883734311.45000005</v>
      </c>
      <c r="AC7" s="294"/>
      <c r="AD7" s="294">
        <v>2860722912.4000001</v>
      </c>
      <c r="AE7" s="294">
        <v>2132076430.2700002</v>
      </c>
      <c r="AF7" s="296">
        <v>280386559.69999999</v>
      </c>
      <c r="AG7" s="285">
        <v>14782040</v>
      </c>
      <c r="AH7" s="285">
        <v>173333</v>
      </c>
      <c r="AI7" s="285">
        <v>2298113086.8800001</v>
      </c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>
        <v>5943952930.5900002</v>
      </c>
      <c r="AW7" s="285">
        <v>5711284879.71</v>
      </c>
      <c r="AX7" s="285">
        <v>79841849.510000005</v>
      </c>
      <c r="AY7" s="297">
        <v>140582100.09999999</v>
      </c>
      <c r="AZ7" s="285">
        <v>41593179.439999998</v>
      </c>
      <c r="BA7" s="285">
        <v>24766584.010000002</v>
      </c>
      <c r="BB7" s="285">
        <v>29349078.170000002</v>
      </c>
      <c r="BC7" s="285">
        <v>4493153592.3400002</v>
      </c>
      <c r="BD7" s="285">
        <v>4318740806.2799997</v>
      </c>
      <c r="BE7" s="285">
        <v>130075172.03</v>
      </c>
      <c r="BF7" s="285"/>
      <c r="BG7" s="285">
        <v>43965660.590000004</v>
      </c>
      <c r="BH7" s="285">
        <v>0</v>
      </c>
      <c r="BI7" s="285">
        <v>1450799338.25</v>
      </c>
      <c r="BJ7" s="285">
        <v>245435368.63</v>
      </c>
      <c r="BK7" s="285">
        <v>68173069.310000002</v>
      </c>
      <c r="BL7" s="285">
        <v>911386406.99000001</v>
      </c>
      <c r="BM7" s="285">
        <v>372896471.79000002</v>
      </c>
      <c r="BN7" s="285">
        <v>216598669.11000001</v>
      </c>
      <c r="BO7" s="285">
        <v>6431725488.4700003</v>
      </c>
      <c r="BP7" s="285">
        <v>6005533613.1399994</v>
      </c>
      <c r="BQ7" s="285">
        <v>426191875.33000088</v>
      </c>
    </row>
    <row r="8" spans="1:69" ht="12.75" customHeight="1">
      <c r="A8" s="282">
        <v>2007</v>
      </c>
      <c r="B8" s="282">
        <v>1</v>
      </c>
      <c r="C8" s="293">
        <v>82</v>
      </c>
      <c r="D8" s="285"/>
      <c r="E8" s="285"/>
      <c r="F8" s="293">
        <v>7690</v>
      </c>
      <c r="G8" s="294">
        <v>17761014214.661182</v>
      </c>
      <c r="H8" s="294">
        <v>3198758076.5918713</v>
      </c>
      <c r="I8" s="294">
        <v>11814335309.698399</v>
      </c>
      <c r="J8" s="294">
        <v>11814335309.698399</v>
      </c>
      <c r="K8" s="294">
        <v>2747920828.3709126</v>
      </c>
      <c r="L8" s="285">
        <v>10957671973.379999</v>
      </c>
      <c r="M8" s="285">
        <v>570819738.23000002</v>
      </c>
      <c r="N8" s="294">
        <v>988213905.00999999</v>
      </c>
      <c r="O8" s="295">
        <f t="shared" si="0"/>
        <v>8.3645324015712869E-2</v>
      </c>
      <c r="P8" s="285">
        <v>150173900</v>
      </c>
      <c r="Q8" s="285">
        <v>312149978.19</v>
      </c>
      <c r="R8" s="285">
        <v>42264758.380000003</v>
      </c>
      <c r="S8" s="285">
        <v>923759115.70969701</v>
      </c>
      <c r="T8" s="285">
        <v>848908934.44969702</v>
      </c>
      <c r="U8" s="285">
        <v>18019570.75</v>
      </c>
      <c r="V8" s="285"/>
      <c r="W8" s="294">
        <v>14463728390.701878</v>
      </c>
      <c r="X8" s="294">
        <v>13329304061.81542</v>
      </c>
      <c r="Y8" s="294">
        <v>705291033.90729511</v>
      </c>
      <c r="Z8" s="294">
        <v>12624013027.908125</v>
      </c>
      <c r="AA8" s="294">
        <v>936726325.88645744</v>
      </c>
      <c r="AB8" s="294">
        <v>936726325.88645697</v>
      </c>
      <c r="AC8" s="294"/>
      <c r="AD8" s="294">
        <v>3297285823.9597301</v>
      </c>
      <c r="AE8" s="294">
        <v>2562349819.7743802</v>
      </c>
      <c r="AF8" s="296">
        <v>487457470.31745625</v>
      </c>
      <c r="AG8" s="285">
        <v>0</v>
      </c>
      <c r="AH8" s="285">
        <v>2017181.86</v>
      </c>
      <c r="AI8" s="285">
        <v>269440220.77999997</v>
      </c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>
        <v>1116715365.0815682</v>
      </c>
      <c r="AW8" s="285">
        <v>1061774222.5602082</v>
      </c>
      <c r="AX8" s="285">
        <v>17737537.321359999</v>
      </c>
      <c r="AY8" s="297">
        <v>0</v>
      </c>
      <c r="AZ8" s="285">
        <v>53042640.670000002</v>
      </c>
      <c r="BA8" s="285">
        <v>1505430</v>
      </c>
      <c r="BB8" s="285"/>
      <c r="BC8" s="285">
        <v>866442114.39024186</v>
      </c>
      <c r="BD8" s="285">
        <v>847625760.96024191</v>
      </c>
      <c r="BE8" s="285">
        <v>17316720.769999996</v>
      </c>
      <c r="BF8" s="285"/>
      <c r="BG8" s="285">
        <v>1499632.66</v>
      </c>
      <c r="BH8" s="285"/>
      <c r="BI8" s="285">
        <v>250273250.69132638</v>
      </c>
      <c r="BJ8" s="285">
        <v>55112622.799985312</v>
      </c>
      <c r="BK8" s="285">
        <v>31653317.18</v>
      </c>
      <c r="BL8" s="285">
        <v>299867706.48500001</v>
      </c>
      <c r="BM8" s="285">
        <v>124848488.74497497</v>
      </c>
      <c r="BN8" s="285">
        <v>20407401.930246986</v>
      </c>
      <c r="BO8" s="285">
        <v>1273489628.0065432</v>
      </c>
      <c r="BP8" s="285">
        <v>1260344404.003581</v>
      </c>
      <c r="BQ8" s="285">
        <v>13145224.002962112</v>
      </c>
    </row>
    <row r="9" spans="1:69" ht="12.75" customHeight="1">
      <c r="A9" s="282">
        <v>2007</v>
      </c>
      <c r="B9" s="282">
        <v>2</v>
      </c>
      <c r="C9" s="293">
        <v>124</v>
      </c>
      <c r="D9" s="285"/>
      <c r="E9" s="285"/>
      <c r="F9" s="293">
        <v>13500</v>
      </c>
      <c r="G9" s="294">
        <v>27464423406.150002</v>
      </c>
      <c r="H9" s="294">
        <v>10433162840.48</v>
      </c>
      <c r="I9" s="294">
        <v>13694473564.99</v>
      </c>
      <c r="J9" s="294">
        <v>13694473564.99</v>
      </c>
      <c r="K9" s="294">
        <v>3336787000.6800022</v>
      </c>
      <c r="L9" s="285">
        <v>13027621779.593199</v>
      </c>
      <c r="M9" s="285">
        <v>525387291.21000004</v>
      </c>
      <c r="N9" s="294">
        <v>939718045.72000003</v>
      </c>
      <c r="O9" s="295">
        <f t="shared" si="0"/>
        <v>6.8620238759845034E-2</v>
      </c>
      <c r="P9" s="285">
        <v>5500</v>
      </c>
      <c r="Q9" s="285">
        <v>198463144.51999998</v>
      </c>
      <c r="R9" s="285">
        <v>94754141.829999998</v>
      </c>
      <c r="S9" s="285">
        <v>1339766519.53</v>
      </c>
      <c r="T9" s="285">
        <v>1078525705.03</v>
      </c>
      <c r="U9" s="285">
        <v>24083400.5</v>
      </c>
      <c r="V9" s="285"/>
      <c r="W9" s="294">
        <v>22760879361.613098</v>
      </c>
      <c r="X9" s="294">
        <v>21093390906.950001</v>
      </c>
      <c r="Y9" s="294">
        <v>2544879657.0770001</v>
      </c>
      <c r="Z9" s="294">
        <v>18548511249.873501</v>
      </c>
      <c r="AA9" s="294">
        <v>1422053067.9030974</v>
      </c>
      <c r="AB9" s="294">
        <v>1422053067.9025998</v>
      </c>
      <c r="AC9" s="294"/>
      <c r="AD9" s="294">
        <v>4703544044.5</v>
      </c>
      <c r="AE9" s="294">
        <v>4600402042.8000002</v>
      </c>
      <c r="AF9" s="296">
        <v>-1940269755.52</v>
      </c>
      <c r="AG9" s="285">
        <v>3316614.86</v>
      </c>
      <c r="AH9" s="285">
        <v>253000</v>
      </c>
      <c r="AI9" s="285">
        <v>446111468.32999998</v>
      </c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>
        <v>3153951260.4140005</v>
      </c>
      <c r="AW9" s="285">
        <v>2497637178.5200005</v>
      </c>
      <c r="AX9" s="285">
        <v>33433291.199999999</v>
      </c>
      <c r="AY9" s="297">
        <v>8837149</v>
      </c>
      <c r="AZ9" s="285">
        <v>616793462.41999996</v>
      </c>
      <c r="BA9" s="285">
        <v>12708507</v>
      </c>
      <c r="BB9" s="285"/>
      <c r="BC9" s="285">
        <v>2380019555.5799999</v>
      </c>
      <c r="BD9" s="285">
        <v>2192502819.3800001</v>
      </c>
      <c r="BE9" s="285">
        <v>39245527.539999999</v>
      </c>
      <c r="BF9" s="285"/>
      <c r="BG9" s="285">
        <v>148271208.66</v>
      </c>
      <c r="BH9" s="285"/>
      <c r="BI9" s="285">
        <v>773931704.83400059</v>
      </c>
      <c r="BJ9" s="285">
        <v>127123918.44</v>
      </c>
      <c r="BK9" s="285">
        <v>1498719579.1199999</v>
      </c>
      <c r="BL9" s="285">
        <v>637373657.41000009</v>
      </c>
      <c r="BM9" s="285">
        <v>247952723.23999998</v>
      </c>
      <c r="BN9" s="285">
        <v>42253320.420000002</v>
      </c>
      <c r="BO9" s="285">
        <v>4900623562.7740002</v>
      </c>
      <c r="BP9" s="285">
        <v>3318927915.5900002</v>
      </c>
      <c r="BQ9" s="285">
        <v>1581695647.184</v>
      </c>
    </row>
    <row r="10" spans="1:69" ht="12.75" customHeight="1">
      <c r="A10" s="282">
        <v>2007</v>
      </c>
      <c r="B10" s="282">
        <v>3</v>
      </c>
      <c r="C10" s="293">
        <v>131</v>
      </c>
      <c r="D10" s="298">
        <v>92</v>
      </c>
      <c r="E10" s="298">
        <v>39</v>
      </c>
      <c r="F10" s="293">
        <v>14265</v>
      </c>
      <c r="G10" s="294">
        <v>32161689671.049999</v>
      </c>
      <c r="H10" s="294">
        <v>12722512230.9</v>
      </c>
      <c r="I10" s="294">
        <v>16271097324.439999</v>
      </c>
      <c r="J10" s="294">
        <v>16271097324.439999</v>
      </c>
      <c r="K10" s="294">
        <v>3168080115.7099991</v>
      </c>
      <c r="L10" s="285">
        <v>15317703279.254198</v>
      </c>
      <c r="M10" s="285">
        <v>748311062.81000006</v>
      </c>
      <c r="N10" s="294">
        <v>1172809381.3800001</v>
      </c>
      <c r="O10" s="295">
        <f t="shared" si="0"/>
        <v>7.2079304671012076E-2</v>
      </c>
      <c r="P10" s="285">
        <v>0</v>
      </c>
      <c r="Q10" s="285">
        <v>250710332.90000001</v>
      </c>
      <c r="R10" s="285">
        <v>74875566.409999996</v>
      </c>
      <c r="S10" s="285">
        <v>1402404148.21</v>
      </c>
      <c r="T10" s="285">
        <v>1174602214.96</v>
      </c>
      <c r="U10" s="285">
        <v>23980783.25</v>
      </c>
      <c r="V10" s="285"/>
      <c r="W10" s="294">
        <v>26407572623.944328</v>
      </c>
      <c r="X10" s="294">
        <v>23888907756.16</v>
      </c>
      <c r="Y10" s="294">
        <v>2529929104.4934006</v>
      </c>
      <c r="Z10" s="294">
        <v>21358978651.667145</v>
      </c>
      <c r="AA10" s="294">
        <v>1618951660.9343286</v>
      </c>
      <c r="AB10" s="294">
        <v>1618951660.9337795</v>
      </c>
      <c r="AC10" s="294"/>
      <c r="AD10" s="294">
        <v>5754117046.9200001</v>
      </c>
      <c r="AE10" s="294">
        <v>5320962868.96</v>
      </c>
      <c r="AF10" s="296">
        <v>-1946785905.55</v>
      </c>
      <c r="AG10" s="285">
        <v>672275</v>
      </c>
      <c r="AH10" s="285">
        <v>21272270</v>
      </c>
      <c r="AI10" s="285">
        <v>598456925.05999994</v>
      </c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>
        <v>5274041923.3800001</v>
      </c>
      <c r="AW10" s="285">
        <v>4244664347.6799998</v>
      </c>
      <c r="AX10" s="285">
        <v>65154055.700000003</v>
      </c>
      <c r="AY10" s="297">
        <v>7925419</v>
      </c>
      <c r="AZ10" s="285">
        <v>925720961.33000004</v>
      </c>
      <c r="BA10" s="285">
        <v>18016612</v>
      </c>
      <c r="BB10" s="285"/>
      <c r="BC10" s="285">
        <v>3866794709.4664593</v>
      </c>
      <c r="BD10" s="285">
        <v>3563728251.9464593</v>
      </c>
      <c r="BE10" s="285">
        <v>59535961.109999999</v>
      </c>
      <c r="BF10" s="285"/>
      <c r="BG10" s="285">
        <v>243530496.41</v>
      </c>
      <c r="BH10" s="285"/>
      <c r="BI10" s="285">
        <v>1407247213.9135408</v>
      </c>
      <c r="BJ10" s="285">
        <v>220637784.85000002</v>
      </c>
      <c r="BK10" s="285">
        <v>1566318319.3399999</v>
      </c>
      <c r="BL10" s="285">
        <v>1065305021.02</v>
      </c>
      <c r="BM10" s="285">
        <v>401559112.74000001</v>
      </c>
      <c r="BN10" s="285">
        <v>124686166.65999998</v>
      </c>
      <c r="BO10" s="285">
        <v>7248840791.46</v>
      </c>
      <c r="BP10" s="285">
        <v>5491528788.4524593</v>
      </c>
      <c r="BQ10" s="285">
        <v>1757312003.0075407</v>
      </c>
    </row>
    <row r="11" spans="1:69" ht="12.75" customHeight="1">
      <c r="A11" s="282">
        <v>2007</v>
      </c>
      <c r="B11" s="282">
        <v>4</v>
      </c>
      <c r="C11" s="293">
        <v>179</v>
      </c>
      <c r="D11" s="298">
        <v>99</v>
      </c>
      <c r="E11" s="298">
        <v>80</v>
      </c>
      <c r="F11" s="293">
        <v>21667</v>
      </c>
      <c r="G11" s="294">
        <v>35627606288.190002</v>
      </c>
      <c r="H11" s="294">
        <v>13600161352.700001</v>
      </c>
      <c r="I11" s="294">
        <v>18037539097.009998</v>
      </c>
      <c r="J11" s="294">
        <v>18037539097.009998</v>
      </c>
      <c r="K11" s="294">
        <v>3989905838.4800034</v>
      </c>
      <c r="L11" s="285">
        <v>17228108230.489998</v>
      </c>
      <c r="M11" s="285">
        <v>609133115.25</v>
      </c>
      <c r="N11" s="294">
        <v>1448704759.45</v>
      </c>
      <c r="O11" s="295">
        <f t="shared" si="0"/>
        <v>8.0316098091792645E-2</v>
      </c>
      <c r="P11" s="285">
        <v>0</v>
      </c>
      <c r="Q11" s="285">
        <v>247167394.92000002</v>
      </c>
      <c r="R11" s="285">
        <v>237462533.91000003</v>
      </c>
      <c r="S11" s="285">
        <v>1545366049.5600002</v>
      </c>
      <c r="T11" s="285">
        <v>1318518155.2400002</v>
      </c>
      <c r="U11" s="285">
        <v>20700217.25</v>
      </c>
      <c r="V11" s="285"/>
      <c r="W11" s="294">
        <v>28269308404.939999</v>
      </c>
      <c r="X11" s="294">
        <v>25959653548.93</v>
      </c>
      <c r="Y11" s="294">
        <v>2757959914.8941002</v>
      </c>
      <c r="Z11" s="294">
        <v>23200893116.036102</v>
      </c>
      <c r="AA11" s="294">
        <v>1837031279.1299982</v>
      </c>
      <c r="AB11" s="294">
        <v>1806798398.1318104</v>
      </c>
      <c r="AC11" s="294"/>
      <c r="AD11" s="294">
        <v>7358297883.2399998</v>
      </c>
      <c r="AE11" s="294">
        <v>6513649792.0500002</v>
      </c>
      <c r="AF11" s="296">
        <v>-1853866356.8599999</v>
      </c>
      <c r="AG11" s="285">
        <v>19510870</v>
      </c>
      <c r="AH11" s="285">
        <v>24296826.98</v>
      </c>
      <c r="AI11" s="285">
        <v>737248142.32999992</v>
      </c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>
        <v>8311371594.5300016</v>
      </c>
      <c r="AW11" s="285">
        <v>6741952677.2000017</v>
      </c>
      <c r="AX11" s="285">
        <v>187398007.13000003</v>
      </c>
      <c r="AY11" s="297">
        <v>37368321</v>
      </c>
      <c r="AZ11" s="285">
        <v>1334503579.8700001</v>
      </c>
      <c r="BA11" s="285">
        <v>19531697</v>
      </c>
      <c r="BB11" s="285"/>
      <c r="BC11" s="285">
        <v>5655355175.2700005</v>
      </c>
      <c r="BD11" s="285">
        <v>5529382922.2800007</v>
      </c>
      <c r="BE11" s="285">
        <v>119212634.98999999</v>
      </c>
      <c r="BF11" s="285"/>
      <c r="BG11" s="285">
        <v>6759618</v>
      </c>
      <c r="BH11" s="285"/>
      <c r="BI11" s="285">
        <v>2656016419.2600012</v>
      </c>
      <c r="BJ11" s="285">
        <v>221838350.06</v>
      </c>
      <c r="BK11" s="285">
        <v>1644520489.3</v>
      </c>
      <c r="BL11" s="285">
        <v>1864380353.6029003</v>
      </c>
      <c r="BM11" s="285">
        <v>552046321.88999999</v>
      </c>
      <c r="BN11" s="285">
        <v>197287799.62</v>
      </c>
      <c r="BO11" s="285">
        <v>10518152802.990002</v>
      </c>
      <c r="BP11" s="285">
        <v>8198960070.7606106</v>
      </c>
      <c r="BQ11" s="285">
        <v>2319192732.2293911</v>
      </c>
    </row>
    <row r="12" spans="1:69" ht="12.75" customHeight="1">
      <c r="A12" s="282">
        <v>2008</v>
      </c>
      <c r="B12" s="282">
        <v>1</v>
      </c>
      <c r="C12" s="293">
        <v>197</v>
      </c>
      <c r="D12" s="298">
        <v>110</v>
      </c>
      <c r="E12" s="298">
        <v>87</v>
      </c>
      <c r="F12" s="293">
        <v>23431</v>
      </c>
      <c r="G12" s="294">
        <v>44815841090</v>
      </c>
      <c r="H12" s="294">
        <v>11134968000</v>
      </c>
      <c r="I12" s="294">
        <v>29386442800</v>
      </c>
      <c r="J12" s="294">
        <v>29386442800</v>
      </c>
      <c r="K12" s="294">
        <v>4294430290</v>
      </c>
      <c r="L12" s="285">
        <v>28077348552.287918</v>
      </c>
      <c r="M12" s="285">
        <v>1223284347.23</v>
      </c>
      <c r="N12" s="294">
        <v>1302118900</v>
      </c>
      <c r="O12" s="295">
        <f t="shared" si="0"/>
        <v>4.4310191228725378E-2</v>
      </c>
      <c r="P12" s="285">
        <v>0</v>
      </c>
      <c r="Q12" s="285">
        <v>332488370.69</v>
      </c>
      <c r="R12" s="285">
        <v>95087798.440000013</v>
      </c>
      <c r="S12" s="285">
        <v>1478082667.7866666</v>
      </c>
      <c r="T12" s="285">
        <v>1336820278.6066666</v>
      </c>
      <c r="U12" s="285">
        <v>28917663.379999999</v>
      </c>
      <c r="V12" s="285"/>
      <c r="W12" s="294">
        <v>35776261438.083878</v>
      </c>
      <c r="X12" s="294">
        <v>31570530820</v>
      </c>
      <c r="Y12" s="294">
        <v>2305926199.1739006</v>
      </c>
      <c r="Z12" s="294">
        <v>29264604620.533325</v>
      </c>
      <c r="AA12" s="294">
        <v>2176312186.7438774</v>
      </c>
      <c r="AB12" s="294">
        <v>2176312187.0366535</v>
      </c>
      <c r="AC12" s="294"/>
      <c r="AD12" s="294">
        <v>9039579656.1800003</v>
      </c>
      <c r="AE12" s="294">
        <v>7394042100</v>
      </c>
      <c r="AF12" s="296">
        <v>329317530</v>
      </c>
      <c r="AG12" s="285">
        <v>20465333</v>
      </c>
      <c r="AH12" s="285">
        <v>24989017</v>
      </c>
      <c r="AI12" s="285">
        <v>894226878.59637749</v>
      </c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>
        <v>2572748010.2684894</v>
      </c>
      <c r="AW12" s="285">
        <v>2155465042.2584896</v>
      </c>
      <c r="AX12" s="285">
        <v>32237738.949999999</v>
      </c>
      <c r="AY12" s="297">
        <v>16455</v>
      </c>
      <c r="AZ12" s="285">
        <v>379422476.56</v>
      </c>
      <c r="BA12" s="285">
        <v>1543380</v>
      </c>
      <c r="BB12" s="285"/>
      <c r="BC12" s="285">
        <v>1689288894.0388789</v>
      </c>
      <c r="BD12" s="285">
        <v>1657676376.448879</v>
      </c>
      <c r="BE12" s="285">
        <v>30357304.59</v>
      </c>
      <c r="BF12" s="285"/>
      <c r="BG12" s="285">
        <v>1255213</v>
      </c>
      <c r="BH12" s="285"/>
      <c r="BI12" s="285">
        <v>883459116.22961044</v>
      </c>
      <c r="BJ12" s="285">
        <v>86006575.850000009</v>
      </c>
      <c r="BK12" s="285">
        <v>84258730.224516124</v>
      </c>
      <c r="BL12" s="285">
        <v>614351675.73916674</v>
      </c>
      <c r="BM12" s="285">
        <v>197828304.72</v>
      </c>
      <c r="BN12" s="285">
        <v>21819902.050000001</v>
      </c>
      <c r="BO12" s="285">
        <v>2856709732.2130051</v>
      </c>
      <c r="BP12" s="285">
        <v>2465442913.772469</v>
      </c>
      <c r="BQ12" s="285">
        <v>391266818.44053602</v>
      </c>
    </row>
    <row r="13" spans="1:69" ht="12.75" customHeight="1">
      <c r="A13" s="282">
        <v>2008</v>
      </c>
      <c r="B13" s="282">
        <v>2</v>
      </c>
      <c r="C13" s="293">
        <v>198</v>
      </c>
      <c r="D13" s="298">
        <v>104</v>
      </c>
      <c r="E13" s="298">
        <v>94</v>
      </c>
      <c r="F13" s="293">
        <v>22237</v>
      </c>
      <c r="G13" s="294">
        <v>46129141160</v>
      </c>
      <c r="H13" s="294">
        <v>8385913250</v>
      </c>
      <c r="I13" s="294">
        <v>33601571270</v>
      </c>
      <c r="J13" s="294">
        <v>33601571270</v>
      </c>
      <c r="K13" s="294">
        <v>4141656640</v>
      </c>
      <c r="L13" s="285">
        <v>32205343768.070404</v>
      </c>
      <c r="M13" s="285">
        <v>1054522434.05</v>
      </c>
      <c r="N13" s="294">
        <v>1703727310</v>
      </c>
      <c r="O13" s="295">
        <f t="shared" si="0"/>
        <v>5.0703798828631387E-2</v>
      </c>
      <c r="P13" s="285">
        <v>1550000</v>
      </c>
      <c r="Q13" s="285">
        <v>326140254.77999997</v>
      </c>
      <c r="R13" s="285">
        <v>121446518.90000001</v>
      </c>
      <c r="S13" s="285">
        <v>1274495869.8</v>
      </c>
      <c r="T13" s="285">
        <v>1137559653.3499999</v>
      </c>
      <c r="U13" s="285">
        <v>24915615.649999999</v>
      </c>
      <c r="V13" s="285"/>
      <c r="W13" s="294">
        <v>36204247154.447403</v>
      </c>
      <c r="X13" s="294">
        <v>29124742750</v>
      </c>
      <c r="Y13" s="294">
        <v>2426087457.7915998</v>
      </c>
      <c r="Z13" s="294">
        <v>26698655293.627003</v>
      </c>
      <c r="AA13" s="294">
        <v>2189696135.2074032</v>
      </c>
      <c r="AB13" s="294">
        <v>2189696133.7888002</v>
      </c>
      <c r="AC13" s="294"/>
      <c r="AD13" s="294">
        <v>9924894011.1119995</v>
      </c>
      <c r="AE13" s="294">
        <v>7565800156.6699991</v>
      </c>
      <c r="AF13" s="296">
        <v>386181246.7719999</v>
      </c>
      <c r="AG13" s="285">
        <v>61365852.719999999</v>
      </c>
      <c r="AH13" s="285">
        <v>23145248.600000001</v>
      </c>
      <c r="AI13" s="285">
        <v>969601179.0999999</v>
      </c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>
        <v>5308603398.504241</v>
      </c>
      <c r="AW13" s="285">
        <v>4547203385.4542398</v>
      </c>
      <c r="AX13" s="285">
        <v>69318115.469999999</v>
      </c>
      <c r="AY13" s="297">
        <v>1419656</v>
      </c>
      <c r="AZ13" s="285">
        <v>682354441.04999995</v>
      </c>
      <c r="BA13" s="285">
        <v>4435846.2200000007</v>
      </c>
      <c r="BB13" s="285"/>
      <c r="BC13" s="285">
        <v>3322019609.3688788</v>
      </c>
      <c r="BD13" s="285">
        <v>3118344261.7588787</v>
      </c>
      <c r="BE13" s="285">
        <v>193882528.60999998</v>
      </c>
      <c r="BF13" s="285"/>
      <c r="BG13" s="285">
        <v>9792819</v>
      </c>
      <c r="BH13" s="285"/>
      <c r="BI13" s="285">
        <v>1986583789.1353621</v>
      </c>
      <c r="BJ13" s="285">
        <v>328317242.76000005</v>
      </c>
      <c r="BK13" s="285">
        <v>212297256.22451615</v>
      </c>
      <c r="BL13" s="285">
        <v>1157051103.1700001</v>
      </c>
      <c r="BM13" s="285">
        <v>427458567.13999999</v>
      </c>
      <c r="BN13" s="285">
        <v>100100544.47999999</v>
      </c>
      <c r="BO13" s="285">
        <v>5954718834.3687572</v>
      </c>
      <c r="BP13" s="285">
        <v>5024474295.4668789</v>
      </c>
      <c r="BQ13" s="285">
        <v>930244538.90187836</v>
      </c>
    </row>
    <row r="14" spans="1:69" ht="12.75" customHeight="1">
      <c r="A14" s="282">
        <v>2008</v>
      </c>
      <c r="B14" s="282">
        <v>3</v>
      </c>
      <c r="C14" s="293">
        <v>204</v>
      </c>
      <c r="D14" s="298">
        <v>103</v>
      </c>
      <c r="E14" s="298">
        <v>101</v>
      </c>
      <c r="F14" s="293">
        <v>24021</v>
      </c>
      <c r="G14" s="294">
        <v>42982106258.639999</v>
      </c>
      <c r="H14" s="294">
        <v>6071463943.4300003</v>
      </c>
      <c r="I14" s="294">
        <v>33100879461.269997</v>
      </c>
      <c r="J14" s="294">
        <v>33100879461.269997</v>
      </c>
      <c r="K14" s="294">
        <v>3809762853.9399986</v>
      </c>
      <c r="L14" s="285">
        <v>31732060813.695004</v>
      </c>
      <c r="M14" s="285">
        <v>1054255973.22</v>
      </c>
      <c r="N14" s="294">
        <v>1997185979.6900001</v>
      </c>
      <c r="O14" s="295">
        <f t="shared" si="0"/>
        <v>6.0336341879581382E-2</v>
      </c>
      <c r="P14" s="285"/>
      <c r="Q14" s="285">
        <v>290421161.68000001</v>
      </c>
      <c r="R14" s="285">
        <v>221190038.87</v>
      </c>
      <c r="S14" s="285">
        <v>1295059738.813333</v>
      </c>
      <c r="T14" s="285">
        <v>1206252433.1933331</v>
      </c>
      <c r="U14" s="285">
        <v>26699429.82</v>
      </c>
      <c r="V14" s="285"/>
      <c r="W14" s="294">
        <v>42982106258.645943</v>
      </c>
      <c r="X14" s="294">
        <v>29020238535.799999</v>
      </c>
      <c r="Y14" s="294">
        <v>2260730115.0755</v>
      </c>
      <c r="Z14" s="294">
        <v>26759508420.719509</v>
      </c>
      <c r="AA14" s="294">
        <v>12649309799.735943</v>
      </c>
      <c r="AB14" s="294">
        <v>2163089584.1289334</v>
      </c>
      <c r="AC14" s="294"/>
      <c r="AD14" s="294">
        <v>10486220219.612001</v>
      </c>
      <c r="AE14" s="294">
        <v>7857109527.0400009</v>
      </c>
      <c r="AF14" s="296">
        <v>232368965.76599988</v>
      </c>
      <c r="AG14" s="285">
        <v>58258361.899999999</v>
      </c>
      <c r="AH14" s="285">
        <v>32525318</v>
      </c>
      <c r="AI14" s="285">
        <v>916479933.13600004</v>
      </c>
      <c r="AJ14" s="285"/>
      <c r="AK14" s="285"/>
      <c r="AL14" s="285"/>
      <c r="AM14" s="285"/>
      <c r="AN14" s="285"/>
      <c r="AO14" s="285"/>
      <c r="AP14" s="285"/>
      <c r="AQ14" s="285"/>
      <c r="AR14" s="285"/>
      <c r="AS14" s="285"/>
      <c r="AT14" s="285"/>
      <c r="AU14" s="285"/>
      <c r="AV14" s="285">
        <v>8240817845.0099983</v>
      </c>
      <c r="AW14" s="285">
        <v>7293350158.2999983</v>
      </c>
      <c r="AX14" s="285">
        <v>97381019.120000005</v>
      </c>
      <c r="AY14" s="297"/>
      <c r="AZ14" s="285">
        <v>839443932.36000013</v>
      </c>
      <c r="BA14" s="285"/>
      <c r="BB14" s="285"/>
      <c r="BC14" s="285">
        <v>5012991098.8088789</v>
      </c>
      <c r="BD14" s="285">
        <v>4658598313.5388784</v>
      </c>
      <c r="BE14" s="285">
        <v>347274428.27000004</v>
      </c>
      <c r="BF14" s="285"/>
      <c r="BG14" s="285">
        <v>7118357</v>
      </c>
      <c r="BH14" s="285"/>
      <c r="BI14" s="285">
        <v>3227826746.2011194</v>
      </c>
      <c r="BJ14" s="285">
        <v>732350459.78999996</v>
      </c>
      <c r="BK14" s="285">
        <v>339681185.45451611</v>
      </c>
      <c r="BL14" s="285">
        <v>1739394075.5600002</v>
      </c>
      <c r="BM14" s="285">
        <v>664742700.56999993</v>
      </c>
      <c r="BN14" s="285">
        <v>181754449.50999999</v>
      </c>
      <c r="BO14" s="285">
        <v>9253022343.0345154</v>
      </c>
      <c r="BP14" s="285">
        <v>7856717932.2888794</v>
      </c>
      <c r="BQ14" s="285">
        <v>1396304410.745636</v>
      </c>
    </row>
    <row r="15" spans="1:69" ht="12.75" customHeight="1">
      <c r="A15" s="282">
        <v>2008</v>
      </c>
      <c r="B15" s="282">
        <v>4</v>
      </c>
      <c r="C15" s="293">
        <v>209</v>
      </c>
      <c r="D15" s="298">
        <v>101</v>
      </c>
      <c r="E15" s="298">
        <v>108</v>
      </c>
      <c r="F15" s="293">
        <v>24655</v>
      </c>
      <c r="G15" s="294">
        <v>41700338865.77681</v>
      </c>
      <c r="H15" s="294">
        <v>7109734039.3634787</v>
      </c>
      <c r="I15" s="294">
        <v>30653312200.313503</v>
      </c>
      <c r="J15" s="294">
        <v>30653312200.313503</v>
      </c>
      <c r="K15" s="294">
        <v>3937292626.0998278</v>
      </c>
      <c r="L15" s="285">
        <v>29006400817.154503</v>
      </c>
      <c r="M15" s="285">
        <v>1179553877.4100001</v>
      </c>
      <c r="N15" s="294">
        <v>2192021637.5299997</v>
      </c>
      <c r="O15" s="295">
        <f t="shared" si="0"/>
        <v>7.1510107071156279E-2</v>
      </c>
      <c r="P15" s="285"/>
      <c r="Q15" s="285">
        <v>361016046.00999999</v>
      </c>
      <c r="R15" s="285">
        <v>160954751.03000003</v>
      </c>
      <c r="S15" s="285">
        <v>1338597628.0166667</v>
      </c>
      <c r="T15" s="285">
        <v>1199542654.5066667</v>
      </c>
      <c r="U15" s="285">
        <v>23743865.710000001</v>
      </c>
      <c r="V15" s="285"/>
      <c r="W15" s="294">
        <v>30827985132.322208</v>
      </c>
      <c r="X15" s="294">
        <v>27671713731.914341</v>
      </c>
      <c r="Y15" s="294">
        <v>2130203714.6640999</v>
      </c>
      <c r="Z15" s="294">
        <v>25541510017.25024</v>
      </c>
      <c r="AA15" s="294">
        <v>473506606.60786724</v>
      </c>
      <c r="AB15" s="294">
        <v>1928932536.7978654</v>
      </c>
      <c r="AC15" s="294"/>
      <c r="AD15" s="294">
        <v>10872353736.446106</v>
      </c>
      <c r="AE15" s="294">
        <v>7668248391.3699999</v>
      </c>
      <c r="AF15" s="296">
        <v>249118823.68599999</v>
      </c>
      <c r="AG15" s="285">
        <v>61954703.899999999</v>
      </c>
      <c r="AH15" s="285">
        <v>25407036</v>
      </c>
      <c r="AI15" s="285">
        <v>970104295.68600011</v>
      </c>
      <c r="AJ15" s="285"/>
      <c r="AK15" s="285"/>
      <c r="AL15" s="285"/>
      <c r="AM15" s="285"/>
      <c r="AN15" s="285"/>
      <c r="AO15" s="285"/>
      <c r="AP15" s="285"/>
      <c r="AQ15" s="285"/>
      <c r="AR15" s="285"/>
      <c r="AS15" s="285"/>
      <c r="AT15" s="285"/>
      <c r="AU15" s="285"/>
      <c r="AV15" s="285">
        <v>11092623442.501711</v>
      </c>
      <c r="AW15" s="285">
        <v>9908986722.8817101</v>
      </c>
      <c r="AX15" s="285">
        <v>136179222.25999999</v>
      </c>
      <c r="AY15" s="297"/>
      <c r="AZ15" s="285">
        <v>1018876468.42</v>
      </c>
      <c r="BA15" s="285"/>
      <c r="BB15" s="285"/>
      <c r="BC15" s="285">
        <v>6516367817.3233156</v>
      </c>
      <c r="BD15" s="285">
        <v>6075437882.2433157</v>
      </c>
      <c r="BE15" s="285">
        <v>432575975.08000004</v>
      </c>
      <c r="BF15" s="285"/>
      <c r="BG15" s="285">
        <v>8353960</v>
      </c>
      <c r="BH15" s="285"/>
      <c r="BI15" s="285">
        <v>4576255625.1783953</v>
      </c>
      <c r="BJ15" s="285">
        <v>1026666081.0510001</v>
      </c>
      <c r="BK15" s="285">
        <v>444415849.35000002</v>
      </c>
      <c r="BL15" s="285">
        <v>2362736825.4735899</v>
      </c>
      <c r="BM15" s="285">
        <v>1153582128.28</v>
      </c>
      <c r="BN15" s="285">
        <v>655388402.35000002</v>
      </c>
      <c r="BO15" s="285">
        <v>12699436573.131712</v>
      </c>
      <c r="BP15" s="285">
        <v>10804548764.047806</v>
      </c>
      <c r="BQ15" s="285">
        <v>1894887809.0839062</v>
      </c>
    </row>
    <row r="16" spans="1:69" ht="12.75" customHeight="1">
      <c r="A16" s="282">
        <v>2009</v>
      </c>
      <c r="B16" s="282">
        <v>1</v>
      </c>
      <c r="C16" s="293">
        <v>214</v>
      </c>
      <c r="D16" s="298">
        <v>102</v>
      </c>
      <c r="E16" s="298">
        <v>112</v>
      </c>
      <c r="F16" s="293">
        <v>27020</v>
      </c>
      <c r="G16" s="294">
        <v>42264832200</v>
      </c>
      <c r="H16" s="294">
        <v>6590406260</v>
      </c>
      <c r="I16" s="294">
        <v>31294718560</v>
      </c>
      <c r="J16" s="294">
        <v>31294718560</v>
      </c>
      <c r="K16" s="294">
        <v>4379707380</v>
      </c>
      <c r="L16" s="285">
        <v>28698747298.380001</v>
      </c>
      <c r="M16" s="285">
        <v>1907687062.5599999</v>
      </c>
      <c r="N16" s="294">
        <v>2401172970</v>
      </c>
      <c r="O16" s="295">
        <f t="shared" si="0"/>
        <v>7.6727738113264568E-2</v>
      </c>
      <c r="P16" s="285"/>
      <c r="Q16" s="285">
        <v>413808727.93000001</v>
      </c>
      <c r="R16" s="285">
        <v>147069299.41999999</v>
      </c>
      <c r="S16" s="285">
        <v>1481994150.4000001</v>
      </c>
      <c r="T16" s="285">
        <v>1362221747.72</v>
      </c>
      <c r="U16" s="285">
        <v>34666843.130000003</v>
      </c>
      <c r="V16" s="285"/>
      <c r="W16" s="294">
        <v>31765962080</v>
      </c>
      <c r="X16" s="294">
        <v>28627894260</v>
      </c>
      <c r="Y16" s="294">
        <v>1965104558.3299999</v>
      </c>
      <c r="Z16" s="294">
        <v>26662789697.5</v>
      </c>
      <c r="AA16" s="294">
        <v>1970035970</v>
      </c>
      <c r="AB16" s="294">
        <v>1970035979.98</v>
      </c>
      <c r="AC16" s="294"/>
      <c r="AD16" s="294">
        <v>10498870120</v>
      </c>
      <c r="AE16" s="294">
        <v>6994315820</v>
      </c>
      <c r="AF16" s="296">
        <v>1270669000</v>
      </c>
      <c r="AG16" s="285">
        <v>375740846</v>
      </c>
      <c r="AH16" s="285">
        <v>52997381</v>
      </c>
      <c r="AI16" s="285">
        <v>1101032955.78</v>
      </c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>
        <v>2791992328.0916672</v>
      </c>
      <c r="AW16" s="285">
        <v>2649701189.6816669</v>
      </c>
      <c r="AX16" s="285">
        <v>51273424.150000006</v>
      </c>
      <c r="AY16" s="297"/>
      <c r="AZ16" s="285">
        <v>86771800.25</v>
      </c>
      <c r="BA16" s="285"/>
      <c r="BB16" s="285"/>
      <c r="BC16" s="285">
        <v>1646822177.1068699</v>
      </c>
      <c r="BD16" s="285">
        <v>1568762582.9268699</v>
      </c>
      <c r="BE16" s="285">
        <v>74367300.219999999</v>
      </c>
      <c r="BF16" s="285"/>
      <c r="BG16" s="285">
        <v>3692293.96</v>
      </c>
      <c r="BH16" s="285"/>
      <c r="BI16" s="285">
        <v>1145170150.9847972</v>
      </c>
      <c r="BJ16" s="285">
        <v>285456164.98999995</v>
      </c>
      <c r="BK16" s="285">
        <v>160075819.88</v>
      </c>
      <c r="BL16" s="285">
        <v>629545915.56874454</v>
      </c>
      <c r="BM16" s="285">
        <v>1929816432.3100002</v>
      </c>
      <c r="BN16" s="285">
        <v>1608332351.1799998</v>
      </c>
      <c r="BO16" s="285">
        <v>4885276719.2816677</v>
      </c>
      <c r="BP16" s="285">
        <v>4208200519.0756145</v>
      </c>
      <c r="BQ16" s="285">
        <v>677076200.20605326</v>
      </c>
    </row>
    <row r="17" spans="1:69" ht="12.75" customHeight="1">
      <c r="A17" s="282">
        <v>2009</v>
      </c>
      <c r="B17" s="282">
        <v>2</v>
      </c>
      <c r="C17" s="293">
        <v>217</v>
      </c>
      <c r="D17" s="298">
        <v>102</v>
      </c>
      <c r="E17" s="298">
        <v>115</v>
      </c>
      <c r="F17" s="293">
        <v>27780</v>
      </c>
      <c r="G17" s="294">
        <v>42781679940</v>
      </c>
      <c r="H17" s="294">
        <v>7037448000</v>
      </c>
      <c r="I17" s="294">
        <v>31273938880</v>
      </c>
      <c r="J17" s="294">
        <v>31273938880</v>
      </c>
      <c r="K17" s="294">
        <v>4470293060</v>
      </c>
      <c r="L17" s="285">
        <v>28972576221.451698</v>
      </c>
      <c r="M17" s="285">
        <v>1630751166.27</v>
      </c>
      <c r="N17" s="294">
        <v>2534093260</v>
      </c>
      <c r="O17" s="295">
        <f t="shared" si="0"/>
        <v>8.1028912594715674E-2</v>
      </c>
      <c r="P17" s="285"/>
      <c r="Q17" s="285">
        <v>391201509.47000003</v>
      </c>
      <c r="R17" s="285">
        <v>139300109.19</v>
      </c>
      <c r="S17" s="285">
        <v>1454819953.0100002</v>
      </c>
      <c r="T17" s="285">
        <v>1355393511.3500001</v>
      </c>
      <c r="U17" s="285">
        <v>24887703.859999999</v>
      </c>
      <c r="V17" s="285"/>
      <c r="W17" s="294">
        <v>32330579389.999996</v>
      </c>
      <c r="X17" s="294">
        <v>29103771230</v>
      </c>
      <c r="Y17" s="294">
        <v>2326975739.7057891</v>
      </c>
      <c r="Z17" s="294">
        <v>26776795489.547195</v>
      </c>
      <c r="AA17" s="294">
        <v>2138462140.0000002</v>
      </c>
      <c r="AB17" s="294">
        <v>2138462131.0374982</v>
      </c>
      <c r="AC17" s="294"/>
      <c r="AD17" s="294">
        <v>10451100560</v>
      </c>
      <c r="AE17" s="294">
        <v>7113835910</v>
      </c>
      <c r="AF17" s="296">
        <v>946483120</v>
      </c>
      <c r="AG17" s="285">
        <v>376374592</v>
      </c>
      <c r="AH17" s="285">
        <v>52938411</v>
      </c>
      <c r="AI17" s="285">
        <v>1384630132.6899998</v>
      </c>
      <c r="AJ17" s="285"/>
      <c r="AK17" s="285"/>
      <c r="AL17" s="285"/>
      <c r="AM17" s="285"/>
      <c r="AN17" s="285"/>
      <c r="AO17" s="285"/>
      <c r="AP17" s="285"/>
      <c r="AQ17" s="285"/>
      <c r="AR17" s="285"/>
      <c r="AS17" s="285"/>
      <c r="AT17" s="285"/>
      <c r="AU17" s="285"/>
      <c r="AV17" s="285">
        <v>5115171630.920001</v>
      </c>
      <c r="AW17" s="285">
        <v>4848570542.96</v>
      </c>
      <c r="AX17" s="285">
        <v>89816641.25999999</v>
      </c>
      <c r="AY17" s="297"/>
      <c r="AZ17" s="285">
        <v>167774685.94</v>
      </c>
      <c r="BA17" s="285"/>
      <c r="BB17" s="285"/>
      <c r="BC17" s="285">
        <v>3080152293.3900003</v>
      </c>
      <c r="BD17" s="285">
        <v>2951348975.0700002</v>
      </c>
      <c r="BE17" s="285">
        <v>106532870.36</v>
      </c>
      <c r="BF17" s="285"/>
      <c r="BG17" s="285">
        <v>22270447.960000001</v>
      </c>
      <c r="BH17" s="285"/>
      <c r="BI17" s="285">
        <v>2035019337.5300007</v>
      </c>
      <c r="BJ17" s="285">
        <v>543348126.01699984</v>
      </c>
      <c r="BK17" s="285">
        <v>337266906.82999998</v>
      </c>
      <c r="BL17" s="285">
        <v>1101972260.3400002</v>
      </c>
      <c r="BM17" s="285">
        <v>2393447148.2400002</v>
      </c>
      <c r="BN17" s="285">
        <v>2490106567.4700003</v>
      </c>
      <c r="BO17" s="285">
        <v>7846320685.9900017</v>
      </c>
      <c r="BP17" s="285">
        <v>7295385927.2969999</v>
      </c>
      <c r="BQ17" s="285">
        <v>550934758.69300175</v>
      </c>
    </row>
    <row r="18" spans="1:69" ht="12.75" customHeight="1">
      <c r="A18" s="282">
        <v>2009</v>
      </c>
      <c r="B18" s="282">
        <v>3</v>
      </c>
      <c r="C18" s="293">
        <v>217</v>
      </c>
      <c r="D18" s="298"/>
      <c r="E18" s="298"/>
      <c r="F18" s="293">
        <v>27061</v>
      </c>
      <c r="G18" s="294">
        <v>42662016370.510002</v>
      </c>
      <c r="H18" s="294">
        <v>7003338891.710001</v>
      </c>
      <c r="I18" s="294">
        <v>31266289083.620003</v>
      </c>
      <c r="J18" s="294">
        <v>31266289083.620003</v>
      </c>
      <c r="K18" s="294">
        <v>4392388395.1799984</v>
      </c>
      <c r="L18" s="285">
        <v>26937453001.100002</v>
      </c>
      <c r="M18" s="285">
        <v>1396018159.6300001</v>
      </c>
      <c r="N18" s="294">
        <v>5636916077</v>
      </c>
      <c r="O18" s="295">
        <f t="shared" si="0"/>
        <v>0.18028733956640561</v>
      </c>
      <c r="P18" s="285"/>
      <c r="Q18" s="285">
        <v>351892207.52000004</v>
      </c>
      <c r="R18" s="285">
        <v>173291285.5</v>
      </c>
      <c r="S18" s="285">
        <v>1476596476.8600001</v>
      </c>
      <c r="T18" s="285">
        <v>1370937784.22</v>
      </c>
      <c r="U18" s="285">
        <v>31835916.84</v>
      </c>
      <c r="V18" s="285"/>
      <c r="W18" s="294">
        <v>32644337045.286007</v>
      </c>
      <c r="X18" s="294">
        <v>29706546599.060009</v>
      </c>
      <c r="Y18" s="294">
        <v>2172121616.3399997</v>
      </c>
      <c r="Z18" s="294">
        <v>27534424982.720009</v>
      </c>
      <c r="AA18" s="294">
        <v>2084440437.355998</v>
      </c>
      <c r="AB18" s="294">
        <v>2084440437.3560004</v>
      </c>
      <c r="AC18" s="294"/>
      <c r="AD18" s="294">
        <v>10017679325.226683</v>
      </c>
      <c r="AE18" s="294">
        <v>7155462292.4300013</v>
      </c>
      <c r="AF18" s="296">
        <v>858739702.2766825</v>
      </c>
      <c r="AG18" s="285">
        <v>45250011.539999999</v>
      </c>
      <c r="AH18" s="285">
        <v>53397500</v>
      </c>
      <c r="AI18" s="285">
        <v>1705816572.7799997</v>
      </c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>
        <v>7952253341.04</v>
      </c>
      <c r="AW18" s="285">
        <v>7486760592.9799995</v>
      </c>
      <c r="AX18" s="285">
        <v>140573002.63000003</v>
      </c>
      <c r="AY18" s="297"/>
      <c r="AZ18" s="285">
        <v>270182270.89000005</v>
      </c>
      <c r="BA18" s="285"/>
      <c r="BB18" s="285"/>
      <c r="BC18" s="285">
        <v>4724215347.7300005</v>
      </c>
      <c r="BD18" s="285">
        <v>4564692211.9400005</v>
      </c>
      <c r="BE18" s="285">
        <v>147379063.82999998</v>
      </c>
      <c r="BF18" s="285"/>
      <c r="BG18" s="285">
        <v>12144071.960000001</v>
      </c>
      <c r="BH18" s="285"/>
      <c r="BI18" s="285">
        <v>3228037993.3099995</v>
      </c>
      <c r="BJ18" s="285">
        <v>1425469220.4700003</v>
      </c>
      <c r="BK18" s="285">
        <v>352647006.79999995</v>
      </c>
      <c r="BL18" s="285">
        <v>1682266594.5900002</v>
      </c>
      <c r="BM18" s="285">
        <v>2665589009.4099994</v>
      </c>
      <c r="BN18" s="285">
        <v>2813254931.8500004</v>
      </c>
      <c r="BO18" s="285">
        <v>10970957108.25</v>
      </c>
      <c r="BP18" s="285">
        <v>10790748661.050001</v>
      </c>
      <c r="BQ18" s="285">
        <v>180208447.19999886</v>
      </c>
    </row>
    <row r="19" spans="1:69" ht="12.75" customHeight="1">
      <c r="A19" s="282">
        <v>2009</v>
      </c>
      <c r="B19" s="282">
        <v>4</v>
      </c>
      <c r="C19" s="293">
        <v>212</v>
      </c>
      <c r="D19" s="298">
        <v>95</v>
      </c>
      <c r="E19" s="298">
        <v>117</v>
      </c>
      <c r="F19" s="293">
        <v>28069</v>
      </c>
      <c r="G19" s="294">
        <v>44568177819.310005</v>
      </c>
      <c r="H19" s="294">
        <v>9779467677.8499985</v>
      </c>
      <c r="I19" s="294">
        <v>30368474945.050003</v>
      </c>
      <c r="J19" s="294">
        <v>30368474945.050003</v>
      </c>
      <c r="K19" s="294">
        <v>4420235196.4100037</v>
      </c>
      <c r="L19" s="285">
        <v>25615400651.470001</v>
      </c>
      <c r="M19" s="285">
        <v>4471750922.8999996</v>
      </c>
      <c r="N19" s="294">
        <v>2128058098.6299999</v>
      </c>
      <c r="O19" s="295">
        <f t="shared" si="0"/>
        <v>7.0074579065316833E-2</v>
      </c>
      <c r="P19" s="285"/>
      <c r="Q19" s="285">
        <v>515174551.43000001</v>
      </c>
      <c r="R19" s="285">
        <v>162388581.82999998</v>
      </c>
      <c r="S19" s="285">
        <v>1466375727.8500001</v>
      </c>
      <c r="T19" s="285">
        <v>1356635787.21</v>
      </c>
      <c r="U19" s="285">
        <v>31128664.84</v>
      </c>
      <c r="V19" s="285"/>
      <c r="W19" s="294">
        <v>32656277693.560001</v>
      </c>
      <c r="X19" s="294">
        <v>29898255733.489998</v>
      </c>
      <c r="Y19" s="294">
        <v>1905561918.8899999</v>
      </c>
      <c r="Z19" s="294">
        <v>27992693814.599998</v>
      </c>
      <c r="AA19" s="294">
        <v>1947335305.1999998</v>
      </c>
      <c r="AB19" s="294">
        <v>1947335305.2</v>
      </c>
      <c r="AC19" s="294"/>
      <c r="AD19" s="294">
        <v>11911900125.745926</v>
      </c>
      <c r="AE19" s="294">
        <v>7442560565.5300007</v>
      </c>
      <c r="AF19" s="296">
        <v>819806622.04000008</v>
      </c>
      <c r="AG19" s="285">
        <v>346608079</v>
      </c>
      <c r="AH19" s="285">
        <v>57271111</v>
      </c>
      <c r="AI19" s="285">
        <v>1390541107.98</v>
      </c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>
        <v>10764213840.680542</v>
      </c>
      <c r="AW19" s="285">
        <v>10218971740.955742</v>
      </c>
      <c r="AX19" s="285">
        <v>193878808.65000001</v>
      </c>
      <c r="AY19" s="297"/>
      <c r="AZ19" s="285">
        <v>333044428.2148</v>
      </c>
      <c r="BA19" s="285"/>
      <c r="BB19" s="285"/>
      <c r="BC19" s="285">
        <v>6169097861.2630148</v>
      </c>
      <c r="BD19" s="285">
        <v>5993283642.9530144</v>
      </c>
      <c r="BE19" s="285">
        <v>146066933.31</v>
      </c>
      <c r="BF19" s="285"/>
      <c r="BG19" s="285">
        <v>29747285</v>
      </c>
      <c r="BH19" s="285"/>
      <c r="BI19" s="285">
        <v>4595115979.4175272</v>
      </c>
      <c r="BJ19" s="285">
        <v>802734547.21000016</v>
      </c>
      <c r="BK19" s="285">
        <v>674231860.98000002</v>
      </c>
      <c r="BL19" s="285">
        <v>2264221315.7739997</v>
      </c>
      <c r="BM19" s="285">
        <v>3087006184.802</v>
      </c>
      <c r="BN19" s="285">
        <v>3210813990.8096004</v>
      </c>
      <c r="BO19" s="285">
        <v>14527593322.202541</v>
      </c>
      <c r="BP19" s="285">
        <v>12690728108.756617</v>
      </c>
      <c r="BQ19" s="285">
        <v>1836865213.4459248</v>
      </c>
    </row>
    <row r="20" spans="1:69" ht="12.75" customHeight="1">
      <c r="A20" s="282">
        <v>2010</v>
      </c>
      <c r="B20" s="282">
        <v>1</v>
      </c>
      <c r="C20" s="293">
        <v>207</v>
      </c>
      <c r="D20" s="298">
        <v>88</v>
      </c>
      <c r="E20" s="298">
        <v>119</v>
      </c>
      <c r="F20" s="293">
        <v>27132</v>
      </c>
      <c r="G20" s="294">
        <v>44269760320.854591</v>
      </c>
      <c r="H20" s="294">
        <v>8052247626.3500004</v>
      </c>
      <c r="I20" s="294">
        <v>31879318603.526432</v>
      </c>
      <c r="J20" s="294">
        <v>31879318603.526432</v>
      </c>
      <c r="K20" s="294">
        <v>4338194090.978158</v>
      </c>
      <c r="L20" s="285">
        <v>27201702566.539997</v>
      </c>
      <c r="M20" s="285">
        <v>3657861595.8199997</v>
      </c>
      <c r="N20" s="294">
        <v>3165385564.2399998</v>
      </c>
      <c r="O20" s="295">
        <f t="shared" si="0"/>
        <v>9.9292761040690833E-2</v>
      </c>
      <c r="P20" s="285"/>
      <c r="Q20" s="285">
        <v>493417928.73000002</v>
      </c>
      <c r="R20" s="285">
        <v>170464845.02963194</v>
      </c>
      <c r="S20" s="285">
        <v>1097983026.2249999</v>
      </c>
      <c r="T20" s="285">
        <v>989423955.37499988</v>
      </c>
      <c r="U20" s="285">
        <v>30023544.050000001</v>
      </c>
      <c r="V20" s="285"/>
      <c r="W20" s="294">
        <v>33056555349.686314</v>
      </c>
      <c r="X20" s="294">
        <v>30109975448.67001</v>
      </c>
      <c r="Y20" s="294">
        <v>1739815173.24</v>
      </c>
      <c r="Z20" s="294">
        <v>28370160275.430008</v>
      </c>
      <c r="AA20" s="294">
        <v>2189679548.7163</v>
      </c>
      <c r="AB20" s="294">
        <v>2189679548.7163</v>
      </c>
      <c r="AC20" s="294"/>
      <c r="AD20" s="294">
        <v>11213204971.162249</v>
      </c>
      <c r="AE20" s="294">
        <v>7401896709.21</v>
      </c>
      <c r="AF20" s="296">
        <v>1950697906.3499999</v>
      </c>
      <c r="AG20" s="285">
        <v>89613960</v>
      </c>
      <c r="AH20" s="285">
        <v>46785854</v>
      </c>
      <c r="AI20" s="285">
        <v>1764750005.45</v>
      </c>
      <c r="AJ20" s="285"/>
      <c r="AK20" s="285"/>
      <c r="AL20" s="285"/>
      <c r="AM20" s="285"/>
      <c r="AN20" s="285"/>
      <c r="AO20" s="285"/>
      <c r="AP20" s="285"/>
      <c r="AQ20" s="285"/>
      <c r="AR20" s="285"/>
      <c r="AS20" s="285"/>
      <c r="AT20" s="285"/>
      <c r="AU20" s="285"/>
      <c r="AV20" s="285">
        <v>2882492385.0614209</v>
      </c>
      <c r="AW20" s="285">
        <v>2725983216.3204207</v>
      </c>
      <c r="AX20" s="285">
        <v>37385615.230999999</v>
      </c>
      <c r="AY20" s="297"/>
      <c r="AZ20" s="285">
        <v>82324154.780000001</v>
      </c>
      <c r="BA20" s="285"/>
      <c r="BB20" s="285"/>
      <c r="BC20" s="285">
        <v>1698876482.721173</v>
      </c>
      <c r="BD20" s="285">
        <v>1645464275.9511731</v>
      </c>
      <c r="BE20" s="285">
        <v>51781322.769999996</v>
      </c>
      <c r="BF20" s="285"/>
      <c r="BG20" s="285">
        <v>1630884</v>
      </c>
      <c r="BH20" s="285"/>
      <c r="BI20" s="285">
        <v>1183615902.3402479</v>
      </c>
      <c r="BJ20" s="285">
        <v>437473917.91000003</v>
      </c>
      <c r="BK20" s="285">
        <v>87309482.560000002</v>
      </c>
      <c r="BL20" s="285">
        <v>693966342.65799999</v>
      </c>
      <c r="BM20" s="285">
        <v>390217792.92000008</v>
      </c>
      <c r="BN20" s="285">
        <v>562468597.11000001</v>
      </c>
      <c r="BO20" s="285">
        <v>3360033807.5414209</v>
      </c>
      <c r="BP20" s="285">
        <v>3420536242.3791733</v>
      </c>
      <c r="BQ20" s="285">
        <v>-60502434.837752342</v>
      </c>
    </row>
    <row r="21" spans="1:69" ht="12.75" customHeight="1">
      <c r="A21" s="282">
        <v>2010</v>
      </c>
      <c r="B21" s="282">
        <v>2</v>
      </c>
      <c r="C21" s="293">
        <v>190</v>
      </c>
      <c r="D21" s="298">
        <v>77</v>
      </c>
      <c r="E21" s="298">
        <v>113</v>
      </c>
      <c r="F21" s="293">
        <v>25452</v>
      </c>
      <c r="G21" s="294">
        <v>45595146019.943115</v>
      </c>
      <c r="H21" s="294">
        <v>7611434282.5999985</v>
      </c>
      <c r="I21" s="294">
        <v>33311403164.380009</v>
      </c>
      <c r="J21" s="294">
        <v>33311403164.380009</v>
      </c>
      <c r="K21" s="294">
        <v>4672308572.9631081</v>
      </c>
      <c r="L21" s="285">
        <v>28472718834.440006</v>
      </c>
      <c r="M21" s="285">
        <v>3034399652.6399994</v>
      </c>
      <c r="N21" s="294">
        <v>3400226187.3499999</v>
      </c>
      <c r="O21" s="295">
        <f t="shared" si="0"/>
        <v>0.10207394058338175</v>
      </c>
      <c r="P21" s="285"/>
      <c r="Q21" s="285">
        <v>605843016.82999992</v>
      </c>
      <c r="R21" s="285">
        <v>169890137.96000001</v>
      </c>
      <c r="S21" s="285">
        <v>1048441620.7599999</v>
      </c>
      <c r="T21" s="285">
        <v>950455928.86999989</v>
      </c>
      <c r="U21" s="285">
        <v>23166394.09</v>
      </c>
      <c r="V21" s="285"/>
      <c r="W21" s="294">
        <v>34958326453.076309</v>
      </c>
      <c r="X21" s="294">
        <v>31011243744.380009</v>
      </c>
      <c r="Y21" s="294">
        <v>1610592089.02</v>
      </c>
      <c r="Z21" s="294">
        <v>28697906607.360008</v>
      </c>
      <c r="AA21" s="294">
        <v>3158205277.9863005</v>
      </c>
      <c r="AB21" s="294">
        <v>3082358725.9863</v>
      </c>
      <c r="AC21" s="294"/>
      <c r="AD21" s="294">
        <v>10636819566.870001</v>
      </c>
      <c r="AE21" s="294">
        <v>7220707678.96</v>
      </c>
      <c r="AF21" s="296">
        <v>1221095552.6100004</v>
      </c>
      <c r="AG21" s="285">
        <v>92360710</v>
      </c>
      <c r="AH21" s="285">
        <v>39075054</v>
      </c>
      <c r="AI21" s="285">
        <v>1817004961.77</v>
      </c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>
        <v>5109788315.4500017</v>
      </c>
      <c r="AW21" s="285">
        <v>4842952535.2900019</v>
      </c>
      <c r="AX21" s="285">
        <v>66298568.199999996</v>
      </c>
      <c r="AY21" s="297"/>
      <c r="AZ21" s="285">
        <v>167736008.52999997</v>
      </c>
      <c r="BA21" s="285"/>
      <c r="BB21" s="285"/>
      <c r="BC21" s="285">
        <v>3029467096.8399997</v>
      </c>
      <c r="BD21" s="285">
        <v>2944240346.4799995</v>
      </c>
      <c r="BE21" s="285">
        <v>70062354.359999999</v>
      </c>
      <c r="BF21" s="285"/>
      <c r="BG21" s="285">
        <v>15164396</v>
      </c>
      <c r="BH21" s="285"/>
      <c r="BI21" s="285">
        <v>2080321218.610002</v>
      </c>
      <c r="BJ21" s="285">
        <v>675937177.14999998</v>
      </c>
      <c r="BK21" s="285">
        <v>170190899.08000001</v>
      </c>
      <c r="BL21" s="285">
        <v>1164912020.51</v>
      </c>
      <c r="BM21" s="285">
        <v>586452017.19000006</v>
      </c>
      <c r="BN21" s="285">
        <v>726986199.44000018</v>
      </c>
      <c r="BO21" s="285">
        <v>5867774474.7200012</v>
      </c>
      <c r="BP21" s="285">
        <v>5674541139.1900005</v>
      </c>
      <c r="BQ21" s="285">
        <v>193233335.53000069</v>
      </c>
    </row>
    <row r="22" spans="1:69" ht="12.75" customHeight="1">
      <c r="A22" s="282">
        <v>2010</v>
      </c>
      <c r="B22" s="282">
        <v>3</v>
      </c>
      <c r="C22" s="293">
        <v>184</v>
      </c>
      <c r="D22" s="298">
        <v>75</v>
      </c>
      <c r="E22" s="298">
        <v>109</v>
      </c>
      <c r="F22" s="293">
        <v>25465</v>
      </c>
      <c r="G22" s="294">
        <v>46938581399.35553</v>
      </c>
      <c r="H22" s="294">
        <v>7279768745.6950006</v>
      </c>
      <c r="I22" s="294">
        <v>34629368068.2565</v>
      </c>
      <c r="J22" s="294">
        <v>34629368068.2565</v>
      </c>
      <c r="K22" s="294">
        <v>5029444585.4040289</v>
      </c>
      <c r="L22" s="285">
        <v>30651341723.529999</v>
      </c>
      <c r="M22" s="285">
        <v>2691975660.3200002</v>
      </c>
      <c r="N22" s="294">
        <v>3848762256.5100002</v>
      </c>
      <c r="O22" s="295">
        <f t="shared" si="0"/>
        <v>0.11114156772725005</v>
      </c>
      <c r="P22" s="285"/>
      <c r="Q22" s="285">
        <v>784749003.61000013</v>
      </c>
      <c r="R22" s="285">
        <v>228236653.66</v>
      </c>
      <c r="S22" s="285">
        <v>1077485907.8349998</v>
      </c>
      <c r="T22" s="285">
        <v>981806838.29499984</v>
      </c>
      <c r="U22" s="285">
        <v>65543916.539999999</v>
      </c>
      <c r="V22" s="285"/>
      <c r="W22" s="294">
        <v>35882512796.612541</v>
      </c>
      <c r="X22" s="294">
        <v>31932912249.77</v>
      </c>
      <c r="Y22" s="294">
        <v>1691644644.5900002</v>
      </c>
      <c r="Z22" s="294">
        <v>30241267605.18</v>
      </c>
      <c r="AA22" s="294">
        <v>3192700194.5425406</v>
      </c>
      <c r="AB22" s="294">
        <v>3053740772.4525352</v>
      </c>
      <c r="AC22" s="294"/>
      <c r="AD22" s="294">
        <v>11056068602.747494</v>
      </c>
      <c r="AE22" s="294">
        <v>7291187762.6200008</v>
      </c>
      <c r="AF22" s="296">
        <v>1184469550.1099999</v>
      </c>
      <c r="AG22" s="285">
        <v>92220628</v>
      </c>
      <c r="AH22" s="285">
        <v>42332025</v>
      </c>
      <c r="AI22" s="285">
        <v>1829087612.6199996</v>
      </c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>
        <v>8068442229.5900002</v>
      </c>
      <c r="AW22" s="285">
        <v>7635811900.3599997</v>
      </c>
      <c r="AX22" s="285">
        <v>97763689.25</v>
      </c>
      <c r="AY22" s="297"/>
      <c r="AZ22" s="285">
        <v>292106915.06999999</v>
      </c>
      <c r="BA22" s="285"/>
      <c r="BB22" s="285"/>
      <c r="BC22" s="285">
        <v>4719053779.8900003</v>
      </c>
      <c r="BD22" s="285">
        <v>4565312890.7300005</v>
      </c>
      <c r="BE22" s="285">
        <v>113915515.14</v>
      </c>
      <c r="BF22" s="285"/>
      <c r="BG22" s="285">
        <v>39825374</v>
      </c>
      <c r="BH22" s="285"/>
      <c r="BI22" s="285">
        <v>3349388449.7199998</v>
      </c>
      <c r="BJ22" s="285">
        <v>1080332865.01</v>
      </c>
      <c r="BK22" s="285">
        <v>265480480.58000001</v>
      </c>
      <c r="BL22" s="285">
        <v>1661638756.5</v>
      </c>
      <c r="BM22" s="285">
        <v>766508240.92999995</v>
      </c>
      <c r="BN22" s="285">
        <v>929848573.36000001</v>
      </c>
      <c r="BO22" s="285">
        <v>9100514194.1000004</v>
      </c>
      <c r="BP22" s="285">
        <v>8537139294.04</v>
      </c>
      <c r="BQ22" s="285">
        <v>563374900.05999994</v>
      </c>
    </row>
    <row r="23" spans="1:69" ht="12.75" customHeight="1">
      <c r="A23" s="282">
        <v>2010</v>
      </c>
      <c r="B23" s="282">
        <v>4</v>
      </c>
      <c r="C23" s="293">
        <v>179</v>
      </c>
      <c r="D23" s="298">
        <v>74</v>
      </c>
      <c r="E23" s="298">
        <v>105</v>
      </c>
      <c r="F23" s="293">
        <v>25990</v>
      </c>
      <c r="G23" s="294">
        <v>48802256431.194923</v>
      </c>
      <c r="H23" s="294">
        <v>11504320296.815001</v>
      </c>
      <c r="I23" s="294">
        <v>32325996419.554001</v>
      </c>
      <c r="J23" s="294">
        <v>32325996419.554001</v>
      </c>
      <c r="K23" s="294">
        <v>4971939714.825922</v>
      </c>
      <c r="L23" s="285">
        <v>29223672322.590004</v>
      </c>
      <c r="M23" s="285">
        <v>2103384404.8100002</v>
      </c>
      <c r="N23" s="294">
        <v>3533893327.04</v>
      </c>
      <c r="O23" s="295">
        <f t="shared" si="0"/>
        <v>0.10932047634894704</v>
      </c>
      <c r="P23" s="285"/>
      <c r="Q23" s="285">
        <v>556511896.46000004</v>
      </c>
      <c r="R23" s="285">
        <v>184328755.36306053</v>
      </c>
      <c r="S23" s="285">
        <v>1290999072.3899999</v>
      </c>
      <c r="T23" s="285">
        <v>1202297183.9499998</v>
      </c>
      <c r="U23" s="285">
        <v>22096988.640000001</v>
      </c>
      <c r="V23" s="285"/>
      <c r="W23" s="294">
        <v>37585409967.600098</v>
      </c>
      <c r="X23" s="294">
        <v>34778631963.551056</v>
      </c>
      <c r="Y23" s="294">
        <v>1335754751.6678627</v>
      </c>
      <c r="Z23" s="294">
        <v>33442877211.883194</v>
      </c>
      <c r="AA23" s="294">
        <v>2123924742.6390419</v>
      </c>
      <c r="AB23" s="294">
        <v>2123924742.6390357</v>
      </c>
      <c r="AC23" s="294"/>
      <c r="AD23" s="294">
        <v>11216846463.60009</v>
      </c>
      <c r="AE23" s="294">
        <v>7357425140.6800003</v>
      </c>
      <c r="AF23" s="296">
        <v>218674238.29000002</v>
      </c>
      <c r="AG23" s="285">
        <v>269480820.81999999</v>
      </c>
      <c r="AH23" s="285">
        <v>42985570</v>
      </c>
      <c r="AI23" s="285">
        <v>1791067534.01</v>
      </c>
      <c r="AJ23" s="285"/>
      <c r="AK23" s="285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>
        <v>11171397441.554758</v>
      </c>
      <c r="AW23" s="285">
        <v>10570630936.244761</v>
      </c>
      <c r="AX23" s="285">
        <v>146456244.88</v>
      </c>
      <c r="AY23" s="297"/>
      <c r="AZ23" s="285">
        <v>383965121.02999991</v>
      </c>
      <c r="BA23" s="285"/>
      <c r="BB23" s="285"/>
      <c r="BC23" s="285">
        <v>6361025743.1388559</v>
      </c>
      <c r="BD23" s="285">
        <v>6188524092.4721889</v>
      </c>
      <c r="BE23" s="285">
        <v>132767415.66666667</v>
      </c>
      <c r="BF23" s="285"/>
      <c r="BG23" s="285">
        <v>39734235</v>
      </c>
      <c r="BH23" s="285"/>
      <c r="BI23" s="285">
        <v>4810371698.4159021</v>
      </c>
      <c r="BJ23" s="285">
        <v>1264954628.7760003</v>
      </c>
      <c r="BK23" s="285">
        <v>379424709.38</v>
      </c>
      <c r="BL23" s="285">
        <v>2138383513.7938137</v>
      </c>
      <c r="BM23" s="285">
        <v>950065854.06000018</v>
      </c>
      <c r="BN23" s="285">
        <v>1014135900.0999999</v>
      </c>
      <c r="BO23" s="285">
        <v>12505560661.864758</v>
      </c>
      <c r="BP23" s="285">
        <v>11022661987.064671</v>
      </c>
      <c r="BQ23" s="285">
        <v>1482898674.800087</v>
      </c>
    </row>
    <row r="24" spans="1:69" ht="12.75" customHeight="1">
      <c r="A24" s="282">
        <v>2011</v>
      </c>
      <c r="B24" s="282">
        <v>1</v>
      </c>
      <c r="C24" s="293">
        <v>178</v>
      </c>
      <c r="D24" s="298">
        <v>74</v>
      </c>
      <c r="E24" s="298">
        <v>104</v>
      </c>
      <c r="F24" s="293">
        <v>26202</v>
      </c>
      <c r="G24" s="294">
        <v>50697885941.413109</v>
      </c>
      <c r="H24" s="294">
        <v>12352129500.550001</v>
      </c>
      <c r="I24" s="294">
        <v>33381463485.869999</v>
      </c>
      <c r="J24" s="294">
        <v>33381463485.869999</v>
      </c>
      <c r="K24" s="294">
        <v>4964292954.9931049</v>
      </c>
      <c r="L24" s="285">
        <v>31524179282.320004</v>
      </c>
      <c r="M24" s="285">
        <v>1339495031.28</v>
      </c>
      <c r="N24" s="294">
        <v>2996415728.3699999</v>
      </c>
      <c r="O24" s="295">
        <f t="shared" si="0"/>
        <v>8.9762862842677621E-2</v>
      </c>
      <c r="P24" s="285"/>
      <c r="Q24" s="285">
        <v>547224430.89999998</v>
      </c>
      <c r="R24" s="285">
        <v>203792777.55999997</v>
      </c>
      <c r="S24" s="285">
        <v>1293503480.9100001</v>
      </c>
      <c r="T24" s="285">
        <v>1187152775.27</v>
      </c>
      <c r="U24" s="285">
        <v>21394023.84</v>
      </c>
      <c r="V24" s="285"/>
      <c r="W24" s="294">
        <v>39356146562.728004</v>
      </c>
      <c r="X24" s="294">
        <v>36420912577.390007</v>
      </c>
      <c r="Y24" s="294">
        <v>1752262399.4600003</v>
      </c>
      <c r="Z24" s="294">
        <v>34668650177.930008</v>
      </c>
      <c r="AA24" s="294">
        <v>2302760451.4479976</v>
      </c>
      <c r="AB24" s="294">
        <v>2302760451.448</v>
      </c>
      <c r="AC24" s="294"/>
      <c r="AD24" s="294">
        <v>11341739378.680115</v>
      </c>
      <c r="AE24" s="294">
        <v>7660161961.493</v>
      </c>
      <c r="AF24" s="296">
        <v>848019210.22000003</v>
      </c>
      <c r="AG24" s="285">
        <v>268559755.23000002</v>
      </c>
      <c r="AH24" s="285">
        <v>43257572</v>
      </c>
      <c r="AI24" s="285">
        <v>2068632567.55</v>
      </c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>
        <v>3082974688.4136338</v>
      </c>
      <c r="AW24" s="285">
        <v>2935182304.5836339</v>
      </c>
      <c r="AX24" s="285">
        <v>41963568.610000007</v>
      </c>
      <c r="AY24" s="297"/>
      <c r="AZ24" s="285">
        <v>82555164.219999984</v>
      </c>
      <c r="BA24" s="285"/>
      <c r="BB24" s="285"/>
      <c r="BC24" s="285">
        <v>1839767095.8400002</v>
      </c>
      <c r="BD24" s="285">
        <v>1716773333.9100001</v>
      </c>
      <c r="BE24" s="285">
        <v>121867643.13000001</v>
      </c>
      <c r="BF24" s="285"/>
      <c r="BG24" s="285">
        <v>1126118.8</v>
      </c>
      <c r="BH24" s="285"/>
      <c r="BI24" s="285">
        <v>1243207592.5736337</v>
      </c>
      <c r="BJ24" s="285">
        <v>435145881.80000001</v>
      </c>
      <c r="BK24" s="285">
        <v>150933368.63</v>
      </c>
      <c r="BL24" s="285">
        <v>761489737.33351851</v>
      </c>
      <c r="BM24" s="285">
        <v>111024519.73</v>
      </c>
      <c r="BN24" s="285">
        <v>75256421.190000027</v>
      </c>
      <c r="BO24" s="285">
        <v>3345132001.773634</v>
      </c>
      <c r="BP24" s="285">
        <v>3162120100.3165188</v>
      </c>
      <c r="BQ24" s="285">
        <v>183011901.45711517</v>
      </c>
    </row>
    <row r="25" spans="1:69" ht="12.75" customHeight="1">
      <c r="A25" s="282">
        <v>2011</v>
      </c>
      <c r="B25" s="282">
        <v>2</v>
      </c>
      <c r="C25" s="293">
        <v>171</v>
      </c>
      <c r="D25" s="298">
        <v>73</v>
      </c>
      <c r="E25" s="298">
        <v>98</v>
      </c>
      <c r="F25" s="293">
        <v>26329</v>
      </c>
      <c r="G25" s="294">
        <v>53250493518</v>
      </c>
      <c r="H25" s="294">
        <v>10064236532.299999</v>
      </c>
      <c r="I25" s="294">
        <v>40453722864.659996</v>
      </c>
      <c r="J25" s="294">
        <v>38052612071.400002</v>
      </c>
      <c r="K25" s="294">
        <v>5133644914.2999992</v>
      </c>
      <c r="L25" s="285">
        <v>36600133144.889999</v>
      </c>
      <c r="M25" s="285">
        <v>940310879</v>
      </c>
      <c r="N25" s="294">
        <v>2913278840.77</v>
      </c>
      <c r="O25" s="295">
        <f t="shared" si="0"/>
        <v>7.2015098598379276E-2</v>
      </c>
      <c r="P25" s="285"/>
      <c r="Q25" s="285">
        <v>587916149.26000011</v>
      </c>
      <c r="R25" s="285">
        <v>231346591.98000002</v>
      </c>
      <c r="S25" s="285">
        <v>1323211964.3700001</v>
      </c>
      <c r="T25" s="285">
        <v>1218685665.5300002</v>
      </c>
      <c r="U25" s="285">
        <v>20830616.039999999</v>
      </c>
      <c r="V25" s="285"/>
      <c r="W25" s="294">
        <v>41525969869.699997</v>
      </c>
      <c r="X25" s="294">
        <v>37920340120.519997</v>
      </c>
      <c r="Y25" s="294">
        <v>2671327276.6199994</v>
      </c>
      <c r="Z25" s="294">
        <v>35249012843.900002</v>
      </c>
      <c r="AA25" s="294">
        <v>484857034.4000001</v>
      </c>
      <c r="AB25" s="294">
        <v>2923411766.9062996</v>
      </c>
      <c r="AC25" s="294"/>
      <c r="AD25" s="294">
        <v>11724523648.389999</v>
      </c>
      <c r="AE25" s="294">
        <v>7870158553.7299995</v>
      </c>
      <c r="AF25" s="296">
        <v>326714784.35000002</v>
      </c>
      <c r="AG25" s="285">
        <v>266969455.81999999</v>
      </c>
      <c r="AH25" s="285">
        <v>68363484</v>
      </c>
      <c r="AI25" s="285">
        <v>2144769630.7799997</v>
      </c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>
        <v>5828230839.9700003</v>
      </c>
      <c r="AW25" s="285">
        <v>5561950775.7999992</v>
      </c>
      <c r="AX25" s="285">
        <v>78402458.810000002</v>
      </c>
      <c r="AY25" s="297"/>
      <c r="AZ25" s="285">
        <v>164677107.89000002</v>
      </c>
      <c r="BA25" s="285"/>
      <c r="BB25" s="285"/>
      <c r="BC25" s="285">
        <v>3570084908.8699999</v>
      </c>
      <c r="BD25" s="285">
        <v>3479224530.6799998</v>
      </c>
      <c r="BE25" s="285">
        <v>64806162.519999996</v>
      </c>
      <c r="BF25" s="285"/>
      <c r="BG25" s="285">
        <v>26054215.670000002</v>
      </c>
      <c r="BH25" s="285"/>
      <c r="BI25" s="285">
        <v>2258145931.1000004</v>
      </c>
      <c r="BJ25" s="285">
        <v>474457999.85999995</v>
      </c>
      <c r="BK25" s="285">
        <v>326757930.56999999</v>
      </c>
      <c r="BL25" s="285">
        <v>1276781966.3500001</v>
      </c>
      <c r="BM25" s="285">
        <v>163600798.91</v>
      </c>
      <c r="BN25" s="285">
        <v>107698031.97</v>
      </c>
      <c r="BO25" s="285">
        <v>6318788994.4499998</v>
      </c>
      <c r="BP25" s="285">
        <v>5536681255.7160006</v>
      </c>
      <c r="BQ25" s="285">
        <v>782107738.73399925</v>
      </c>
    </row>
    <row r="26" spans="1:69" ht="12.75" customHeight="1">
      <c r="A26" s="282">
        <v>2011</v>
      </c>
      <c r="B26" s="282">
        <v>3</v>
      </c>
      <c r="C26" s="293">
        <v>170</v>
      </c>
      <c r="D26" s="298">
        <v>73</v>
      </c>
      <c r="E26" s="298">
        <v>97</v>
      </c>
      <c r="F26" s="293">
        <v>26969</v>
      </c>
      <c r="G26" s="294">
        <v>59360797630.079796</v>
      </c>
      <c r="H26" s="294">
        <v>11520849837.112185</v>
      </c>
      <c r="I26" s="294">
        <v>45245595748.599998</v>
      </c>
      <c r="J26" s="294">
        <v>42954608308.026505</v>
      </c>
      <c r="K26" s="294">
        <v>4885339484.9411068</v>
      </c>
      <c r="L26" s="285">
        <v>41164930716.260002</v>
      </c>
      <c r="M26" s="285">
        <v>1045175470.49</v>
      </c>
      <c r="N26" s="294">
        <v>3035489561.8699999</v>
      </c>
      <c r="O26" s="295">
        <f t="shared" si="0"/>
        <v>6.7089172142548809E-2</v>
      </c>
      <c r="P26" s="285"/>
      <c r="Q26" s="285">
        <v>525247328.51000005</v>
      </c>
      <c r="R26" s="285">
        <v>368854097.82999998</v>
      </c>
      <c r="S26" s="285">
        <v>1340830820.1100001</v>
      </c>
      <c r="T26" s="285">
        <v>1259088698.71</v>
      </c>
      <c r="U26" s="285">
        <v>64949868.399999999</v>
      </c>
      <c r="V26" s="285"/>
      <c r="W26" s="294">
        <v>47344554626.021072</v>
      </c>
      <c r="X26" s="294">
        <v>42115588096.282181</v>
      </c>
      <c r="Y26" s="294">
        <v>2124614251.8321848</v>
      </c>
      <c r="Z26" s="294">
        <v>39990973844.449997</v>
      </c>
      <c r="AA26" s="294">
        <v>3105346278.3488913</v>
      </c>
      <c r="AB26" s="294">
        <v>3105346278.3488903</v>
      </c>
      <c r="AC26" s="294"/>
      <c r="AD26" s="294">
        <v>12016243004.063381</v>
      </c>
      <c r="AE26" s="294">
        <v>8192257445.5752993</v>
      </c>
      <c r="AF26" s="296">
        <v>303576600.32899994</v>
      </c>
      <c r="AG26" s="285">
        <v>267857252.69</v>
      </c>
      <c r="AH26" s="285">
        <v>61584950.210000001</v>
      </c>
      <c r="AI26" s="285">
        <v>2149600321.3200002</v>
      </c>
      <c r="AJ26" s="285"/>
      <c r="AK26" s="285"/>
      <c r="AL26" s="285"/>
      <c r="AM26" s="285"/>
      <c r="AN26" s="285"/>
      <c r="AO26" s="285"/>
      <c r="AP26" s="285"/>
      <c r="AQ26" s="285"/>
      <c r="AR26" s="285"/>
      <c r="AS26" s="285"/>
      <c r="AT26" s="285"/>
      <c r="AU26" s="285"/>
      <c r="AV26" s="285">
        <v>8609908933.6299992</v>
      </c>
      <c r="AW26" s="285">
        <v>8249550777.4899998</v>
      </c>
      <c r="AX26" s="285">
        <v>101752748.17999999</v>
      </c>
      <c r="AY26" s="297"/>
      <c r="AZ26" s="285">
        <v>227032015.48999998</v>
      </c>
      <c r="BA26" s="285"/>
      <c r="BB26" s="285"/>
      <c r="BC26" s="285">
        <v>5450620465.375</v>
      </c>
      <c r="BD26" s="285">
        <v>5325953104.3249998</v>
      </c>
      <c r="BE26" s="285">
        <v>90227376.050000012</v>
      </c>
      <c r="BF26" s="285"/>
      <c r="BG26" s="285">
        <v>34439985</v>
      </c>
      <c r="BH26" s="285"/>
      <c r="BI26" s="285">
        <v>3159288468.2549992</v>
      </c>
      <c r="BJ26" s="285">
        <v>626600976.24000001</v>
      </c>
      <c r="BK26" s="285">
        <v>447560755.87</v>
      </c>
      <c r="BL26" s="285">
        <v>1859973428.7588</v>
      </c>
      <c r="BM26" s="285">
        <v>261369446.81999999</v>
      </c>
      <c r="BN26" s="285">
        <v>179672527.19</v>
      </c>
      <c r="BO26" s="285">
        <v>9318841321.3199997</v>
      </c>
      <c r="BP26" s="285">
        <v>8290565433.1309204</v>
      </c>
      <c r="BQ26" s="285">
        <v>1028275888.1890793</v>
      </c>
    </row>
    <row r="27" spans="1:69" ht="12.75" customHeight="1">
      <c r="A27" s="282">
        <v>2011</v>
      </c>
      <c r="B27" s="282">
        <v>4</v>
      </c>
      <c r="C27" s="293">
        <v>162</v>
      </c>
      <c r="D27" s="298">
        <v>71</v>
      </c>
      <c r="E27" s="298">
        <v>91</v>
      </c>
      <c r="F27" s="293">
        <v>26882</v>
      </c>
      <c r="G27" s="294">
        <v>61899296740.776604</v>
      </c>
      <c r="H27" s="294">
        <v>18066923826.740398</v>
      </c>
      <c r="I27" s="294">
        <v>41491100196.7491</v>
      </c>
      <c r="J27" s="294">
        <v>39313755524.116096</v>
      </c>
      <c r="K27" s="294">
        <v>4518617389.9201088</v>
      </c>
      <c r="L27" s="285">
        <v>38032190387.997498</v>
      </c>
      <c r="M27" s="285">
        <v>885804238.50999999</v>
      </c>
      <c r="N27" s="294">
        <v>2573105570.2416</v>
      </c>
      <c r="O27" s="295">
        <f t="shared" si="0"/>
        <v>6.2015843350502607E-2</v>
      </c>
      <c r="P27" s="285"/>
      <c r="Q27" s="285">
        <v>403567392.66000003</v>
      </c>
      <c r="R27" s="285">
        <v>173366555.91999999</v>
      </c>
      <c r="S27" s="285">
        <v>1371343939.2</v>
      </c>
      <c r="T27" s="285">
        <v>1290350523.5599999</v>
      </c>
      <c r="U27" s="285">
        <v>66699520.640000001</v>
      </c>
      <c r="V27" s="285"/>
      <c r="W27" s="294">
        <v>48709188910.6474</v>
      </c>
      <c r="X27" s="294">
        <v>43842608472.938004</v>
      </c>
      <c r="Y27" s="294">
        <v>2270493072.5830002</v>
      </c>
      <c r="Z27" s="294">
        <v>41572115400.355003</v>
      </c>
      <c r="AA27" s="294">
        <v>3092693084.7093964</v>
      </c>
      <c r="AB27" s="294">
        <v>3092693084.7094002</v>
      </c>
      <c r="AC27" s="294"/>
      <c r="AD27" s="294">
        <v>13190107830.1315</v>
      </c>
      <c r="AE27" s="294">
        <v>8356913962.3000002</v>
      </c>
      <c r="AF27" s="296">
        <v>97453120.341099903</v>
      </c>
      <c r="AG27" s="285">
        <v>269618850.69</v>
      </c>
      <c r="AH27" s="285">
        <v>38862614</v>
      </c>
      <c r="AI27" s="285">
        <v>2248050850.9134002</v>
      </c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>
        <v>12372797226.9203</v>
      </c>
      <c r="AW27" s="285">
        <v>11619580216.8533</v>
      </c>
      <c r="AX27" s="285">
        <v>145848070.81</v>
      </c>
      <c r="AY27" s="297"/>
      <c r="AZ27" s="285">
        <v>568949046.35699999</v>
      </c>
      <c r="BA27" s="285"/>
      <c r="BB27" s="285"/>
      <c r="BC27" s="285">
        <v>7384657541.03333</v>
      </c>
      <c r="BD27" s="285">
        <v>7227713707.6633301</v>
      </c>
      <c r="BE27" s="285">
        <v>121256327.37</v>
      </c>
      <c r="BF27" s="285"/>
      <c r="BG27" s="285">
        <v>35687506</v>
      </c>
      <c r="BH27" s="285"/>
      <c r="BI27" s="285">
        <v>4988139685.8870001</v>
      </c>
      <c r="BJ27" s="285">
        <v>805298457.49000001</v>
      </c>
      <c r="BK27" s="285">
        <v>650243503.92999995</v>
      </c>
      <c r="BL27" s="285">
        <v>2520728648.0100002</v>
      </c>
      <c r="BM27" s="285">
        <v>358957890.38</v>
      </c>
      <c r="BN27" s="285">
        <v>215757323.41999999</v>
      </c>
      <c r="BO27" s="285">
        <v>13381998621.230301</v>
      </c>
      <c r="BP27" s="285">
        <v>11222081814.3433</v>
      </c>
      <c r="BQ27" s="285">
        <v>2159916806.8870001</v>
      </c>
    </row>
    <row r="28" spans="1:69" ht="12.75" customHeight="1">
      <c r="A28" s="282">
        <v>2012</v>
      </c>
      <c r="B28" s="282">
        <v>1</v>
      </c>
      <c r="C28" s="293">
        <v>158</v>
      </c>
      <c r="D28" s="298">
        <v>69</v>
      </c>
      <c r="E28" s="298">
        <v>89</v>
      </c>
      <c r="F28" s="293">
        <v>26151</v>
      </c>
      <c r="G28" s="294">
        <v>67140841087.233498</v>
      </c>
      <c r="H28" s="294">
        <v>10905667415.259998</v>
      </c>
      <c r="I28" s="294">
        <v>53540939662.342003</v>
      </c>
      <c r="J28" s="294">
        <v>51545788105.673904</v>
      </c>
      <c r="K28" s="294">
        <v>4689385566.2995949</v>
      </c>
      <c r="L28" s="285">
        <v>50077633665.330002</v>
      </c>
      <c r="M28" s="285">
        <v>1077065784.5420001</v>
      </c>
      <c r="N28" s="294">
        <v>2386240212.4700003</v>
      </c>
      <c r="O28" s="295">
        <f t="shared" si="0"/>
        <v>4.4568515747368573E-2</v>
      </c>
      <c r="P28" s="285"/>
      <c r="Q28" s="285">
        <v>474155152.59999996</v>
      </c>
      <c r="R28" s="285">
        <v>183233700.86999997</v>
      </c>
      <c r="S28" s="285">
        <v>183233700.86999997</v>
      </c>
      <c r="T28" s="285">
        <v>1283655748.396667</v>
      </c>
      <c r="U28" s="285">
        <v>34031195.039999999</v>
      </c>
      <c r="V28" s="285"/>
      <c r="W28" s="294">
        <v>53746483984.325081</v>
      </c>
      <c r="X28" s="294">
        <v>48401800250.442688</v>
      </c>
      <c r="Y28" s="294">
        <v>3296896349.7226839</v>
      </c>
      <c r="Z28" s="294">
        <v>45104903900.720001</v>
      </c>
      <c r="AA28" s="294">
        <v>3540769313.3123932</v>
      </c>
      <c r="AB28" s="294">
        <v>3540769313.3123903</v>
      </c>
      <c r="AC28" s="294"/>
      <c r="AD28" s="294">
        <v>13394357102.895565</v>
      </c>
      <c r="AE28" s="294">
        <v>8554506725.3500004</v>
      </c>
      <c r="AF28" s="296">
        <v>1281411427.5173202</v>
      </c>
      <c r="AG28" s="285">
        <v>273435793.01999998</v>
      </c>
      <c r="AH28" s="285">
        <v>41740437</v>
      </c>
      <c r="AI28" s="285">
        <v>2673714707.4200001</v>
      </c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>
        <v>3655351023.5183997</v>
      </c>
      <c r="AW28" s="285">
        <v>3499754128.5084</v>
      </c>
      <c r="AX28" s="285">
        <v>54184518.390000001</v>
      </c>
      <c r="AY28" s="297"/>
      <c r="AZ28" s="285">
        <v>92040771.520000026</v>
      </c>
      <c r="BA28" s="285"/>
      <c r="BB28" s="285"/>
      <c r="BC28" s="285">
        <v>2060064984.3966663</v>
      </c>
      <c r="BD28" s="285">
        <v>2021711885.5866663</v>
      </c>
      <c r="BE28" s="285">
        <v>37292589.810000002</v>
      </c>
      <c r="BF28" s="285"/>
      <c r="BG28" s="285">
        <v>1060509</v>
      </c>
      <c r="BH28" s="285"/>
      <c r="BI28" s="285">
        <v>1595286039.1217334</v>
      </c>
      <c r="BJ28" s="285">
        <v>494218183.09009939</v>
      </c>
      <c r="BK28" s="285">
        <v>229525252.17000002</v>
      </c>
      <c r="BL28" s="285">
        <v>802414851.69599998</v>
      </c>
      <c r="BM28" s="285">
        <v>135405763.44</v>
      </c>
      <c r="BN28" s="285">
        <v>38339757.460000001</v>
      </c>
      <c r="BO28" s="285">
        <v>4020282039.1283998</v>
      </c>
      <c r="BP28" s="285">
        <v>3490805111.5401559</v>
      </c>
      <c r="BQ28" s="285">
        <v>529476927.58824396</v>
      </c>
    </row>
    <row r="29" spans="1:69" ht="12.75" customHeight="1">
      <c r="A29" s="282">
        <v>2012</v>
      </c>
      <c r="B29" s="282">
        <v>2</v>
      </c>
      <c r="C29" s="293">
        <v>156</v>
      </c>
      <c r="D29" s="298">
        <v>69</v>
      </c>
      <c r="E29" s="298">
        <v>87</v>
      </c>
      <c r="F29" s="293">
        <v>27325</v>
      </c>
      <c r="G29" s="294">
        <v>64483328200.981407</v>
      </c>
      <c r="H29" s="294">
        <v>12123434717.9485</v>
      </c>
      <c r="I29" s="294">
        <v>49319969393.683701</v>
      </c>
      <c r="J29" s="294">
        <v>47646771018.381699</v>
      </c>
      <c r="K29" s="294">
        <v>4713122464.6512012</v>
      </c>
      <c r="L29" s="285">
        <v>36600133144.889999</v>
      </c>
      <c r="M29" s="285">
        <v>940310879</v>
      </c>
      <c r="N29" s="294">
        <v>2092449803.6599996</v>
      </c>
      <c r="O29" s="295">
        <f t="shared" si="0"/>
        <v>4.2426015858963106E-2</v>
      </c>
      <c r="P29" s="285"/>
      <c r="Q29" s="285">
        <v>587916149.26000011</v>
      </c>
      <c r="R29" s="285">
        <v>231346591.98000002</v>
      </c>
      <c r="S29" s="285">
        <v>1323211964.3700001</v>
      </c>
      <c r="T29" s="285">
        <v>1218685665.5300002</v>
      </c>
      <c r="U29" s="285">
        <v>20830616.039999999</v>
      </c>
      <c r="V29" s="285"/>
      <c r="W29" s="294">
        <v>49837404686.356003</v>
      </c>
      <c r="X29" s="294">
        <v>45225269113.349998</v>
      </c>
      <c r="Y29" s="294">
        <v>2671327276.6199994</v>
      </c>
      <c r="Z29" s="294">
        <v>35249012843.900002</v>
      </c>
      <c r="AA29" s="294">
        <v>2784040825.2760043</v>
      </c>
      <c r="AB29" s="294">
        <v>2923411766.9062996</v>
      </c>
      <c r="AC29" s="294"/>
      <c r="AD29" s="294">
        <v>14645923514.624001</v>
      </c>
      <c r="AE29" s="294">
        <v>8955150598.5400009</v>
      </c>
      <c r="AF29" s="296">
        <v>509071535.11731994</v>
      </c>
      <c r="AG29" s="285">
        <v>266969455.81999999</v>
      </c>
      <c r="AH29" s="285">
        <v>68363484</v>
      </c>
      <c r="AI29" s="285">
        <v>2144769630.7799997</v>
      </c>
      <c r="AJ29" s="285"/>
      <c r="AK29" s="285"/>
      <c r="AL29" s="285"/>
      <c r="AM29" s="285"/>
      <c r="AN29" s="285"/>
      <c r="AO29" s="285"/>
      <c r="AP29" s="285"/>
      <c r="AQ29" s="285"/>
      <c r="AR29" s="285"/>
      <c r="AS29" s="285"/>
      <c r="AT29" s="285"/>
      <c r="AU29" s="285"/>
      <c r="AV29" s="285">
        <v>7535061551.4000006</v>
      </c>
      <c r="AW29" s="285">
        <v>7247988802.6500006</v>
      </c>
      <c r="AX29" s="285">
        <v>107151150</v>
      </c>
      <c r="AY29" s="297"/>
      <c r="AZ29" s="285">
        <v>167654832.95999998</v>
      </c>
      <c r="BA29" s="285"/>
      <c r="BB29" s="285"/>
      <c r="BC29" s="285">
        <v>4120063583.6400003</v>
      </c>
      <c r="BD29" s="285">
        <v>4022018506.9300003</v>
      </c>
      <c r="BE29" s="285">
        <v>95238475.710000008</v>
      </c>
      <c r="BF29" s="285"/>
      <c r="BG29" s="285">
        <v>2806601</v>
      </c>
      <c r="BH29" s="285"/>
      <c r="BI29" s="285">
        <v>3414997967.7600002</v>
      </c>
      <c r="BJ29" s="285">
        <v>181143164.5099999</v>
      </c>
      <c r="BK29" s="285">
        <v>529282597.43268001</v>
      </c>
      <c r="BL29" s="285">
        <v>1503606887.22</v>
      </c>
      <c r="BM29" s="285">
        <v>189455608.43000001</v>
      </c>
      <c r="BN29" s="285">
        <v>59400937.490000002</v>
      </c>
      <c r="BO29" s="285">
        <v>8253917382.262681</v>
      </c>
      <c r="BP29" s="285">
        <v>6100362067.8360004</v>
      </c>
      <c r="BQ29" s="285">
        <v>2153555314.4266806</v>
      </c>
    </row>
    <row r="30" spans="1:69" ht="12.75" customHeight="1">
      <c r="A30" s="282">
        <v>2012</v>
      </c>
      <c r="B30" s="282">
        <v>3</v>
      </c>
      <c r="C30" s="293">
        <v>151</v>
      </c>
      <c r="D30" s="298">
        <v>66</v>
      </c>
      <c r="E30" s="298">
        <v>85</v>
      </c>
      <c r="F30" s="293">
        <v>26368</v>
      </c>
      <c r="G30" s="294">
        <v>65450973439.67292</v>
      </c>
      <c r="H30" s="294">
        <v>11233033848.702902</v>
      </c>
      <c r="I30" s="294">
        <v>50795691793.529999</v>
      </c>
      <c r="J30" s="294">
        <v>49699177510.819511</v>
      </c>
      <c r="K30" s="294">
        <v>4518762080.150507</v>
      </c>
      <c r="L30" s="285">
        <v>41164930716.260002</v>
      </c>
      <c r="M30" s="285">
        <v>1045175470.49</v>
      </c>
      <c r="N30" s="294">
        <v>1658971885</v>
      </c>
      <c r="O30" s="295">
        <f t="shared" si="0"/>
        <v>3.265969664796077E-2</v>
      </c>
      <c r="P30" s="285"/>
      <c r="Q30" s="285">
        <v>525247328.51000005</v>
      </c>
      <c r="R30" s="285">
        <v>368854097.82999998</v>
      </c>
      <c r="S30" s="285">
        <v>1340830820.1100001</v>
      </c>
      <c r="T30" s="285">
        <v>1259088698.71</v>
      </c>
      <c r="U30" s="285">
        <v>64949868.399999999</v>
      </c>
      <c r="V30" s="285"/>
      <c r="W30" s="294">
        <v>50296480801.124283</v>
      </c>
      <c r="X30" s="294">
        <v>45993358900.779655</v>
      </c>
      <c r="Y30" s="294">
        <v>2124614251.8321848</v>
      </c>
      <c r="Z30" s="294">
        <v>39990973844.449997</v>
      </c>
      <c r="AA30" s="294">
        <v>2619185964.4446273</v>
      </c>
      <c r="AB30" s="294">
        <v>3105346278.3488903</v>
      </c>
      <c r="AC30" s="294"/>
      <c r="AD30" s="294">
        <v>15154492638.545719</v>
      </c>
      <c r="AE30" s="294">
        <v>8920341408.2200012</v>
      </c>
      <c r="AF30" s="296">
        <v>229370120.025233</v>
      </c>
      <c r="AG30" s="285">
        <v>267857252.69</v>
      </c>
      <c r="AH30" s="285">
        <v>61584950.210000001</v>
      </c>
      <c r="AI30" s="285">
        <v>2149600321.3200002</v>
      </c>
      <c r="AJ30" s="285"/>
      <c r="AK30" s="285"/>
      <c r="AL30" s="285"/>
      <c r="AM30" s="285"/>
      <c r="AN30" s="285"/>
      <c r="AO30" s="285"/>
      <c r="AP30" s="285"/>
      <c r="AQ30" s="285"/>
      <c r="AR30" s="285"/>
      <c r="AS30" s="285"/>
      <c r="AT30" s="285"/>
      <c r="AU30" s="285"/>
      <c r="AV30" s="285">
        <v>11107331138.768124</v>
      </c>
      <c r="AW30" s="285">
        <v>10709538673.858124</v>
      </c>
      <c r="AX30" s="285">
        <v>137901832.66999999</v>
      </c>
      <c r="AY30" s="297"/>
      <c r="AZ30" s="285">
        <v>237833519.88</v>
      </c>
      <c r="BA30" s="285"/>
      <c r="BB30" s="285"/>
      <c r="BC30" s="285">
        <v>6113685453.548192</v>
      </c>
      <c r="BD30" s="285">
        <v>5989342504.088192</v>
      </c>
      <c r="BE30" s="285">
        <v>107735559.14</v>
      </c>
      <c r="BF30" s="285"/>
      <c r="BG30" s="285">
        <v>16607390.32</v>
      </c>
      <c r="BH30" s="285"/>
      <c r="BI30" s="285">
        <v>4993645685.2199316</v>
      </c>
      <c r="BJ30" s="285">
        <v>239392639.29999998</v>
      </c>
      <c r="BK30" s="285">
        <v>605616285.54999995</v>
      </c>
      <c r="BL30" s="285">
        <v>2127620228.1164498</v>
      </c>
      <c r="BM30" s="285">
        <v>316519393.31999999</v>
      </c>
      <c r="BN30" s="285">
        <v>70867595.75</v>
      </c>
      <c r="BO30" s="285">
        <v>12029514199.128122</v>
      </c>
      <c r="BP30" s="285">
        <v>8901347912.9476414</v>
      </c>
      <c r="BQ30" s="285">
        <v>3128166286.180481</v>
      </c>
    </row>
    <row r="31" spans="1:69" ht="12.75" customHeight="1">
      <c r="A31" s="282">
        <v>2012</v>
      </c>
      <c r="B31" s="282">
        <v>4</v>
      </c>
      <c r="C31" s="293">
        <v>148</v>
      </c>
      <c r="D31" s="298">
        <v>64</v>
      </c>
      <c r="E31" s="298">
        <v>84</v>
      </c>
      <c r="F31" s="293">
        <v>26004</v>
      </c>
      <c r="G31" s="294">
        <v>67715372340.592667</v>
      </c>
      <c r="H31" s="294">
        <v>15903059268.896</v>
      </c>
      <c r="I31" s="294">
        <v>48323993691.879997</v>
      </c>
      <c r="J31" s="294">
        <v>47653908985.739998</v>
      </c>
      <c r="K31" s="294">
        <v>4158404085.9566684</v>
      </c>
      <c r="L31" s="285">
        <v>46002848488.439995</v>
      </c>
      <c r="M31" s="285">
        <v>1259828117.1800001</v>
      </c>
      <c r="N31" s="294">
        <v>1061317086.2600001</v>
      </c>
      <c r="O31" s="295">
        <f t="shared" si="0"/>
        <v>2.1962528449678526E-2</v>
      </c>
      <c r="P31" s="285"/>
      <c r="Q31" s="285">
        <v>476866684.05000001</v>
      </c>
      <c r="R31" s="285">
        <v>202645488.03999999</v>
      </c>
      <c r="S31" s="285">
        <v>1626603109.5566669</v>
      </c>
      <c r="T31" s="285">
        <v>1584870036.9666667</v>
      </c>
      <c r="U31" s="285">
        <v>14627838.59</v>
      </c>
      <c r="V31" s="285"/>
      <c r="W31" s="294">
        <v>51326248163.118988</v>
      </c>
      <c r="X31" s="294">
        <v>47085939557.819992</v>
      </c>
      <c r="Y31" s="294">
        <v>2519617897.4899998</v>
      </c>
      <c r="Z31" s="294">
        <v>44566321660.329994</v>
      </c>
      <c r="AA31" s="294">
        <v>2738720907.238996</v>
      </c>
      <c r="AB31" s="294">
        <v>2738720907.2389998</v>
      </c>
      <c r="AC31" s="294"/>
      <c r="AD31" s="294">
        <v>16389124177.47051</v>
      </c>
      <c r="AE31" s="294">
        <v>9441815204.0700016</v>
      </c>
      <c r="AF31" s="296">
        <v>27552396.919999976</v>
      </c>
      <c r="AG31" s="285">
        <v>387864053.50999999</v>
      </c>
      <c r="AH31" s="285">
        <v>42088792</v>
      </c>
      <c r="AI31" s="285">
        <v>2615124685.4653726</v>
      </c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285"/>
      <c r="AV31" s="285">
        <v>15426045481.899998</v>
      </c>
      <c r="AW31" s="285">
        <v>14787688770.389997</v>
      </c>
      <c r="AX31" s="285">
        <v>222871721</v>
      </c>
      <c r="AY31" s="297"/>
      <c r="AZ31" s="285">
        <v>406704833.5999999</v>
      </c>
      <c r="BA31" s="285"/>
      <c r="BB31" s="285"/>
      <c r="BC31" s="285">
        <v>8322611893.6630802</v>
      </c>
      <c r="BD31" s="285">
        <v>8142342295.0230799</v>
      </c>
      <c r="BE31" s="285">
        <v>156229315.59</v>
      </c>
      <c r="BF31" s="285"/>
      <c r="BG31" s="285">
        <v>24040283.049999997</v>
      </c>
      <c r="BH31" s="285"/>
      <c r="BI31" s="285">
        <v>7103433588.2369175</v>
      </c>
      <c r="BJ31" s="285">
        <v>290322017.54000008</v>
      </c>
      <c r="BK31" s="285">
        <v>746874018.06999993</v>
      </c>
      <c r="BL31" s="285">
        <v>3008116176.4424496</v>
      </c>
      <c r="BM31" s="285">
        <v>375992551.97999996</v>
      </c>
      <c r="BN31" s="285">
        <v>578916618.63999999</v>
      </c>
      <c r="BO31" s="285">
        <v>16554324263.979998</v>
      </c>
      <c r="BP31" s="285">
        <v>12713905468.474865</v>
      </c>
      <c r="BQ31" s="285">
        <v>3840418795.5051327</v>
      </c>
    </row>
    <row r="32" spans="1:69" ht="12.75" customHeight="1">
      <c r="A32" s="282">
        <v>2013</v>
      </c>
      <c r="B32" s="282">
        <v>1</v>
      </c>
      <c r="C32" s="293">
        <v>144</v>
      </c>
      <c r="D32" s="298">
        <v>61</v>
      </c>
      <c r="E32" s="298">
        <v>83</v>
      </c>
      <c r="F32" s="293">
        <v>25953</v>
      </c>
      <c r="G32" s="294">
        <v>71441649395.217117</v>
      </c>
      <c r="H32" s="294">
        <v>11670551176.998798</v>
      </c>
      <c r="I32" s="294">
        <v>56085313275.290001</v>
      </c>
      <c r="J32" s="294">
        <v>55337261992.414001</v>
      </c>
      <c r="K32" s="294">
        <v>4433836225.8043175</v>
      </c>
      <c r="L32" s="285">
        <v>53438808044.750008</v>
      </c>
      <c r="M32" s="285">
        <v>1323815595.2</v>
      </c>
      <c r="N32" s="294">
        <v>1322689635.3399999</v>
      </c>
      <c r="O32" s="295">
        <f t="shared" si="0"/>
        <v>2.3583529414335086E-2</v>
      </c>
      <c r="P32" s="285"/>
      <c r="Q32" s="285">
        <v>487834261.86755002</v>
      </c>
      <c r="R32" s="285">
        <v>188032938.09</v>
      </c>
      <c r="S32" s="285">
        <v>1581254432.8710001</v>
      </c>
      <c r="T32" s="285">
        <v>1532281128.2910001</v>
      </c>
      <c r="U32" s="285">
        <v>48973304.579999998</v>
      </c>
      <c r="V32" s="285"/>
      <c r="W32" s="294">
        <v>55592114645.437897</v>
      </c>
      <c r="X32" s="294">
        <v>49748534229.40966</v>
      </c>
      <c r="Y32" s="294">
        <v>2024817448.4030001</v>
      </c>
      <c r="Z32" s="294">
        <v>47723716781.00666</v>
      </c>
      <c r="AA32" s="294">
        <v>3710440992.1182365</v>
      </c>
      <c r="AB32" s="294">
        <v>3710440992.1182346</v>
      </c>
      <c r="AC32" s="294"/>
      <c r="AD32" s="294">
        <v>15849534749.783081</v>
      </c>
      <c r="AE32" s="294">
        <v>9567061599.7900028</v>
      </c>
      <c r="AF32" s="296">
        <v>485631704.55687988</v>
      </c>
      <c r="AG32" s="285">
        <v>371965382.20999998</v>
      </c>
      <c r="AH32" s="285">
        <v>51323742</v>
      </c>
      <c r="AI32" s="285">
        <v>4421795089.4500008</v>
      </c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>
        <v>3926960269.3799996</v>
      </c>
      <c r="AW32" s="285">
        <v>3745089170.1599994</v>
      </c>
      <c r="AX32" s="285">
        <v>33895624.380000003</v>
      </c>
      <c r="AY32" s="297"/>
      <c r="AZ32" s="285">
        <v>135627328.84</v>
      </c>
      <c r="BA32" s="285"/>
      <c r="BB32" s="285"/>
      <c r="BC32" s="285">
        <v>2112143261.9762859</v>
      </c>
      <c r="BD32" s="285">
        <v>2071249477.3362858</v>
      </c>
      <c r="BE32" s="285">
        <v>38650320.640000001</v>
      </c>
      <c r="BF32" s="285"/>
      <c r="BG32" s="285">
        <v>2243464</v>
      </c>
      <c r="BH32" s="285"/>
      <c r="BI32" s="285">
        <v>1814817007.4037137</v>
      </c>
      <c r="BJ32" s="285">
        <v>126101066.39829497</v>
      </c>
      <c r="BK32" s="285">
        <v>98072762.680000007</v>
      </c>
      <c r="BL32" s="285">
        <v>837594718.71555555</v>
      </c>
      <c r="BM32" s="285">
        <v>89669855.270000011</v>
      </c>
      <c r="BN32" s="285">
        <v>16154604.435200002</v>
      </c>
      <c r="BO32" s="285">
        <v>4114702887.3599997</v>
      </c>
      <c r="BP32" s="285">
        <v>3195210168.0938029</v>
      </c>
      <c r="BQ32" s="285">
        <v>919492719.26619673</v>
      </c>
    </row>
    <row r="33" spans="1:69" ht="12.75" customHeight="1">
      <c r="A33" s="282">
        <v>2013</v>
      </c>
      <c r="B33" s="282">
        <v>2</v>
      </c>
      <c r="C33" s="293">
        <v>142</v>
      </c>
      <c r="D33" s="298">
        <v>59</v>
      </c>
      <c r="E33" s="298">
        <v>83</v>
      </c>
      <c r="F33" s="293">
        <v>26422</v>
      </c>
      <c r="G33" s="294">
        <v>71854972846.800034</v>
      </c>
      <c r="H33" s="294">
        <v>11694117434.917801</v>
      </c>
      <c r="I33" s="294">
        <v>56424662045.907303</v>
      </c>
      <c r="J33" s="294">
        <v>55527246921.429008</v>
      </c>
      <c r="K33" s="294">
        <v>4633608490.4532242</v>
      </c>
      <c r="L33" s="285">
        <v>53495666490.209007</v>
      </c>
      <c r="M33" s="285">
        <v>1362543847.1800001</v>
      </c>
      <c r="N33" s="294">
        <v>1566451708.518295</v>
      </c>
      <c r="O33" s="295">
        <f t="shared" si="0"/>
        <v>2.7761827040165957E-2</v>
      </c>
      <c r="P33" s="285"/>
      <c r="Q33" s="285">
        <v>494941070</v>
      </c>
      <c r="R33" s="285">
        <v>135762667.13</v>
      </c>
      <c r="S33" s="285">
        <v>1659540191.3532221</v>
      </c>
      <c r="T33" s="285">
        <v>1609545550.7832222</v>
      </c>
      <c r="U33" s="285">
        <v>16454640.57</v>
      </c>
      <c r="V33" s="285">
        <v>33540000</v>
      </c>
      <c r="W33" s="294">
        <v>55201391270.320114</v>
      </c>
      <c r="X33" s="294">
        <v>49552850943.020187</v>
      </c>
      <c r="Y33" s="294">
        <v>1929722200.4199998</v>
      </c>
      <c r="Z33" s="294">
        <v>47623128742.600189</v>
      </c>
      <c r="AA33" s="294">
        <v>3778351027.309927</v>
      </c>
      <c r="AB33" s="294">
        <v>3778351027.3099265</v>
      </c>
      <c r="AC33" s="294"/>
      <c r="AD33" s="294">
        <v>16653581576.483742</v>
      </c>
      <c r="AE33" s="294">
        <v>9695640816.5400009</v>
      </c>
      <c r="AF33" s="296">
        <v>1579453011.5099998</v>
      </c>
      <c r="AG33" s="285">
        <v>371677417.20999998</v>
      </c>
      <c r="AH33" s="285">
        <v>43609787</v>
      </c>
      <c r="AI33" s="285">
        <v>3076751772.8253727</v>
      </c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>
        <v>8174194559.3500004</v>
      </c>
      <c r="AW33" s="285">
        <v>7814684361.0200005</v>
      </c>
      <c r="AX33" s="285">
        <v>74430368.629999995</v>
      </c>
      <c r="AY33" s="297"/>
      <c r="AZ33" s="285">
        <v>224282259.70999998</v>
      </c>
      <c r="BA33" s="285"/>
      <c r="BB33" s="285"/>
      <c r="BC33" s="285">
        <v>4364637142.5502377</v>
      </c>
      <c r="BD33" s="285">
        <v>4275793383.690238</v>
      </c>
      <c r="BE33" s="285">
        <v>83980711.859999999</v>
      </c>
      <c r="BF33" s="285"/>
      <c r="BG33" s="285">
        <v>4863047</v>
      </c>
      <c r="BH33" s="285"/>
      <c r="BI33" s="285">
        <v>3809557416.7997627</v>
      </c>
      <c r="BJ33" s="285">
        <v>352096504.44829494</v>
      </c>
      <c r="BK33" s="285">
        <v>148750172.43599999</v>
      </c>
      <c r="BL33" s="285">
        <v>1626017747.4241889</v>
      </c>
      <c r="BM33" s="285">
        <v>116290334.62</v>
      </c>
      <c r="BN33" s="285">
        <v>26814687.876200002</v>
      </c>
      <c r="BO33" s="285">
        <v>8439235066.4359999</v>
      </c>
      <c r="BP33" s="285">
        <v>6580600867.0376282</v>
      </c>
      <c r="BQ33" s="285">
        <v>1858634199.3983717</v>
      </c>
    </row>
    <row r="34" spans="1:69" ht="12.75" customHeight="1">
      <c r="A34" s="282">
        <v>2013</v>
      </c>
      <c r="B34" s="282">
        <v>3</v>
      </c>
      <c r="C34" s="293">
        <v>143</v>
      </c>
      <c r="D34" s="298">
        <v>59</v>
      </c>
      <c r="E34" s="298">
        <v>84</v>
      </c>
      <c r="F34" s="293">
        <v>26052</v>
      </c>
      <c r="G34" s="294">
        <v>71180662090.270004</v>
      </c>
      <c r="H34" s="294">
        <v>12047186674.540001</v>
      </c>
      <c r="I34" s="294">
        <v>55313190701.760002</v>
      </c>
      <c r="J34" s="294">
        <v>54396998994.300003</v>
      </c>
      <c r="K34" s="294">
        <v>4736476421.4300003</v>
      </c>
      <c r="L34" s="285">
        <v>52537000348.900002</v>
      </c>
      <c r="M34" s="285">
        <v>1059601394.16</v>
      </c>
      <c r="N34" s="294">
        <v>1696044958.7</v>
      </c>
      <c r="O34" s="295">
        <f t="shared" si="0"/>
        <v>3.0662576813635774E-2</v>
      </c>
      <c r="P34" s="285">
        <v>0</v>
      </c>
      <c r="Q34" s="285">
        <v>545923297</v>
      </c>
      <c r="R34" s="285">
        <v>93909277.719999999</v>
      </c>
      <c r="S34" s="285">
        <v>1749486982.2000003</v>
      </c>
      <c r="T34" s="285">
        <v>1697619557.0100002</v>
      </c>
      <c r="U34" s="285">
        <v>8776405.1899999995</v>
      </c>
      <c r="V34" s="285">
        <v>43091020</v>
      </c>
      <c r="W34" s="294">
        <v>53462369182.670013</v>
      </c>
      <c r="X34" s="294">
        <v>48154006682.680008</v>
      </c>
      <c r="Y34" s="294">
        <v>1712104633.4300001</v>
      </c>
      <c r="Z34" s="294">
        <v>46431902049.250008</v>
      </c>
      <c r="AA34" s="294">
        <v>3488836741.2300053</v>
      </c>
      <c r="AB34" s="294">
        <v>3480523056.2299995</v>
      </c>
      <c r="AC34" s="294">
        <v>72204252</v>
      </c>
      <c r="AD34" s="294">
        <v>17718292907.600002</v>
      </c>
      <c r="AE34" s="294">
        <v>9638393152.8500004</v>
      </c>
      <c r="AF34" s="296">
        <v>4560890233.5799999</v>
      </c>
      <c r="AG34" s="285">
        <v>346167081.00999999</v>
      </c>
      <c r="AH34" s="285">
        <v>52760075</v>
      </c>
      <c r="AI34" s="285">
        <v>3077190430.0100007</v>
      </c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  <c r="AV34" s="285">
        <v>12371826863.210001</v>
      </c>
      <c r="AW34" s="285">
        <v>11963978863.870001</v>
      </c>
      <c r="AX34" s="285">
        <v>127438002.79000001</v>
      </c>
      <c r="AY34" s="297">
        <v>440000</v>
      </c>
      <c r="AZ34" s="285">
        <v>329293970.54999995</v>
      </c>
      <c r="BA34" s="285">
        <v>18302</v>
      </c>
      <c r="BB34" s="285">
        <v>-49342276</v>
      </c>
      <c r="BC34" s="285">
        <v>6573852243.666667</v>
      </c>
      <c r="BD34" s="285">
        <v>6360093736.4666672</v>
      </c>
      <c r="BE34" s="285">
        <v>213979534.19999999</v>
      </c>
      <c r="BF34" s="285">
        <v>493923</v>
      </c>
      <c r="BG34" s="285">
        <v>567</v>
      </c>
      <c r="BH34" s="285">
        <v>-715517</v>
      </c>
      <c r="BI34" s="285">
        <v>5797974619.543334</v>
      </c>
      <c r="BJ34" s="285">
        <v>415796557.87</v>
      </c>
      <c r="BK34" s="285">
        <v>189814250.34999999</v>
      </c>
      <c r="BL34" s="285">
        <v>2410031854.25</v>
      </c>
      <c r="BM34" s="285">
        <v>200886159.10999998</v>
      </c>
      <c r="BN34" s="285">
        <v>41979313.539999999</v>
      </c>
      <c r="BO34" s="285">
        <v>12762527272.670002</v>
      </c>
      <c r="BP34" s="285">
        <v>9772853403.5400009</v>
      </c>
      <c r="BQ34" s="285">
        <v>2989673869.1300011</v>
      </c>
    </row>
    <row r="35" spans="1:69" ht="12.75" customHeight="1">
      <c r="A35" s="282">
        <v>2013</v>
      </c>
      <c r="B35" s="282">
        <v>4</v>
      </c>
      <c r="C35" s="293">
        <v>141</v>
      </c>
      <c r="D35" s="298">
        <v>57</v>
      </c>
      <c r="E35" s="298">
        <v>84</v>
      </c>
      <c r="F35" s="293">
        <v>27245</v>
      </c>
      <c r="G35" s="294">
        <v>73836256576.743103</v>
      </c>
      <c r="H35" s="294">
        <v>20595305637.510002</v>
      </c>
      <c r="I35" s="294">
        <v>49374352088.559998</v>
      </c>
      <c r="J35" s="294">
        <v>48507413680.01001</v>
      </c>
      <c r="K35" s="294">
        <v>4733537259.2230911</v>
      </c>
      <c r="L35" s="285">
        <v>46610672729.770004</v>
      </c>
      <c r="M35" s="285">
        <v>1218285597.47</v>
      </c>
      <c r="N35" s="294">
        <v>1545393761.3200002</v>
      </c>
      <c r="O35" s="295">
        <f t="shared" si="0"/>
        <v>3.1299524873726225E-2</v>
      </c>
      <c r="P35" s="285">
        <v>0</v>
      </c>
      <c r="Q35" s="285">
        <v>591729816</v>
      </c>
      <c r="R35" s="285">
        <v>194034447.57999998</v>
      </c>
      <c r="S35" s="285">
        <v>2108244744.0730002</v>
      </c>
      <c r="T35" s="285">
        <v>2071384330.5830002</v>
      </c>
      <c r="U35" s="285">
        <v>6820413.4900000002</v>
      </c>
      <c r="V35" s="285">
        <v>30040000</v>
      </c>
      <c r="W35" s="294">
        <v>54814301184.35199</v>
      </c>
      <c r="X35" s="294">
        <v>50681959101.220001</v>
      </c>
      <c r="Y35" s="294">
        <v>2291402083.2800002</v>
      </c>
      <c r="Z35" s="294">
        <v>48390557017.939995</v>
      </c>
      <c r="AA35" s="294">
        <v>3183648326.1519885</v>
      </c>
      <c r="AB35" s="294">
        <v>3182041581.152</v>
      </c>
      <c r="AC35" s="294">
        <v>72152189</v>
      </c>
      <c r="AD35" s="294">
        <v>19021955392.391003</v>
      </c>
      <c r="AE35" s="294">
        <v>9751628586.9300022</v>
      </c>
      <c r="AF35" s="296">
        <v>5546093686.7380018</v>
      </c>
      <c r="AG35" s="285">
        <v>576106965.25000012</v>
      </c>
      <c r="AH35" s="285">
        <v>13941314</v>
      </c>
      <c r="AI35" s="285">
        <v>3098884488.2630005</v>
      </c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>
        <v>16862274145.570002</v>
      </c>
      <c r="AW35" s="285">
        <v>16218434436.050001</v>
      </c>
      <c r="AX35" s="285">
        <v>184635009.62</v>
      </c>
      <c r="AY35" s="297">
        <v>32000</v>
      </c>
      <c r="AZ35" s="285">
        <v>504495725.72999996</v>
      </c>
      <c r="BA35" s="285">
        <v>14703519.17</v>
      </c>
      <c r="BB35" s="285">
        <v>-60026545</v>
      </c>
      <c r="BC35" s="285">
        <v>8909767769.4699955</v>
      </c>
      <c r="BD35" s="285">
        <v>8741879430.6799984</v>
      </c>
      <c r="BE35" s="285">
        <v>168160298.18000001</v>
      </c>
      <c r="BF35" s="285">
        <v>794716</v>
      </c>
      <c r="BG35" s="285">
        <v>635567</v>
      </c>
      <c r="BH35" s="285">
        <v>-1702242.3900000001</v>
      </c>
      <c r="BI35" s="285">
        <v>7952506376.1000004</v>
      </c>
      <c r="BJ35" s="285">
        <v>636125753.90999997</v>
      </c>
      <c r="BK35" s="285">
        <v>258726433.30999997</v>
      </c>
      <c r="BL35" s="285">
        <v>3436029232.8100004</v>
      </c>
      <c r="BM35" s="285">
        <v>446984179.06</v>
      </c>
      <c r="BN35" s="285">
        <v>56466356.239999995</v>
      </c>
      <c r="BO35" s="285">
        <v>17567984757.940002</v>
      </c>
      <c r="BP35" s="285">
        <v>13498669157.021996</v>
      </c>
      <c r="BQ35" s="285">
        <v>4069315600.9180069</v>
      </c>
    </row>
    <row r="36" spans="1:69" ht="12.75" customHeight="1">
      <c r="A36" s="282">
        <v>2014</v>
      </c>
      <c r="B36" s="282">
        <v>1</v>
      </c>
      <c r="C36" s="293">
        <v>140</v>
      </c>
      <c r="D36" s="298">
        <v>57</v>
      </c>
      <c r="E36" s="298">
        <v>83</v>
      </c>
      <c r="F36" s="293">
        <v>27030</v>
      </c>
      <c r="G36" s="294">
        <v>75985971277.709076</v>
      </c>
      <c r="H36" s="294">
        <v>10188662772.345966</v>
      </c>
      <c r="I36" s="294">
        <v>61732909480.459999</v>
      </c>
      <c r="J36" s="294">
        <v>60818846479.68</v>
      </c>
      <c r="K36" s="294">
        <v>4978462025.6831093</v>
      </c>
      <c r="L36" s="285">
        <v>58251605437.490005</v>
      </c>
      <c r="M36" s="285">
        <v>1836245174.2</v>
      </c>
      <c r="N36" s="294">
        <v>1645058868.7700002</v>
      </c>
      <c r="O36" s="295">
        <f t="shared" si="0"/>
        <v>2.6648004809990404E-2</v>
      </c>
      <c r="P36" s="285">
        <v>0</v>
      </c>
      <c r="Q36" s="285">
        <v>547115353</v>
      </c>
      <c r="R36" s="285">
        <v>91597195.49000001</v>
      </c>
      <c r="S36" s="285">
        <v>2089982207.892</v>
      </c>
      <c r="T36" s="285">
        <v>2056516880.652</v>
      </c>
      <c r="U36" s="285">
        <v>3425327.24</v>
      </c>
      <c r="V36" s="285">
        <v>30040000</v>
      </c>
      <c r="W36" s="294">
        <v>59407093298.309158</v>
      </c>
      <c r="X36" s="294">
        <v>52161374865.682632</v>
      </c>
      <c r="Y36" s="294">
        <v>2182729740.3900003</v>
      </c>
      <c r="Z36" s="294">
        <v>49978645125.292633</v>
      </c>
      <c r="AA36" s="294">
        <v>5336340506.4265261</v>
      </c>
      <c r="AB36" s="294">
        <v>5336263020.4265308</v>
      </c>
      <c r="AC36" s="294">
        <v>70745173</v>
      </c>
      <c r="AD36" s="294">
        <v>16578877979.399899</v>
      </c>
      <c r="AE36" s="294">
        <v>9841119292.4300003</v>
      </c>
      <c r="AF36" s="296">
        <v>2230860639.8598957</v>
      </c>
      <c r="AG36" s="285">
        <v>576107366.10000014</v>
      </c>
      <c r="AH36" s="285">
        <v>14612287</v>
      </c>
      <c r="AI36" s="285">
        <v>3916178394.0100007</v>
      </c>
      <c r="AJ36" s="285"/>
      <c r="AK36" s="285"/>
      <c r="AL36" s="285"/>
      <c r="AM36" s="285"/>
      <c r="AN36" s="285"/>
      <c r="AO36" s="285"/>
      <c r="AP36" s="285"/>
      <c r="AQ36" s="285"/>
      <c r="AR36" s="285"/>
      <c r="AS36" s="285"/>
      <c r="AT36" s="285"/>
      <c r="AU36" s="285"/>
      <c r="AV36" s="285">
        <v>4411649449.7377663</v>
      </c>
      <c r="AW36" s="285">
        <v>4202538090.3277664</v>
      </c>
      <c r="AX36" s="285">
        <v>43230471.769999996</v>
      </c>
      <c r="AY36" s="297">
        <v>26000</v>
      </c>
      <c r="AZ36" s="285">
        <v>192215332.97999999</v>
      </c>
      <c r="BA36" s="285">
        <v>1662.66</v>
      </c>
      <c r="BB36" s="285">
        <v>-26362108</v>
      </c>
      <c r="BC36" s="285">
        <v>2346047663.3067722</v>
      </c>
      <c r="BD36" s="285">
        <v>2333118696.3967724</v>
      </c>
      <c r="BE36" s="285">
        <v>38461194.910000004</v>
      </c>
      <c r="BF36" s="285">
        <v>243135</v>
      </c>
      <c r="BG36" s="285">
        <v>371244</v>
      </c>
      <c r="BH36" s="285">
        <v>-26146607</v>
      </c>
      <c r="BI36" s="285">
        <v>2065601786.430994</v>
      </c>
      <c r="BJ36" s="285">
        <v>128936754.22</v>
      </c>
      <c r="BK36" s="285">
        <v>85070232.180000007</v>
      </c>
      <c r="BL36" s="285">
        <v>1069901931.6700001</v>
      </c>
      <c r="BM36" s="285">
        <v>27753222.150000002</v>
      </c>
      <c r="BN36" s="285">
        <v>13299676</v>
      </c>
      <c r="BO36" s="285">
        <v>4524472904.0677662</v>
      </c>
      <c r="BP36" s="285">
        <v>3652248964.4878716</v>
      </c>
      <c r="BQ36" s="285">
        <v>872223939.57989454</v>
      </c>
    </row>
    <row r="37" spans="1:69" ht="12.75" customHeight="1">
      <c r="A37" s="282">
        <v>2014</v>
      </c>
      <c r="B37" s="282">
        <v>2</v>
      </c>
      <c r="C37" s="293">
        <v>139</v>
      </c>
      <c r="D37" s="298">
        <v>57</v>
      </c>
      <c r="E37" s="298">
        <v>82</v>
      </c>
      <c r="F37" s="293">
        <v>27517</v>
      </c>
      <c r="G37" s="294">
        <v>76841469730.354385</v>
      </c>
      <c r="H37" s="294">
        <v>11127829283.353493</v>
      </c>
      <c r="I37" s="294">
        <v>61539116795.239998</v>
      </c>
      <c r="J37" s="294">
        <v>60606114586.699997</v>
      </c>
      <c r="K37" s="294">
        <v>5107525860.3008957</v>
      </c>
      <c r="L37" s="285">
        <v>57884511267.459999</v>
      </c>
      <c r="M37" s="285">
        <v>1838792512.51</v>
      </c>
      <c r="N37" s="294">
        <v>1815813015.2700002</v>
      </c>
      <c r="O37" s="295">
        <f t="shared" si="0"/>
        <v>2.9506647313639247E-2</v>
      </c>
      <c r="P37" s="285">
        <v>0</v>
      </c>
      <c r="Q37" s="285">
        <v>524260264</v>
      </c>
      <c r="R37" s="285">
        <v>229745049.072703</v>
      </c>
      <c r="S37" s="285">
        <v>2102507504.2290001</v>
      </c>
      <c r="T37" s="285">
        <v>2063558688.4690001</v>
      </c>
      <c r="U37" s="285">
        <v>8908815.7599999998</v>
      </c>
      <c r="V37" s="285">
        <v>30040000</v>
      </c>
      <c r="W37" s="294">
        <v>59088061789.320679</v>
      </c>
      <c r="X37" s="294">
        <v>52569553089.450005</v>
      </c>
      <c r="Y37" s="294">
        <v>1732977387.8199999</v>
      </c>
      <c r="Z37" s="294">
        <v>50836575701.629997</v>
      </c>
      <c r="AA37" s="294">
        <v>5219884836.2606745</v>
      </c>
      <c r="AB37" s="294">
        <v>5218400713.2606697</v>
      </c>
      <c r="AC37" s="294">
        <v>67768596.329999998</v>
      </c>
      <c r="AD37" s="294">
        <v>17753407941.034088</v>
      </c>
      <c r="AE37" s="294">
        <v>1298623863.6099999</v>
      </c>
      <c r="AF37" s="296">
        <v>3064940593.5790296</v>
      </c>
      <c r="AG37" s="285">
        <v>576655554.71000004</v>
      </c>
      <c r="AH37" s="285">
        <v>19042272.960000001</v>
      </c>
      <c r="AI37" s="285">
        <v>3987936524.6427269</v>
      </c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>
        <v>8846795253.6084347</v>
      </c>
      <c r="AW37" s="285">
        <v>8503247717.3484344</v>
      </c>
      <c r="AX37" s="285">
        <v>88539438.839999974</v>
      </c>
      <c r="AY37" s="297">
        <v>17000</v>
      </c>
      <c r="AZ37" s="285">
        <v>285835594.42000002</v>
      </c>
      <c r="BA37" s="285">
        <v>0</v>
      </c>
      <c r="BB37" s="285">
        <v>30844497</v>
      </c>
      <c r="BC37" s="285">
        <v>4711307922.2356176</v>
      </c>
      <c r="BD37" s="285">
        <v>4642853625.4556179</v>
      </c>
      <c r="BE37" s="285">
        <v>100385651.78</v>
      </c>
      <c r="BF37" s="285">
        <v>424225</v>
      </c>
      <c r="BG37" s="285">
        <v>4400</v>
      </c>
      <c r="BH37" s="285">
        <v>32359980</v>
      </c>
      <c r="BI37" s="285">
        <v>4135487331.372817</v>
      </c>
      <c r="BJ37" s="285">
        <v>243020050.63999999</v>
      </c>
      <c r="BK37" s="285">
        <v>150692169.20999998</v>
      </c>
      <c r="BL37" s="285">
        <v>2082555828.4376669</v>
      </c>
      <c r="BM37" s="285">
        <v>166650410.87</v>
      </c>
      <c r="BN37" s="285">
        <v>24922683.280000001</v>
      </c>
      <c r="BO37" s="285">
        <v>9164137833.6884346</v>
      </c>
      <c r="BP37" s="285">
        <v>7280573728.5744019</v>
      </c>
      <c r="BQ37" s="285">
        <v>1883564105.1140327</v>
      </c>
    </row>
    <row r="38" spans="1:69" ht="12.75" customHeight="1">
      <c r="A38" s="282">
        <v>2014</v>
      </c>
      <c r="B38" s="282">
        <v>3</v>
      </c>
      <c r="C38" s="293">
        <v>140</v>
      </c>
      <c r="D38" s="298">
        <v>58</v>
      </c>
      <c r="E38" s="298">
        <v>82</v>
      </c>
      <c r="F38" s="293">
        <v>28750</v>
      </c>
      <c r="G38" s="294">
        <v>80683978312.78302</v>
      </c>
      <c r="H38" s="294">
        <v>13995810126.309998</v>
      </c>
      <c r="I38" s="294">
        <v>62428617436.650002</v>
      </c>
      <c r="J38" s="294">
        <v>61202689047.434799</v>
      </c>
      <c r="K38" s="294">
        <v>5485479139.0382233</v>
      </c>
      <c r="L38" s="285">
        <v>58980025825.440002</v>
      </c>
      <c r="M38" s="285">
        <v>1687326563.9400001</v>
      </c>
      <c r="N38" s="294">
        <v>1761265047.2700002</v>
      </c>
      <c r="O38" s="295">
        <f t="shared" si="0"/>
        <v>2.8212462802932641E-2</v>
      </c>
      <c r="P38" s="285">
        <v>0</v>
      </c>
      <c r="Q38" s="285">
        <v>518273994.92000002</v>
      </c>
      <c r="R38" s="285">
        <v>241278416.90999997</v>
      </c>
      <c r="S38" s="285">
        <v>2476792798.1671143</v>
      </c>
      <c r="T38" s="285">
        <v>2436966911.8771143</v>
      </c>
      <c r="U38" s="285">
        <v>9785886.2899999991</v>
      </c>
      <c r="V38" s="285">
        <v>30040000</v>
      </c>
      <c r="W38" s="294">
        <v>61865643602.09127</v>
      </c>
      <c r="X38" s="294">
        <v>55831958236.107117</v>
      </c>
      <c r="Y38" s="294">
        <v>2065582415.4099996</v>
      </c>
      <c r="Z38" s="294">
        <v>53766375820.697121</v>
      </c>
      <c r="AA38" s="294">
        <v>5053653534.3641539</v>
      </c>
      <c r="AB38" s="294">
        <v>5051491887.364152</v>
      </c>
      <c r="AC38" s="294">
        <v>150993912</v>
      </c>
      <c r="AD38" s="294">
        <v>18818334710.691818</v>
      </c>
      <c r="AE38" s="294">
        <v>10249064031.459999</v>
      </c>
      <c r="AF38" s="296">
        <v>3971691389.2417021</v>
      </c>
      <c r="AG38" s="285">
        <v>506862796.91000003</v>
      </c>
      <c r="AH38" s="285">
        <v>19620787</v>
      </c>
      <c r="AI38" s="285">
        <v>4071095706.0801172</v>
      </c>
      <c r="AJ38" s="285"/>
      <c r="AK38" s="285"/>
      <c r="AL38" s="285"/>
      <c r="AM38" s="285"/>
      <c r="AN38" s="285"/>
      <c r="AO38" s="285"/>
      <c r="AP38" s="285"/>
      <c r="AQ38" s="285"/>
      <c r="AR38" s="285"/>
      <c r="AS38" s="285"/>
      <c r="AT38" s="285"/>
      <c r="AU38" s="285"/>
      <c r="AV38" s="285">
        <v>13507082370.46777</v>
      </c>
      <c r="AW38" s="285">
        <v>12994048198.90777</v>
      </c>
      <c r="AX38" s="285">
        <v>148120219.02000001</v>
      </c>
      <c r="AY38" s="297">
        <v>208931</v>
      </c>
      <c r="AZ38" s="285">
        <v>416965733.5399999</v>
      </c>
      <c r="BA38" s="285">
        <v>0</v>
      </c>
      <c r="BB38" s="285">
        <v>52260712</v>
      </c>
      <c r="BC38" s="285">
        <v>7216880269.9390354</v>
      </c>
      <c r="BD38" s="285">
        <v>7059740379.419035</v>
      </c>
      <c r="BE38" s="285">
        <v>164742708.52000001</v>
      </c>
      <c r="BF38" s="285">
        <v>74478</v>
      </c>
      <c r="BG38" s="285">
        <v>116716</v>
      </c>
      <c r="BH38" s="285">
        <v>7794012</v>
      </c>
      <c r="BI38" s="285">
        <v>6290202100.5287342</v>
      </c>
      <c r="BJ38" s="285">
        <v>575697180.9612</v>
      </c>
      <c r="BK38" s="285">
        <v>226737231.82999998</v>
      </c>
      <c r="BL38" s="285">
        <v>3046151204.7390003</v>
      </c>
      <c r="BM38" s="285">
        <v>284322652.47000003</v>
      </c>
      <c r="BN38" s="285">
        <v>41414922.32</v>
      </c>
      <c r="BO38" s="285">
        <v>14018142254.767769</v>
      </c>
      <c r="BP38" s="285">
        <v>11197929219.706066</v>
      </c>
      <c r="BQ38" s="285">
        <v>2820213035.0617027</v>
      </c>
    </row>
    <row r="39" spans="1:69" ht="12.75" customHeight="1">
      <c r="A39" s="282">
        <v>2014</v>
      </c>
      <c r="B39" s="282">
        <v>4</v>
      </c>
      <c r="C39" s="293">
        <v>159</v>
      </c>
      <c r="D39" s="298">
        <v>77</v>
      </c>
      <c r="E39" s="298">
        <v>82</v>
      </c>
      <c r="F39" s="293">
        <v>30698</v>
      </c>
      <c r="G39" s="294">
        <v>80527823524.661194</v>
      </c>
      <c r="H39" s="294">
        <v>14993173484.176338</v>
      </c>
      <c r="I39" s="294">
        <v>61490531682</v>
      </c>
      <c r="J39" s="294">
        <v>60406726629.448303</v>
      </c>
      <c r="K39" s="294">
        <v>5127923411.0365524</v>
      </c>
      <c r="L39" s="285">
        <v>57794016058.119995</v>
      </c>
      <c r="M39" s="285">
        <v>2133160352.73</v>
      </c>
      <c r="N39" s="294">
        <v>1563355271.1500001</v>
      </c>
      <c r="O39" s="295">
        <f t="shared" si="0"/>
        <v>2.5424325150332664E-2</v>
      </c>
      <c r="P39" s="285">
        <v>0</v>
      </c>
      <c r="Q39" s="285">
        <v>608250303.42000008</v>
      </c>
      <c r="R39" s="285">
        <v>215353338.30018729</v>
      </c>
      <c r="S39" s="285">
        <v>2331723119.7487803</v>
      </c>
      <c r="T39" s="285">
        <v>2307203357.6287804</v>
      </c>
      <c r="U39" s="285">
        <v>9499762.120000001</v>
      </c>
      <c r="V39" s="285">
        <v>15020000</v>
      </c>
      <c r="W39" s="294">
        <v>60825795814.893913</v>
      </c>
      <c r="X39" s="294">
        <v>54997249209.949989</v>
      </c>
      <c r="Y39" s="294">
        <v>2727019842.4499998</v>
      </c>
      <c r="Z39" s="294">
        <v>52270229367.499992</v>
      </c>
      <c r="AA39" s="294">
        <v>3686684397.2039242</v>
      </c>
      <c r="AB39" s="294">
        <v>3685280113.203928</v>
      </c>
      <c r="AC39" s="294">
        <v>8923157.2199999988</v>
      </c>
      <c r="AD39" s="294">
        <v>19702027709.767281</v>
      </c>
      <c r="AE39" s="294">
        <v>10075921421.648003</v>
      </c>
      <c r="AF39" s="296">
        <v>5177898844.9625845</v>
      </c>
      <c r="AG39" s="285">
        <v>372254019.04000002</v>
      </c>
      <c r="AH39" s="285">
        <v>19367787</v>
      </c>
      <c r="AI39" s="285">
        <v>4013674066.6160784</v>
      </c>
      <c r="AJ39" s="285"/>
      <c r="AK39" s="285"/>
      <c r="AL39" s="285"/>
      <c r="AM39" s="285"/>
      <c r="AN39" s="285"/>
      <c r="AO39" s="285"/>
      <c r="AP39" s="285"/>
      <c r="AQ39" s="285"/>
      <c r="AR39" s="285"/>
      <c r="AS39" s="285"/>
      <c r="AT39" s="285"/>
      <c r="AU39" s="285"/>
      <c r="AV39" s="285">
        <v>18367894814.918842</v>
      </c>
      <c r="AW39" s="285">
        <v>17729847828.248844</v>
      </c>
      <c r="AX39" s="285">
        <v>221834360.56999999</v>
      </c>
      <c r="AY39" s="297">
        <v>489220</v>
      </c>
      <c r="AZ39" s="285">
        <v>560657590.0999999</v>
      </c>
      <c r="BA39" s="285">
        <v>3040000</v>
      </c>
      <c r="BB39" s="285">
        <v>147974184</v>
      </c>
      <c r="BC39" s="285">
        <v>9750922523.9994888</v>
      </c>
      <c r="BD39" s="285">
        <v>9648731330.4394894</v>
      </c>
      <c r="BE39" s="285">
        <v>192873814.09</v>
      </c>
      <c r="BF39" s="285">
        <v>86142</v>
      </c>
      <c r="BG39" s="285">
        <v>129971</v>
      </c>
      <c r="BH39" s="285">
        <v>90898733.530000001</v>
      </c>
      <c r="BI39" s="285">
        <v>8616972290.9193535</v>
      </c>
      <c r="BJ39" s="285">
        <v>526179404.49200004</v>
      </c>
      <c r="BK39" s="285">
        <v>310355427.57000005</v>
      </c>
      <c r="BL39" s="285">
        <v>4183948358.9619656</v>
      </c>
      <c r="BM39" s="285">
        <v>275233405.58999997</v>
      </c>
      <c r="BN39" s="285">
        <v>52337795.572999999</v>
      </c>
      <c r="BO39" s="285">
        <v>18953483648.078842</v>
      </c>
      <c r="BP39" s="285">
        <v>14984617912.870268</v>
      </c>
      <c r="BQ39" s="285">
        <v>3968865735.2085743</v>
      </c>
    </row>
    <row r="40" spans="1:69" ht="12.75" customHeight="1">
      <c r="A40" s="282">
        <v>2015</v>
      </c>
      <c r="B40" s="282">
        <v>1</v>
      </c>
      <c r="C40" s="293">
        <v>207</v>
      </c>
      <c r="D40" s="298">
        <v>124</v>
      </c>
      <c r="E40" s="298">
        <v>83</v>
      </c>
      <c r="F40" s="293">
        <v>32778</v>
      </c>
      <c r="G40" s="294">
        <v>85768698242.314026</v>
      </c>
      <c r="H40" s="294">
        <v>10203264248.639999</v>
      </c>
      <c r="I40" s="294">
        <v>71582328779.149994</v>
      </c>
      <c r="J40" s="294">
        <v>70070605685.860016</v>
      </c>
      <c r="K40" s="294">
        <v>5494828307.8140106</v>
      </c>
      <c r="L40" s="285">
        <v>67426126213.260002</v>
      </c>
      <c r="M40" s="285">
        <v>2190774598.6199999</v>
      </c>
      <c r="N40" s="294">
        <v>1965427967.2700002</v>
      </c>
      <c r="O40" s="295">
        <f t="shared" si="0"/>
        <v>2.7456887765328983E-2</v>
      </c>
      <c r="P40" s="285">
        <v>0</v>
      </c>
      <c r="Q40" s="285">
        <v>579536528.72000003</v>
      </c>
      <c r="R40" s="285">
        <v>223543376.02000001</v>
      </c>
      <c r="S40" s="285">
        <v>2282084269.1340003</v>
      </c>
      <c r="T40" s="285">
        <v>2258212789.9440002</v>
      </c>
      <c r="U40" s="285">
        <v>8851479.1900000013</v>
      </c>
      <c r="V40" s="285">
        <v>15020000</v>
      </c>
      <c r="W40" s="294">
        <v>67228097259.129997</v>
      </c>
      <c r="X40" s="294">
        <v>56663427773.970001</v>
      </c>
      <c r="Y40" s="294">
        <v>1308377516.8999996</v>
      </c>
      <c r="Z40" s="294">
        <v>55355050257.07</v>
      </c>
      <c r="AA40" s="294">
        <v>4487558391.409996</v>
      </c>
      <c r="AB40" s="294">
        <v>4485184547.4099998</v>
      </c>
      <c r="AC40" s="294">
        <v>36201230.899999999</v>
      </c>
      <c r="AD40" s="294">
        <v>18540600983.184002</v>
      </c>
      <c r="AE40" s="294">
        <v>10112705646.269999</v>
      </c>
      <c r="AF40" s="296">
        <v>2892691455.5840011</v>
      </c>
      <c r="AG40" s="285">
        <v>378229072.04000002</v>
      </c>
      <c r="AH40" s="285">
        <v>21050117</v>
      </c>
      <c r="AI40" s="285">
        <v>5135924692.2900009</v>
      </c>
      <c r="AJ40" s="285"/>
      <c r="AK40" s="285"/>
      <c r="AL40" s="285"/>
      <c r="AM40" s="285"/>
      <c r="AN40" s="285"/>
      <c r="AO40" s="285"/>
      <c r="AP40" s="285"/>
      <c r="AQ40" s="285"/>
      <c r="AR40" s="285"/>
      <c r="AS40" s="285"/>
      <c r="AT40" s="285"/>
      <c r="AU40" s="285"/>
      <c r="AV40" s="285">
        <v>4882808228.3900003</v>
      </c>
      <c r="AW40" s="285">
        <v>4682822284.3500004</v>
      </c>
      <c r="AX40" s="285">
        <v>54800800</v>
      </c>
      <c r="AY40" s="297">
        <v>107420</v>
      </c>
      <c r="AZ40" s="285">
        <v>164004750.03999999</v>
      </c>
      <c r="BA40" s="285">
        <v>889822</v>
      </c>
      <c r="BB40" s="285">
        <v>19816848</v>
      </c>
      <c r="BC40" s="285">
        <v>2666217321.25</v>
      </c>
      <c r="BD40" s="285">
        <v>2598935983.0700002</v>
      </c>
      <c r="BE40" s="285">
        <v>77988075.989999995</v>
      </c>
      <c r="BF40" s="285">
        <v>1807770</v>
      </c>
      <c r="BG40" s="285">
        <v>1143673.67</v>
      </c>
      <c r="BH40" s="285">
        <v>13658181.48</v>
      </c>
      <c r="BI40" s="285">
        <v>2216590907.1400003</v>
      </c>
      <c r="BJ40" s="285">
        <v>461123699.13000017</v>
      </c>
      <c r="BK40" s="285">
        <v>92933822.819999993</v>
      </c>
      <c r="BL40" s="285">
        <v>1332641779.6300001</v>
      </c>
      <c r="BM40" s="285">
        <v>70005991.400000006</v>
      </c>
      <c r="BN40" s="285">
        <v>16758879.779999999</v>
      </c>
      <c r="BO40" s="285">
        <v>5045748042.6099997</v>
      </c>
      <c r="BP40" s="285">
        <v>4562664608.4300003</v>
      </c>
      <c r="BQ40" s="285">
        <v>483083434.17999935</v>
      </c>
    </row>
    <row r="41" spans="1:69" ht="12.75" customHeight="1">
      <c r="A41" s="282">
        <v>2015</v>
      </c>
      <c r="B41" s="282">
        <v>2</v>
      </c>
      <c r="C41" s="293">
        <v>242</v>
      </c>
      <c r="D41" s="298">
        <v>157</v>
      </c>
      <c r="E41" s="298">
        <v>85</v>
      </c>
      <c r="F41" s="293">
        <v>35306</v>
      </c>
      <c r="G41" s="294">
        <v>85609086600</v>
      </c>
      <c r="H41" s="294">
        <v>10919038500</v>
      </c>
      <c r="I41" s="294">
        <v>70773093179.470001</v>
      </c>
      <c r="J41" s="294">
        <v>68945630900</v>
      </c>
      <c r="K41" s="294">
        <v>5744417200</v>
      </c>
      <c r="L41" s="285">
        <v>66199108984.290001</v>
      </c>
      <c r="M41" s="285">
        <v>2354552988.4099998</v>
      </c>
      <c r="N41" s="294">
        <v>2240627300</v>
      </c>
      <c r="O41" s="295">
        <f t="shared" si="0"/>
        <v>3.1659310047649089E-2</v>
      </c>
      <c r="P41" s="285">
        <v>0</v>
      </c>
      <c r="Q41" s="285">
        <v>552380154.46000004</v>
      </c>
      <c r="R41" s="285">
        <v>232052977.27718699</v>
      </c>
      <c r="S41" s="285">
        <v>2302020734.1626701</v>
      </c>
      <c r="T41" s="285">
        <v>2280262147.3726702</v>
      </c>
      <c r="U41" s="285">
        <v>6738586.79</v>
      </c>
      <c r="V41" s="285">
        <v>15020000</v>
      </c>
      <c r="W41" s="294">
        <v>66117634499.999992</v>
      </c>
      <c r="X41" s="294">
        <v>55818143200</v>
      </c>
      <c r="Y41" s="294">
        <v>1331094079.8</v>
      </c>
      <c r="Z41" s="294">
        <v>54491693457.290001</v>
      </c>
      <c r="AA41" s="294">
        <v>4496790300</v>
      </c>
      <c r="AB41" s="294">
        <v>4494728414.6163702</v>
      </c>
      <c r="AC41" s="294">
        <v>35919227.890000001</v>
      </c>
      <c r="AD41" s="294">
        <v>19491452100</v>
      </c>
      <c r="AE41" s="294">
        <v>10420677300</v>
      </c>
      <c r="AF41" s="296">
        <v>3513874100</v>
      </c>
      <c r="AG41" s="285">
        <v>378479072.04000002</v>
      </c>
      <c r="AH41" s="285">
        <v>22553987</v>
      </c>
      <c r="AI41" s="285">
        <v>5157795706.7989998</v>
      </c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>
        <v>9986267630.6551399</v>
      </c>
      <c r="AW41" s="285">
        <v>9620966207.1151409</v>
      </c>
      <c r="AX41" s="285">
        <v>118504088.44</v>
      </c>
      <c r="AY41" s="297">
        <v>108987</v>
      </c>
      <c r="AZ41" s="285">
        <v>277413227.10000002</v>
      </c>
      <c r="BA41" s="285">
        <v>0</v>
      </c>
      <c r="BB41" s="285">
        <v>30724879</v>
      </c>
      <c r="BC41" s="285">
        <v>5338252810.4860601</v>
      </c>
      <c r="BD41" s="285">
        <v>5192472914.93606</v>
      </c>
      <c r="BE41" s="285">
        <v>167966073.71000001</v>
      </c>
      <c r="BF41" s="285">
        <v>1071106</v>
      </c>
      <c r="BG41" s="285">
        <v>3187759.84</v>
      </c>
      <c r="BH41" s="285">
        <v>26445044</v>
      </c>
      <c r="BI41" s="285">
        <v>4648014820.1690903</v>
      </c>
      <c r="BJ41" s="285">
        <v>871941683.50999999</v>
      </c>
      <c r="BK41" s="285">
        <v>175864685.83000001</v>
      </c>
      <c r="BL41" s="285">
        <v>2606522942.8590002</v>
      </c>
      <c r="BM41" s="285">
        <v>222542492.19400001</v>
      </c>
      <c r="BN41" s="285">
        <v>24408765.149999999</v>
      </c>
      <c r="BO41" s="285">
        <v>10384674808.6791</v>
      </c>
      <c r="BP41" s="285">
        <v>9016283869.9310608</v>
      </c>
      <c r="BQ41" s="285">
        <v>1368390938.74808</v>
      </c>
    </row>
    <row r="42" spans="1:69" ht="12.75" customHeight="1">
      <c r="A42" s="282">
        <v>2015</v>
      </c>
      <c r="B42" s="282">
        <v>3</v>
      </c>
      <c r="C42" s="293">
        <v>254</v>
      </c>
      <c r="D42" s="298">
        <v>167</v>
      </c>
      <c r="E42" s="298">
        <v>87</v>
      </c>
      <c r="F42" s="293">
        <v>37818</v>
      </c>
      <c r="G42" s="294">
        <v>93317557467.499603</v>
      </c>
      <c r="H42" s="294">
        <v>16080764600.439999</v>
      </c>
      <c r="I42" s="294">
        <v>72808128784.0867</v>
      </c>
      <c r="J42" s="294">
        <v>71027177806.136703</v>
      </c>
      <c r="K42" s="294">
        <v>6209615060.9229317</v>
      </c>
      <c r="L42" s="285">
        <v>66947349928.076668</v>
      </c>
      <c r="M42" s="285">
        <v>3308831156.52</v>
      </c>
      <c r="N42" s="294">
        <v>2551947699.4900002</v>
      </c>
      <c r="O42" s="295">
        <f t="shared" si="0"/>
        <v>3.5050312954173414E-2</v>
      </c>
      <c r="P42" s="285">
        <v>0</v>
      </c>
      <c r="Q42" s="285">
        <v>628873616.45999992</v>
      </c>
      <c r="R42" s="285">
        <v>235821171.10718727</v>
      </c>
      <c r="S42" s="285">
        <v>2289776461.2055006</v>
      </c>
      <c r="T42" s="285">
        <v>2267962008.3355007</v>
      </c>
      <c r="U42" s="285">
        <v>6794452.8699999992</v>
      </c>
      <c r="V42" s="285">
        <v>15020000</v>
      </c>
      <c r="W42" s="294">
        <v>72803757295.283188</v>
      </c>
      <c r="X42" s="294">
        <v>57079653504.440002</v>
      </c>
      <c r="Y42" s="294">
        <v>1281177560.1200001</v>
      </c>
      <c r="Z42" s="294">
        <v>55798475944.32</v>
      </c>
      <c r="AA42" s="294">
        <v>4893614899.3631859</v>
      </c>
      <c r="AB42" s="294">
        <v>4891512045.3631897</v>
      </c>
      <c r="AC42" s="294">
        <v>34351672.989999995</v>
      </c>
      <c r="AD42" s="294">
        <v>20513800172.216629</v>
      </c>
      <c r="AE42" s="294">
        <v>10410549930.147768</v>
      </c>
      <c r="AF42" s="296">
        <v>4633328674.9139004</v>
      </c>
      <c r="AG42" s="285">
        <v>383033772.04000002</v>
      </c>
      <c r="AH42" s="285">
        <v>26903312</v>
      </c>
      <c r="AI42" s="285">
        <v>5059984483.1149616</v>
      </c>
      <c r="AJ42" s="285"/>
      <c r="AK42" s="285"/>
      <c r="AL42" s="285"/>
      <c r="AM42" s="285"/>
      <c r="AN42" s="285"/>
      <c r="AO42" s="285"/>
      <c r="AP42" s="285"/>
      <c r="AQ42" s="285"/>
      <c r="AR42" s="285"/>
      <c r="AS42" s="285"/>
      <c r="AT42" s="285"/>
      <c r="AU42" s="285"/>
      <c r="AV42" s="285">
        <v>15384758661.457808</v>
      </c>
      <c r="AW42" s="285">
        <v>14858392876.347807</v>
      </c>
      <c r="AX42" s="285">
        <v>186616457.64000005</v>
      </c>
      <c r="AY42" s="297">
        <v>1298231.6600000001</v>
      </c>
      <c r="AZ42" s="285">
        <v>373594376.87000006</v>
      </c>
      <c r="BA42" s="285">
        <v>1192575.94</v>
      </c>
      <c r="BB42" s="285">
        <v>36335857</v>
      </c>
      <c r="BC42" s="285">
        <v>8105520276.9070921</v>
      </c>
      <c r="BD42" s="285">
        <v>7860325721.6670923</v>
      </c>
      <c r="BE42" s="285">
        <v>261205594.28</v>
      </c>
      <c r="BF42" s="285">
        <v>1499200</v>
      </c>
      <c r="BG42" s="285">
        <v>9409173.9199999999</v>
      </c>
      <c r="BH42" s="285">
        <v>26919412.960000001</v>
      </c>
      <c r="BI42" s="285">
        <v>7279238384.5507154</v>
      </c>
      <c r="BJ42" s="285">
        <v>911523059.43000007</v>
      </c>
      <c r="BK42" s="285">
        <v>270293151.41000003</v>
      </c>
      <c r="BL42" s="285">
        <v>4082583158.4191666</v>
      </c>
      <c r="BM42" s="285">
        <v>289764038.31299996</v>
      </c>
      <c r="BN42" s="285">
        <v>29331253.900000002</v>
      </c>
      <c r="BO42" s="285">
        <v>15944815851.180807</v>
      </c>
      <c r="BP42" s="285">
        <v>13428905814.906258</v>
      </c>
      <c r="BQ42" s="285">
        <v>2515910036.2745495</v>
      </c>
    </row>
    <row r="43" spans="1:69" ht="12.75" customHeight="1">
      <c r="A43" s="282">
        <v>2015</v>
      </c>
      <c r="B43" s="282">
        <v>4</v>
      </c>
      <c r="C43" s="293">
        <v>253</v>
      </c>
      <c r="D43" s="298">
        <v>166</v>
      </c>
      <c r="E43" s="298">
        <v>87</v>
      </c>
      <c r="F43" s="293">
        <v>39146</v>
      </c>
      <c r="G43" s="294">
        <v>97698233761.291702</v>
      </c>
      <c r="H43" s="294">
        <v>18249703496.050007</v>
      </c>
      <c r="I43" s="294">
        <v>75339140623.630005</v>
      </c>
      <c r="J43" s="294">
        <v>73267300924.240005</v>
      </c>
      <c r="K43" s="294">
        <v>6181229340.9999886</v>
      </c>
      <c r="L43" s="285">
        <v>69007522627.190002</v>
      </c>
      <c r="M43" s="285">
        <v>2864631140.3199997</v>
      </c>
      <c r="N43" s="294">
        <v>3466986856.1199999</v>
      </c>
      <c r="O43" s="295">
        <f t="shared" si="0"/>
        <v>4.6018401954436218E-2</v>
      </c>
      <c r="P43" s="285">
        <v>0</v>
      </c>
      <c r="Q43" s="285">
        <v>661262824.45999992</v>
      </c>
      <c r="R43" s="285">
        <v>283392812.89999998</v>
      </c>
      <c r="S43" s="285">
        <v>2484918159.2799997</v>
      </c>
      <c r="T43" s="285">
        <v>2463055173.3699999</v>
      </c>
      <c r="U43" s="285">
        <v>6842985.9099999992</v>
      </c>
      <c r="V43" s="285">
        <v>15020000</v>
      </c>
      <c r="W43" s="294">
        <v>76125809893.636169</v>
      </c>
      <c r="X43" s="294">
        <v>59265286763.160004</v>
      </c>
      <c r="Y43" s="294">
        <v>1344977745.8100002</v>
      </c>
      <c r="Z43" s="294">
        <v>57920309017.350006</v>
      </c>
      <c r="AA43" s="294">
        <v>4307428951.630003</v>
      </c>
      <c r="AB43" s="294">
        <v>4305296122.9261656</v>
      </c>
      <c r="AC43" s="294">
        <v>20425895.66</v>
      </c>
      <c r="AD43" s="294">
        <v>21577823867.650002</v>
      </c>
      <c r="AE43" s="294">
        <v>10637537340.630001</v>
      </c>
      <c r="AF43" s="296">
        <v>5479869241.6000004</v>
      </c>
      <c r="AG43" s="285">
        <v>370790977.25</v>
      </c>
      <c r="AH43" s="285">
        <v>71925474</v>
      </c>
      <c r="AI43" s="285">
        <v>5017700834.1759996</v>
      </c>
      <c r="AJ43" s="285"/>
      <c r="AK43" s="285"/>
      <c r="AL43" s="285"/>
      <c r="AM43" s="285"/>
      <c r="AN43" s="285"/>
      <c r="AO43" s="285"/>
      <c r="AP43" s="285"/>
      <c r="AQ43" s="285"/>
      <c r="AR43" s="285"/>
      <c r="AS43" s="285"/>
      <c r="AT43" s="285"/>
      <c r="AU43" s="285"/>
      <c r="AV43" s="285">
        <v>20995063701.3731</v>
      </c>
      <c r="AW43" s="285">
        <v>20125799643.585999</v>
      </c>
      <c r="AX43" s="285">
        <v>283891322.20240003</v>
      </c>
      <c r="AY43" s="297">
        <v>0</v>
      </c>
      <c r="AZ43" s="285">
        <v>640674787.58467305</v>
      </c>
      <c r="BA43" s="285">
        <v>0</v>
      </c>
      <c r="BB43" s="285">
        <v>55302052</v>
      </c>
      <c r="BC43" s="285">
        <v>10974334954.4098</v>
      </c>
      <c r="BD43" s="285">
        <v>10638721662.6752</v>
      </c>
      <c r="BE43" s="285">
        <v>343430228.34397298</v>
      </c>
      <c r="BF43" s="285">
        <v>0</v>
      </c>
      <c r="BG43" s="285">
        <v>31700161.199999999</v>
      </c>
      <c r="BH43" s="285">
        <v>39517097.809300303</v>
      </c>
      <c r="BI43" s="285">
        <v>10020728746.9632</v>
      </c>
      <c r="BJ43" s="285">
        <v>1431696384.52</v>
      </c>
      <c r="BK43" s="285">
        <v>344991063.30000001</v>
      </c>
      <c r="BL43" s="285">
        <v>5634849394.1477003</v>
      </c>
      <c r="BM43" s="285">
        <v>412776783.83399999</v>
      </c>
      <c r="BN43" s="285">
        <v>63911267.390000001</v>
      </c>
      <c r="BO43" s="285">
        <v>21752831548.507099</v>
      </c>
      <c r="BP43" s="285">
        <v>18507368398.807499</v>
      </c>
      <c r="BQ43" s="285">
        <v>3245463149.6995401</v>
      </c>
    </row>
    <row r="44" spans="1:69" ht="12.75" customHeight="1">
      <c r="A44" s="282">
        <v>2016</v>
      </c>
      <c r="B44" s="282">
        <v>1</v>
      </c>
      <c r="C44" s="293">
        <v>271</v>
      </c>
      <c r="D44" s="298">
        <v>175</v>
      </c>
      <c r="E44" s="298">
        <v>96</v>
      </c>
      <c r="F44" s="293">
        <v>41817</v>
      </c>
      <c r="G44" s="294">
        <v>101526431900</v>
      </c>
      <c r="H44" s="294">
        <v>16596007123.237999</v>
      </c>
      <c r="I44" s="294">
        <v>80318082854.612503</v>
      </c>
      <c r="J44" s="294">
        <v>78198418284.664505</v>
      </c>
      <c r="K44" s="294">
        <v>6732006491.3574886</v>
      </c>
      <c r="L44" s="285">
        <v>73194302389.502472</v>
      </c>
      <c r="M44" s="285">
        <v>3666679792.8500009</v>
      </c>
      <c r="N44" s="294">
        <v>3457100672.2600002</v>
      </c>
      <c r="O44" s="295">
        <f t="shared" si="0"/>
        <v>4.3042619412590549E-2</v>
      </c>
      <c r="P44" s="285">
        <v>0</v>
      </c>
      <c r="Q44" s="285">
        <v>643196206.80999994</v>
      </c>
      <c r="R44" s="285">
        <v>308640583.81999999</v>
      </c>
      <c r="S44" s="285">
        <v>2233610264.5705662</v>
      </c>
      <c r="T44" s="285">
        <v>2209828107.5211143</v>
      </c>
      <c r="U44" s="285">
        <v>8762157.0494520552</v>
      </c>
      <c r="V44" s="285">
        <v>15020000</v>
      </c>
      <c r="W44" s="294">
        <v>81001547251.818604</v>
      </c>
      <c r="X44" s="294">
        <v>62808344092.050003</v>
      </c>
      <c r="Y44" s="294">
        <v>2236258472.04</v>
      </c>
      <c r="Z44" s="294">
        <v>60572085620.009995</v>
      </c>
      <c r="AA44" s="294">
        <v>4847265198.5586014</v>
      </c>
      <c r="AB44" s="294">
        <v>4843749912.3886089</v>
      </c>
      <c r="AC44" s="294">
        <v>27434789.039999999</v>
      </c>
      <c r="AD44" s="294">
        <v>20524884647.441502</v>
      </c>
      <c r="AE44" s="294">
        <v>11107870435.870001</v>
      </c>
      <c r="AF44" s="296">
        <v>3766018032.5444298</v>
      </c>
      <c r="AG44" s="285">
        <v>51305189.580000006</v>
      </c>
      <c r="AH44" s="285">
        <v>78696020</v>
      </c>
      <c r="AI44" s="285">
        <v>5520994969.4471159</v>
      </c>
      <c r="AJ44" s="285"/>
      <c r="AK44" s="285"/>
      <c r="AL44" s="285"/>
      <c r="AM44" s="285"/>
      <c r="AN44" s="285"/>
      <c r="AO44" s="285"/>
      <c r="AP44" s="285"/>
      <c r="AQ44" s="285"/>
      <c r="AR44" s="285"/>
      <c r="AS44" s="285"/>
      <c r="AT44" s="285"/>
      <c r="AU44" s="285"/>
      <c r="AV44" s="285">
        <v>5862272904.722331</v>
      </c>
      <c r="AW44" s="285">
        <v>5658445974.9923315</v>
      </c>
      <c r="AX44" s="285">
        <v>77154767.109999999</v>
      </c>
      <c r="AY44" s="297">
        <v>0</v>
      </c>
      <c r="AZ44" s="285">
        <v>161704684.61999986</v>
      </c>
      <c r="BA44" s="285">
        <v>0</v>
      </c>
      <c r="BB44" s="285">
        <v>35032522</v>
      </c>
      <c r="BC44" s="285">
        <v>3079560747.3757977</v>
      </c>
      <c r="BD44" s="285">
        <v>2948228901.7857981</v>
      </c>
      <c r="BE44" s="285">
        <v>111372479.60000001</v>
      </c>
      <c r="BF44" s="285">
        <v>249999</v>
      </c>
      <c r="BG44" s="285">
        <v>19887587.890000001</v>
      </c>
      <c r="BH44" s="285">
        <v>178220.9</v>
      </c>
      <c r="BI44" s="285">
        <v>2782712157.3465333</v>
      </c>
      <c r="BJ44" s="285">
        <v>248096488.21799427</v>
      </c>
      <c r="BK44" s="285">
        <v>123512805.5</v>
      </c>
      <c r="BL44" s="285">
        <v>1832791880.8599997</v>
      </c>
      <c r="BM44" s="285">
        <v>91581751.939999998</v>
      </c>
      <c r="BN44" s="285">
        <v>181181754.13999999</v>
      </c>
      <c r="BO44" s="285">
        <v>6077367462.1623306</v>
      </c>
      <c r="BP44" s="285">
        <v>5454968180.9437923</v>
      </c>
      <c r="BQ44" s="285">
        <v>622399281.21853828</v>
      </c>
    </row>
    <row r="45" spans="1:69" ht="12.75" customHeight="1">
      <c r="A45" s="282">
        <v>2016</v>
      </c>
      <c r="B45" s="282">
        <v>2</v>
      </c>
      <c r="C45" s="293">
        <v>277</v>
      </c>
      <c r="D45" s="298">
        <v>180</v>
      </c>
      <c r="E45" s="298">
        <v>97</v>
      </c>
      <c r="F45" s="293">
        <v>43754</v>
      </c>
      <c r="G45" s="294">
        <v>105403824186.295</v>
      </c>
      <c r="H45" s="294">
        <v>19591017125.150002</v>
      </c>
      <c r="I45" s="294">
        <v>81101447128.7668</v>
      </c>
      <c r="J45" s="294">
        <v>78658438082.265793</v>
      </c>
      <c r="K45" s="294">
        <v>7154368978.8792038</v>
      </c>
      <c r="L45" s="285">
        <v>73045256874.815796</v>
      </c>
      <c r="M45" s="285">
        <v>4078231077.1599998</v>
      </c>
      <c r="N45" s="294">
        <v>3977959176.7909999</v>
      </c>
      <c r="O45" s="295">
        <f t="shared" si="0"/>
        <v>4.9049176280111184E-2</v>
      </c>
      <c r="P45" s="285">
        <v>0</v>
      </c>
      <c r="Q45" s="285">
        <v>653013943.49000001</v>
      </c>
      <c r="R45" s="285">
        <v>312327056.31</v>
      </c>
      <c r="S45" s="285">
        <v>2369317339.2360001</v>
      </c>
      <c r="T45" s="285">
        <v>2345320563.9759998</v>
      </c>
      <c r="U45" s="285">
        <v>8976775.2599999998</v>
      </c>
      <c r="V45" s="285">
        <v>15020000</v>
      </c>
      <c r="W45" s="294">
        <v>83772084766.744507</v>
      </c>
      <c r="X45" s="294">
        <v>63572419741.6754</v>
      </c>
      <c r="Y45" s="294">
        <v>2440294602.3899999</v>
      </c>
      <c r="Z45" s="294">
        <v>61132125139.2854</v>
      </c>
      <c r="AA45" s="294">
        <v>4727114698.9691067</v>
      </c>
      <c r="AB45" s="294">
        <v>4725465262.9691296</v>
      </c>
      <c r="AC45" s="294">
        <v>31510626.149999999</v>
      </c>
      <c r="AD45" s="294">
        <v>21631739419.550301</v>
      </c>
      <c r="AE45" s="294">
        <v>11564252266.51</v>
      </c>
      <c r="AF45" s="296">
        <v>4591826894.6043396</v>
      </c>
      <c r="AG45" s="285">
        <v>50501089.579999998</v>
      </c>
      <c r="AH45" s="285">
        <v>80867476</v>
      </c>
      <c r="AI45" s="285">
        <v>5344291692.8559999</v>
      </c>
      <c r="AJ45" s="285"/>
      <c r="AK45" s="285"/>
      <c r="AL45" s="285"/>
      <c r="AM45" s="285"/>
      <c r="AN45" s="285"/>
      <c r="AO45" s="285"/>
      <c r="AP45" s="285"/>
      <c r="AQ45" s="285"/>
      <c r="AR45" s="285"/>
      <c r="AS45" s="285"/>
      <c r="AT45" s="285"/>
      <c r="AU45" s="285"/>
      <c r="AV45" s="285">
        <v>11513046212.843399</v>
      </c>
      <c r="AW45" s="285">
        <v>10937025280.305799</v>
      </c>
      <c r="AX45" s="285">
        <v>149078935.207643</v>
      </c>
      <c r="AY45" s="297">
        <v>76874</v>
      </c>
      <c r="AZ45" s="285">
        <v>435190775.32999998</v>
      </c>
      <c r="BA45" s="285">
        <v>0</v>
      </c>
      <c r="BB45" s="285">
        <v>-8325652</v>
      </c>
      <c r="BC45" s="285">
        <v>6099783671.8030701</v>
      </c>
      <c r="BD45" s="285">
        <v>5860741271.5230703</v>
      </c>
      <c r="BE45" s="285">
        <v>203435853.49000001</v>
      </c>
      <c r="BF45" s="285">
        <v>583498</v>
      </c>
      <c r="BG45" s="285">
        <v>34946110.890000001</v>
      </c>
      <c r="BH45" s="285">
        <v>76937.899999999994</v>
      </c>
      <c r="BI45" s="285">
        <v>5413262541.0403404</v>
      </c>
      <c r="BJ45" s="285">
        <v>578884527.05999994</v>
      </c>
      <c r="BK45" s="285">
        <v>211580029.97</v>
      </c>
      <c r="BL45" s="285">
        <v>3307791447.5599999</v>
      </c>
      <c r="BM45" s="285">
        <v>178123547.75999999</v>
      </c>
      <c r="BN45" s="285">
        <v>89358935.040000007</v>
      </c>
      <c r="BO45" s="285">
        <v>11902749790.5734</v>
      </c>
      <c r="BP45" s="285">
        <v>10286149158.4391</v>
      </c>
      <c r="BQ45" s="285">
        <v>1616600632.13433</v>
      </c>
    </row>
    <row r="46" spans="1:69" ht="12.75" customHeight="1">
      <c r="A46" s="282">
        <v>2016</v>
      </c>
      <c r="B46" s="282">
        <v>3</v>
      </c>
      <c r="C46" s="293">
        <v>276</v>
      </c>
      <c r="D46" s="298">
        <v>180</v>
      </c>
      <c r="E46" s="298">
        <v>96</v>
      </c>
      <c r="F46" s="293">
        <v>44890</v>
      </c>
      <c r="G46" s="294">
        <v>108775076948.05501</v>
      </c>
      <c r="H46" s="294">
        <v>19397489334.513401</v>
      </c>
      <c r="I46" s="294">
        <v>84358845921.207794</v>
      </c>
      <c r="J46" s="294">
        <v>81695455770.497803</v>
      </c>
      <c r="K46" s="294">
        <v>7682131843.0437889</v>
      </c>
      <c r="L46" s="285">
        <v>75752646694.135498</v>
      </c>
      <c r="M46" s="285">
        <v>4379456864.9422302</v>
      </c>
      <c r="N46" s="294">
        <v>4226742362.1300006</v>
      </c>
      <c r="O46" s="295">
        <f t="shared" si="0"/>
        <v>5.0104317051442721E-2</v>
      </c>
      <c r="P46" s="285">
        <v>19965545.600000001</v>
      </c>
      <c r="Q46" s="285">
        <v>662993951.96000004</v>
      </c>
      <c r="R46" s="285">
        <v>307559920.11607498</v>
      </c>
      <c r="S46" s="285">
        <v>2409570034.1139798</v>
      </c>
      <c r="T46" s="285">
        <v>2387772634.1413798</v>
      </c>
      <c r="U46" s="285">
        <v>6777399.9726027399</v>
      </c>
      <c r="V46" s="285">
        <v>15020000</v>
      </c>
      <c r="W46" s="294">
        <v>86009240087.182602</v>
      </c>
      <c r="X46" s="294">
        <v>65310589257.728195</v>
      </c>
      <c r="Y46" s="294">
        <v>2708301895.1067901</v>
      </c>
      <c r="Z46" s="294">
        <v>62602287362.621399</v>
      </c>
      <c r="AA46" s="294">
        <v>5143324263.9343987</v>
      </c>
      <c r="AB46" s="294">
        <v>5143324263.9344101</v>
      </c>
      <c r="AC46" s="294">
        <v>37016457.25</v>
      </c>
      <c r="AD46" s="294">
        <v>22765836860.873699</v>
      </c>
      <c r="AE46" s="294">
        <v>11640886978.361799</v>
      </c>
      <c r="AF46" s="296">
        <v>5558117869.4944401</v>
      </c>
      <c r="AG46" s="285">
        <v>64209604.369999997</v>
      </c>
      <c r="AH46" s="285">
        <v>70639780.273000002</v>
      </c>
      <c r="AI46" s="285">
        <v>5431982628.3745213</v>
      </c>
      <c r="AJ46" s="285">
        <v>44358164440.627998</v>
      </c>
      <c r="AK46" s="285">
        <v>43581105221.867996</v>
      </c>
      <c r="AL46" s="285">
        <v>451090000</v>
      </c>
      <c r="AM46" s="285">
        <v>41685139403.419998</v>
      </c>
      <c r="AN46" s="285">
        <v>1444875818.448</v>
      </c>
      <c r="AO46" s="285">
        <v>4010519</v>
      </c>
      <c r="AP46" s="285">
        <v>334907</v>
      </c>
      <c r="AQ46" s="285">
        <v>3250516</v>
      </c>
      <c r="AR46" s="285">
        <v>425096</v>
      </c>
      <c r="AS46" s="285">
        <v>773048699.75999999</v>
      </c>
      <c r="AT46" s="285">
        <v>354856359</v>
      </c>
      <c r="AU46" s="285">
        <v>418192340.75999999</v>
      </c>
      <c r="AV46" s="285">
        <v>17302374438.167099</v>
      </c>
      <c r="AW46" s="285">
        <v>16467980877.2971</v>
      </c>
      <c r="AX46" s="285">
        <v>219430302.55000001</v>
      </c>
      <c r="AY46" s="297">
        <v>66643</v>
      </c>
      <c r="AZ46" s="285">
        <v>715188286.32000005</v>
      </c>
      <c r="BA46" s="285">
        <v>20500</v>
      </c>
      <c r="BB46" s="285">
        <v>100312171</v>
      </c>
      <c r="BC46" s="285">
        <v>9209532934.9305305</v>
      </c>
      <c r="BD46" s="285">
        <v>8884833260.7538204</v>
      </c>
      <c r="BE46" s="285">
        <v>286886232.25671202</v>
      </c>
      <c r="BF46" s="285">
        <v>9179314</v>
      </c>
      <c r="BG46" s="285">
        <v>33021039.32</v>
      </c>
      <c r="BH46" s="285">
        <v>4386911.4000000004</v>
      </c>
      <c r="BI46" s="285">
        <v>8092841503.2365503</v>
      </c>
      <c r="BJ46" s="285">
        <v>959596708.96000004</v>
      </c>
      <c r="BK46" s="285">
        <v>277619500.5</v>
      </c>
      <c r="BL46" s="285">
        <v>4702757815.80408</v>
      </c>
      <c r="BM46" s="285">
        <v>288234079.35000002</v>
      </c>
      <c r="BN46" s="285">
        <v>43884695.079999998</v>
      </c>
      <c r="BO46" s="285">
        <v>17868228018.017101</v>
      </c>
      <c r="BP46" s="285">
        <v>15241267871.1157</v>
      </c>
      <c r="BQ46" s="285">
        <v>2626960146.9014401</v>
      </c>
    </row>
    <row r="47" spans="1:69" ht="12.75" customHeight="1">
      <c r="A47" s="282">
        <v>2016</v>
      </c>
      <c r="B47" s="282">
        <v>4</v>
      </c>
      <c r="C47" s="293">
        <v>280</v>
      </c>
      <c r="D47" s="298">
        <v>184</v>
      </c>
      <c r="E47" s="298">
        <v>96</v>
      </c>
      <c r="F47" s="293">
        <v>46183</v>
      </c>
      <c r="G47" s="294">
        <v>113131578405.34</v>
      </c>
      <c r="H47" s="294">
        <v>24199946161.529995</v>
      </c>
      <c r="I47" s="294">
        <v>84442032968.029999</v>
      </c>
      <c r="J47" s="294">
        <v>81448102133.869995</v>
      </c>
      <c r="K47" s="294">
        <v>7483530109.9400063</v>
      </c>
      <c r="L47" s="285">
        <v>74611030520.729996</v>
      </c>
      <c r="M47" s="285">
        <v>5210042243.8199997</v>
      </c>
      <c r="N47" s="294">
        <v>4620960203.4799995</v>
      </c>
      <c r="O47" s="295">
        <f t="shared" si="0"/>
        <v>5.4723459881993945E-2</v>
      </c>
      <c r="P47" s="285">
        <v>19965545.600000001</v>
      </c>
      <c r="Q47" s="285">
        <v>678639677.18000007</v>
      </c>
      <c r="R47" s="285">
        <v>384339667.71999997</v>
      </c>
      <c r="S47" s="285">
        <v>2503862302.5799999</v>
      </c>
      <c r="T47" s="285">
        <v>2478183157.7500005</v>
      </c>
      <c r="U47" s="285">
        <v>10659144.83</v>
      </c>
      <c r="V47" s="285">
        <v>15020000</v>
      </c>
      <c r="W47" s="294">
        <v>88605839227.440002</v>
      </c>
      <c r="X47" s="294">
        <v>68149279464.689995</v>
      </c>
      <c r="Y47" s="294">
        <v>3199293761.4799991</v>
      </c>
      <c r="Z47" s="294">
        <v>64949985703.219986</v>
      </c>
      <c r="AA47" s="294">
        <v>4975187064.0100002</v>
      </c>
      <c r="AB47" s="294">
        <v>4975187064.0099983</v>
      </c>
      <c r="AC47" s="294">
        <v>29636366.789999999</v>
      </c>
      <c r="AD47" s="294">
        <v>24525739177.890015</v>
      </c>
      <c r="AE47" s="294">
        <v>12247019233.950005</v>
      </c>
      <c r="AF47" s="296">
        <v>6461253642.7910042</v>
      </c>
      <c r="AG47" s="285">
        <v>158842906.36999997</v>
      </c>
      <c r="AH47" s="285">
        <v>76396163</v>
      </c>
      <c r="AI47" s="285">
        <v>5582227231.7689972</v>
      </c>
      <c r="AJ47" s="285">
        <v>70986876842.190002</v>
      </c>
      <c r="AK47" s="285">
        <v>69145381147.880005</v>
      </c>
      <c r="AL47" s="285">
        <v>150300005</v>
      </c>
      <c r="AM47" s="285">
        <v>56463225390.940002</v>
      </c>
      <c r="AN47" s="285">
        <v>12531855751.940001</v>
      </c>
      <c r="AO47" s="285">
        <v>9508334</v>
      </c>
      <c r="AP47" s="285">
        <v>297824</v>
      </c>
      <c r="AQ47" s="285">
        <v>8785414</v>
      </c>
      <c r="AR47" s="285">
        <v>425096</v>
      </c>
      <c r="AS47" s="285">
        <v>1831987360.3099999</v>
      </c>
      <c r="AT47" s="285">
        <v>106149832.08</v>
      </c>
      <c r="AU47" s="285">
        <v>1725837528.23</v>
      </c>
      <c r="AV47" s="285">
        <v>23775068889.219986</v>
      </c>
      <c r="AW47" s="285">
        <v>22327857061.679993</v>
      </c>
      <c r="AX47" s="285">
        <v>346803231.9799999</v>
      </c>
      <c r="AY47" s="297">
        <v>96000</v>
      </c>
      <c r="AZ47" s="285">
        <v>1217107773.559999</v>
      </c>
      <c r="BA47" s="285">
        <v>20500</v>
      </c>
      <c r="BB47" s="285">
        <v>116815678</v>
      </c>
      <c r="BC47" s="285">
        <v>12474943079.609999</v>
      </c>
      <c r="BD47" s="285">
        <v>11796799803.429998</v>
      </c>
      <c r="BE47" s="285">
        <v>602709727.86000001</v>
      </c>
      <c r="BF47" s="285">
        <v>10157365.32</v>
      </c>
      <c r="BG47" s="285">
        <v>67068586.350000001</v>
      </c>
      <c r="BH47" s="285">
        <v>1792403.35</v>
      </c>
      <c r="BI47" s="285">
        <v>11300125809.61001</v>
      </c>
      <c r="BJ47" s="285">
        <v>1400085271.3100004</v>
      </c>
      <c r="BK47" s="285">
        <v>434460374.42000008</v>
      </c>
      <c r="BL47" s="285">
        <v>6482409882.5890017</v>
      </c>
      <c r="BM47" s="285">
        <v>499543136.47999996</v>
      </c>
      <c r="BN47" s="285">
        <v>74547654.709999993</v>
      </c>
      <c r="BO47" s="285">
        <v>24709072400.119987</v>
      </c>
      <c r="BP47" s="285">
        <v>20878463784.759029</v>
      </c>
      <c r="BQ47" s="285">
        <v>3830608615.3509994</v>
      </c>
    </row>
    <row r="48" spans="1:69" ht="12.75" customHeight="1">
      <c r="A48" s="282">
        <v>2017</v>
      </c>
      <c r="B48" s="282">
        <v>1</v>
      </c>
      <c r="C48" s="293">
        <v>282</v>
      </c>
      <c r="D48" s="298">
        <v>185</v>
      </c>
      <c r="E48" s="298">
        <v>97</v>
      </c>
      <c r="F48" s="293">
        <v>47918</v>
      </c>
      <c r="G48" s="294">
        <v>121698281373.92999</v>
      </c>
      <c r="H48" s="294">
        <v>20026700057.650002</v>
      </c>
      <c r="I48" s="294">
        <v>96733750069.919998</v>
      </c>
      <c r="J48" s="294">
        <v>93437634608.119995</v>
      </c>
      <c r="K48" s="294">
        <v>8233946708.159996</v>
      </c>
      <c r="L48" s="285">
        <v>87220700571.643402</v>
      </c>
      <c r="M48" s="285">
        <v>5028145644.8299999</v>
      </c>
      <c r="N48" s="294">
        <v>4484903853.4499998</v>
      </c>
      <c r="O48" s="295">
        <f t="shared" si="0"/>
        <v>4.6363382482414589E-2</v>
      </c>
      <c r="P48" s="285">
        <v>0</v>
      </c>
      <c r="Q48" s="285">
        <v>815226186.37</v>
      </c>
      <c r="R48" s="285">
        <v>394369465.10000002</v>
      </c>
      <c r="S48" s="285">
        <v>2886243735.1669898</v>
      </c>
      <c r="T48" s="285">
        <v>2854268822.75699</v>
      </c>
      <c r="U48" s="285">
        <v>16954912.41</v>
      </c>
      <c r="V48" s="285">
        <v>15020000</v>
      </c>
      <c r="W48" s="294">
        <v>98064292431.139999</v>
      </c>
      <c r="X48" s="294">
        <v>74658800393.039993</v>
      </c>
      <c r="Y48" s="294">
        <v>2311701865.5201302</v>
      </c>
      <c r="Z48" s="294">
        <v>72347098527.519501</v>
      </c>
      <c r="AA48" s="294">
        <v>3253559202.4200058</v>
      </c>
      <c r="AB48" s="294">
        <v>6572121523.6746302</v>
      </c>
      <c r="AC48" s="294">
        <v>115262347.33</v>
      </c>
      <c r="AD48" s="294">
        <v>23633988942.790001</v>
      </c>
      <c r="AE48" s="294">
        <v>13421048953.709999</v>
      </c>
      <c r="AF48" s="296">
        <v>3429019830.2399998</v>
      </c>
      <c r="AG48" s="285">
        <v>159832906.37</v>
      </c>
      <c r="AH48" s="285">
        <v>192904360</v>
      </c>
      <c r="AI48" s="285">
        <v>6431182892.4653292</v>
      </c>
      <c r="AJ48" s="285">
        <v>434665239791.41998</v>
      </c>
      <c r="AK48" s="285">
        <v>433604510010.88</v>
      </c>
      <c r="AL48" s="285">
        <v>947380000</v>
      </c>
      <c r="AM48" s="285">
        <v>423119653848.65997</v>
      </c>
      <c r="AN48" s="285">
        <v>9537476162.2199993</v>
      </c>
      <c r="AO48" s="285">
        <v>224975344</v>
      </c>
      <c r="AP48" s="285">
        <v>212995725</v>
      </c>
      <c r="AQ48" s="285">
        <v>11434513</v>
      </c>
      <c r="AR48" s="285">
        <v>545106</v>
      </c>
      <c r="AS48" s="285">
        <v>835754436.53999996</v>
      </c>
      <c r="AT48" s="285">
        <v>167457617.08000001</v>
      </c>
      <c r="AU48" s="285">
        <v>668296819.46000004</v>
      </c>
      <c r="AV48" s="285">
        <v>6447135453.9531298</v>
      </c>
      <c r="AW48" s="285">
        <v>6150958173.6631298</v>
      </c>
      <c r="AX48" s="285">
        <v>105173635.43000001</v>
      </c>
      <c r="AY48" s="297">
        <v>96000</v>
      </c>
      <c r="AZ48" s="285">
        <v>209107921.27000001</v>
      </c>
      <c r="BA48" s="285">
        <v>0</v>
      </c>
      <c r="BB48" s="285">
        <v>18200276.41</v>
      </c>
      <c r="BC48" s="285">
        <v>3492882960.9403501</v>
      </c>
      <c r="BD48" s="285">
        <v>3391725540.8436298</v>
      </c>
      <c r="BE48" s="285">
        <v>87714013.716712296</v>
      </c>
      <c r="BF48" s="285">
        <v>2165603.66</v>
      </c>
      <c r="BG48" s="285">
        <v>11804774.939999999</v>
      </c>
      <c r="BH48" s="285">
        <v>526972.22</v>
      </c>
      <c r="BI48" s="285">
        <v>2954252493.0127802</v>
      </c>
      <c r="BJ48" s="285">
        <v>794304697.55239797</v>
      </c>
      <c r="BK48" s="285">
        <v>186905558.68000001</v>
      </c>
      <c r="BL48" s="285">
        <v>2035819142.8945999</v>
      </c>
      <c r="BM48" s="285">
        <v>300169282.44</v>
      </c>
      <c r="BN48" s="285">
        <v>36429135.420000002</v>
      </c>
      <c r="BO48" s="285">
        <v>6934210295.0731297</v>
      </c>
      <c r="BP48" s="285">
        <v>6450139891.8173704</v>
      </c>
      <c r="BQ48" s="285">
        <v>484070403.25575697</v>
      </c>
    </row>
    <row r="49" spans="1:69" ht="12.75" customHeight="1">
      <c r="A49" s="282">
        <v>2017</v>
      </c>
      <c r="B49" s="282">
        <v>2</v>
      </c>
      <c r="C49" s="293">
        <v>287</v>
      </c>
      <c r="D49" s="298">
        <v>191</v>
      </c>
      <c r="E49" s="298">
        <v>96</v>
      </c>
      <c r="F49" s="293">
        <v>50687</v>
      </c>
      <c r="G49" s="294">
        <v>129466115794.33801</v>
      </c>
      <c r="H49" s="294">
        <v>19311329697.084301</v>
      </c>
      <c r="I49" s="294">
        <v>104340524755.55701</v>
      </c>
      <c r="J49" s="294">
        <v>100889417802.11501</v>
      </c>
      <c r="K49" s="294">
        <v>9265368295.1386909</v>
      </c>
      <c r="L49" s="285">
        <v>95678065558.914307</v>
      </c>
      <c r="M49" s="285">
        <v>3843414468.3000002</v>
      </c>
      <c r="N49" s="294">
        <v>4819044728.3430004</v>
      </c>
      <c r="O49" s="295">
        <f t="shared" si="0"/>
        <v>4.6185743646898286E-2</v>
      </c>
      <c r="P49" s="285">
        <v>100072950</v>
      </c>
      <c r="Q49" s="285">
        <v>691105698.16999996</v>
      </c>
      <c r="R49" s="285">
        <v>673615708.79999995</v>
      </c>
      <c r="S49" s="285">
        <v>3142706440.1058002</v>
      </c>
      <c r="T49" s="285">
        <v>3111802085.7967701</v>
      </c>
      <c r="U49" s="285">
        <v>15884354.3090274</v>
      </c>
      <c r="V49" s="285">
        <v>15020000</v>
      </c>
      <c r="W49" s="294">
        <v>104105274410.47301</v>
      </c>
      <c r="X49" s="294">
        <v>82119873337.194702</v>
      </c>
      <c r="Y49" s="294">
        <v>3670353366.46</v>
      </c>
      <c r="Z49" s="294">
        <v>78449519970.734695</v>
      </c>
      <c r="AA49" s="294">
        <v>6598062189.3883057</v>
      </c>
      <c r="AB49" s="294">
        <v>6598062189.3881903</v>
      </c>
      <c r="AC49" s="294">
        <v>108318781.17</v>
      </c>
      <c r="AD49" s="294">
        <v>25360841383.863499</v>
      </c>
      <c r="AE49" s="294">
        <v>14024152264.0888</v>
      </c>
      <c r="AF49" s="296">
        <v>4252567195.4751801</v>
      </c>
      <c r="AG49" s="285">
        <v>157712906.37</v>
      </c>
      <c r="AH49" s="285">
        <v>361653232.00099999</v>
      </c>
      <c r="AI49" s="285">
        <v>6541492050.9685059</v>
      </c>
      <c r="AJ49" s="285">
        <v>126842673928.06</v>
      </c>
      <c r="AK49" s="285">
        <v>125615253355.64999</v>
      </c>
      <c r="AL49" s="285">
        <v>2754800000</v>
      </c>
      <c r="AM49" s="285">
        <v>120624353355.64999</v>
      </c>
      <c r="AN49" s="285">
        <v>2236100000</v>
      </c>
      <c r="AO49" s="285">
        <v>14393370</v>
      </c>
      <c r="AP49" s="285">
        <v>1503251</v>
      </c>
      <c r="AQ49" s="285">
        <v>12259982</v>
      </c>
      <c r="AR49" s="285">
        <v>630137</v>
      </c>
      <c r="AS49" s="285">
        <v>1213027202.4099998</v>
      </c>
      <c r="AT49" s="285">
        <v>201150631.57999998</v>
      </c>
      <c r="AU49" s="285">
        <v>1011876570.8299998</v>
      </c>
      <c r="AV49" s="285">
        <v>13265596542.908701</v>
      </c>
      <c r="AW49" s="285">
        <v>12679333316.668699</v>
      </c>
      <c r="AX49" s="285">
        <v>190590515.91999999</v>
      </c>
      <c r="AY49" s="297">
        <v>981291.93</v>
      </c>
      <c r="AZ49" s="285">
        <v>440651994.04000002</v>
      </c>
      <c r="BA49" s="285">
        <v>0</v>
      </c>
      <c r="BB49" s="285">
        <v>45960575.649999999</v>
      </c>
      <c r="BC49" s="285">
        <v>7277501835.3561201</v>
      </c>
      <c r="BD49" s="285">
        <v>7070085408.16607</v>
      </c>
      <c r="BE49" s="285">
        <v>188678551.43005499</v>
      </c>
      <c r="BF49" s="285">
        <v>3320600</v>
      </c>
      <c r="BG49" s="285">
        <v>17748007.699999999</v>
      </c>
      <c r="BH49" s="285">
        <v>2330731.94</v>
      </c>
      <c r="BI49" s="285">
        <v>5988094707.5526304</v>
      </c>
      <c r="BJ49" s="285">
        <v>1043405453.3430001</v>
      </c>
      <c r="BK49" s="285">
        <v>261949949.91999999</v>
      </c>
      <c r="BL49" s="285">
        <v>3845669198.5237899</v>
      </c>
      <c r="BM49" s="285">
        <v>549776144.36519504</v>
      </c>
      <c r="BN49" s="285">
        <v>77615919.370000005</v>
      </c>
      <c r="BO49" s="285">
        <v>14077322637.193899</v>
      </c>
      <c r="BP49" s="285">
        <v>12479728480.459999</v>
      </c>
      <c r="BQ49" s="285">
        <v>1597594156.7339301</v>
      </c>
    </row>
    <row r="50" spans="1:69" ht="12.75" customHeight="1">
      <c r="A50" s="282">
        <v>2017</v>
      </c>
      <c r="B50" s="282">
        <v>3</v>
      </c>
      <c r="C50" s="293">
        <v>290</v>
      </c>
      <c r="D50" s="298">
        <v>193</v>
      </c>
      <c r="E50" s="298">
        <v>97</v>
      </c>
      <c r="F50" s="293">
        <v>53777</v>
      </c>
      <c r="G50" s="294">
        <v>142796114897.64801</v>
      </c>
      <c r="H50" s="294">
        <v>27764496207.880001</v>
      </c>
      <c r="I50" s="294">
        <v>107737349960.41</v>
      </c>
      <c r="J50" s="294">
        <v>107737349960.41</v>
      </c>
      <c r="K50" s="294">
        <v>7100931185.4118195</v>
      </c>
      <c r="L50" s="285">
        <v>99387857956.169998</v>
      </c>
      <c r="M50" s="285">
        <v>3874913837.7800002</v>
      </c>
      <c r="N50" s="294">
        <v>4474578166.46</v>
      </c>
      <c r="O50" s="295">
        <f t="shared" si="0"/>
        <v>4.1532283540520194E-2</v>
      </c>
      <c r="P50" s="285">
        <v>180002226</v>
      </c>
      <c r="Q50" s="285">
        <v>566040609.16999996</v>
      </c>
      <c r="R50" s="285">
        <v>611317519.59000003</v>
      </c>
      <c r="S50" s="285">
        <v>3518267134.1500001</v>
      </c>
      <c r="T50" s="285">
        <v>3479700273.0900002</v>
      </c>
      <c r="U50" s="285">
        <v>23546861.059999999</v>
      </c>
      <c r="V50" s="285">
        <v>15020000</v>
      </c>
      <c r="W50" s="294">
        <v>114977686683.646</v>
      </c>
      <c r="X50" s="294">
        <v>90960732998.019501</v>
      </c>
      <c r="Y50" s="294">
        <v>2601114810.9299998</v>
      </c>
      <c r="Z50" s="294">
        <v>88359618187.089996</v>
      </c>
      <c r="AA50" s="294">
        <v>7638100594.0066996</v>
      </c>
      <c r="AB50" s="294">
        <v>7637208406.0200005</v>
      </c>
      <c r="AC50" s="294">
        <v>107085421.19</v>
      </c>
      <c r="AD50" s="294">
        <v>27818428214.010899</v>
      </c>
      <c r="AE50" s="294">
        <v>14405638523.780001</v>
      </c>
      <c r="AF50" s="296">
        <v>6285485404.5791502</v>
      </c>
      <c r="AG50" s="285">
        <v>163441179.37</v>
      </c>
      <c r="AH50" s="285">
        <v>448975472</v>
      </c>
      <c r="AI50" s="285">
        <v>6521467634.2799997</v>
      </c>
      <c r="AJ50" s="285">
        <v>135284192093.08</v>
      </c>
      <c r="AK50" s="285">
        <v>129294868847.42</v>
      </c>
      <c r="AL50" s="285">
        <v>1031320000</v>
      </c>
      <c r="AM50" s="285">
        <v>111084886290.5</v>
      </c>
      <c r="AN50" s="285">
        <v>17178662556.92</v>
      </c>
      <c r="AO50" s="285">
        <v>12228506</v>
      </c>
      <c r="AP50" s="285">
        <v>1738831</v>
      </c>
      <c r="AQ50" s="285">
        <v>9989443</v>
      </c>
      <c r="AR50" s="285">
        <v>500232</v>
      </c>
      <c r="AS50" s="285">
        <v>5977094739.6599998</v>
      </c>
      <c r="AT50" s="285">
        <v>5259679837</v>
      </c>
      <c r="AU50" s="285">
        <v>717414902.65999997</v>
      </c>
      <c r="AV50" s="285">
        <v>21169263017.990002</v>
      </c>
      <c r="AW50" s="285">
        <v>20144631264.119999</v>
      </c>
      <c r="AX50" s="285">
        <v>275054315.31</v>
      </c>
      <c r="AY50" s="297">
        <v>4719884.1900000004</v>
      </c>
      <c r="AZ50" s="285">
        <v>810062025.63999999</v>
      </c>
      <c r="BA50" s="285">
        <v>0</v>
      </c>
      <c r="BB50" s="285">
        <v>65204471.270000003</v>
      </c>
      <c r="BC50" s="285">
        <v>11395417461.58</v>
      </c>
      <c r="BD50" s="285">
        <v>11064905996.440001</v>
      </c>
      <c r="BE50" s="285">
        <v>258218486.09</v>
      </c>
      <c r="BF50" s="285">
        <v>0</v>
      </c>
      <c r="BG50" s="285">
        <v>75164614.200000003</v>
      </c>
      <c r="BH50" s="285">
        <v>2871635.16</v>
      </c>
      <c r="BI50" s="285">
        <v>9773845556.4200001</v>
      </c>
      <c r="BJ50" s="285">
        <v>983327764.63999999</v>
      </c>
      <c r="BK50" s="285">
        <v>408922511.55000001</v>
      </c>
      <c r="BL50" s="285">
        <v>5674367674.3999996</v>
      </c>
      <c r="BM50" s="285">
        <v>637521590.29999995</v>
      </c>
      <c r="BN50" s="285">
        <v>134748952.41</v>
      </c>
      <c r="BO50" s="285">
        <v>22215707119.84</v>
      </c>
      <c r="BP50" s="285">
        <v>18621963029.18</v>
      </c>
      <c r="BQ50" s="285">
        <v>3593744090.6700001</v>
      </c>
    </row>
    <row r="51" spans="1:69" ht="12.75" customHeight="1">
      <c r="A51" s="282">
        <v>2017</v>
      </c>
      <c r="B51" s="282">
        <v>4</v>
      </c>
      <c r="C51" s="293">
        <v>290</v>
      </c>
      <c r="D51" s="298">
        <v>192</v>
      </c>
      <c r="E51" s="298">
        <v>98</v>
      </c>
      <c r="F51" s="293">
        <v>55624</v>
      </c>
      <c r="G51" s="294">
        <v>153127176124.50601</v>
      </c>
      <c r="H51" s="294">
        <v>40007029854.141701</v>
      </c>
      <c r="I51" s="294">
        <v>105195557632.83</v>
      </c>
      <c r="J51" s="294">
        <v>105195557632.83</v>
      </c>
      <c r="K51" s="294">
        <v>7884719477.1013002</v>
      </c>
      <c r="L51" s="285">
        <v>95719157390.665894</v>
      </c>
      <c r="M51" s="285">
        <v>5011189533.6379499</v>
      </c>
      <c r="N51" s="294">
        <v>4465210708.5265903</v>
      </c>
      <c r="O51" s="295">
        <f t="shared" si="0"/>
        <v>4.2446761146623394E-2</v>
      </c>
      <c r="P51" s="285">
        <v>39869160.432999998</v>
      </c>
      <c r="Q51" s="285">
        <v>1278947895.52</v>
      </c>
      <c r="R51" s="285">
        <v>719560227.13579595</v>
      </c>
      <c r="S51" s="285">
        <v>3550531082.1691499</v>
      </c>
      <c r="T51" s="285">
        <v>3505634428.5975099</v>
      </c>
      <c r="U51" s="285">
        <v>29876653.5716438</v>
      </c>
      <c r="V51" s="285">
        <v>15020000</v>
      </c>
      <c r="W51" s="294">
        <v>123165015392.56799</v>
      </c>
      <c r="X51" s="294">
        <v>99348894614.968201</v>
      </c>
      <c r="Y51" s="294">
        <v>3292379647.53198</v>
      </c>
      <c r="Z51" s="294">
        <v>96056514967.436203</v>
      </c>
      <c r="AA51" s="294">
        <v>7108279882.1894398</v>
      </c>
      <c r="AB51" s="294">
        <v>7108279882.1894398</v>
      </c>
      <c r="AC51" s="294">
        <v>19001725.960000001</v>
      </c>
      <c r="AD51" s="294">
        <v>29962160731.945202</v>
      </c>
      <c r="AE51" s="294">
        <v>14861907673.1738</v>
      </c>
      <c r="AF51" s="296">
        <v>7607458022.6285295</v>
      </c>
      <c r="AG51" s="285">
        <v>166811941.37</v>
      </c>
      <c r="AH51" s="285">
        <v>593252571.34000003</v>
      </c>
      <c r="AI51" s="285">
        <v>6732730523.4328651</v>
      </c>
      <c r="AJ51" s="285">
        <v>96764094772.561005</v>
      </c>
      <c r="AK51" s="285">
        <v>95584137567.240997</v>
      </c>
      <c r="AL51" s="285">
        <v>565888722</v>
      </c>
      <c r="AM51" s="285">
        <v>76559020287.610992</v>
      </c>
      <c r="AN51" s="285">
        <v>18459228557.630001</v>
      </c>
      <c r="AO51" s="285">
        <v>10343559</v>
      </c>
      <c r="AP51" s="285">
        <v>1572934</v>
      </c>
      <c r="AQ51" s="285">
        <v>8435512</v>
      </c>
      <c r="AR51" s="285">
        <v>335113</v>
      </c>
      <c r="AS51" s="285">
        <v>1169613646.3199999</v>
      </c>
      <c r="AT51" s="285">
        <v>283865489.07999998</v>
      </c>
      <c r="AU51" s="285">
        <v>885748157.24000001</v>
      </c>
      <c r="AV51" s="285">
        <v>30162257643.194</v>
      </c>
      <c r="AW51" s="285">
        <v>28610834669.994701</v>
      </c>
      <c r="AX51" s="285">
        <v>328956547.71929699</v>
      </c>
      <c r="AY51" s="297">
        <v>6543934.1600000001</v>
      </c>
      <c r="AZ51" s="285">
        <v>1397853772.6500001</v>
      </c>
      <c r="BA51" s="285">
        <v>0</v>
      </c>
      <c r="BB51" s="285">
        <v>181931281.33000001</v>
      </c>
      <c r="BC51" s="285">
        <v>16150087430.4785</v>
      </c>
      <c r="BD51" s="285">
        <v>15728334368.998501</v>
      </c>
      <c r="BE51" s="285">
        <v>368790862.99000001</v>
      </c>
      <c r="BF51" s="285">
        <v>10096680</v>
      </c>
      <c r="BG51" s="285">
        <v>72310183.680000007</v>
      </c>
      <c r="BH51" s="285">
        <v>29444665.190000001</v>
      </c>
      <c r="BI51" s="285">
        <v>14012170212.7155</v>
      </c>
      <c r="BJ51" s="285">
        <v>1434911224.84659</v>
      </c>
      <c r="BK51" s="285">
        <v>663356219.33000004</v>
      </c>
      <c r="BL51" s="285">
        <v>7976089018.0304804</v>
      </c>
      <c r="BM51" s="285">
        <v>988376699.75175095</v>
      </c>
      <c r="BN51" s="285">
        <v>150156446.99000001</v>
      </c>
      <c r="BO51" s="285">
        <v>31813990562.275799</v>
      </c>
      <c r="BP51" s="285">
        <v>26299062522.697102</v>
      </c>
      <c r="BQ51" s="285">
        <v>5514928039.57864</v>
      </c>
    </row>
    <row r="52" spans="1:69" ht="12.75" customHeight="1">
      <c r="A52" s="282">
        <v>2018</v>
      </c>
      <c r="B52" s="282">
        <v>1</v>
      </c>
      <c r="C52" s="293">
        <v>288</v>
      </c>
      <c r="D52" s="298">
        <v>186</v>
      </c>
      <c r="E52" s="298">
        <v>102</v>
      </c>
      <c r="F52" s="293">
        <v>57659</v>
      </c>
      <c r="G52" s="294">
        <v>160768588666.89099</v>
      </c>
      <c r="H52" s="294">
        <v>33586242302.083904</v>
      </c>
      <c r="I52" s="294">
        <v>117942219523.05499</v>
      </c>
      <c r="J52" s="294">
        <v>114751354885.24899</v>
      </c>
      <c r="K52" s="294">
        <v>9240126841.7521057</v>
      </c>
      <c r="L52" s="285">
        <v>107003148917.498</v>
      </c>
      <c r="M52" s="285">
        <v>4256457284.9000001</v>
      </c>
      <c r="N52" s="294">
        <v>6682613320.6575899</v>
      </c>
      <c r="O52" s="295">
        <f t="shared" si="0"/>
        <v>5.6660060728730754E-2</v>
      </c>
      <c r="P52" s="285">
        <v>0</v>
      </c>
      <c r="Q52" s="285">
        <v>683103841.58000004</v>
      </c>
      <c r="R52" s="285">
        <v>1154450882.7690699</v>
      </c>
      <c r="S52" s="285">
        <v>3800830568.5449901</v>
      </c>
      <c r="T52" s="285">
        <v>3748928669.4680099</v>
      </c>
      <c r="U52" s="285">
        <v>36186415.076986298</v>
      </c>
      <c r="V52" s="285">
        <v>15715484</v>
      </c>
      <c r="W52" s="294">
        <v>132461572344.123</v>
      </c>
      <c r="X52" s="294">
        <v>107998368019.386</v>
      </c>
      <c r="Y52" s="294">
        <v>3420789722.41576</v>
      </c>
      <c r="Z52" s="294">
        <v>104577578296.97</v>
      </c>
      <c r="AA52" s="294">
        <v>7710796520.7759399</v>
      </c>
      <c r="AB52" s="294">
        <v>7710796520.7759399</v>
      </c>
      <c r="AC52" s="294">
        <v>124186209.653014</v>
      </c>
      <c r="AD52" s="294">
        <v>28307016322.777699</v>
      </c>
      <c r="AE52" s="294">
        <v>14745229743.59</v>
      </c>
      <c r="AF52" s="296">
        <v>5581400880.7405005</v>
      </c>
      <c r="AG52" s="285">
        <v>167637760.37</v>
      </c>
      <c r="AH52" s="285">
        <v>577560769.79999995</v>
      </c>
      <c r="AI52" s="285">
        <v>7263269981.7662096</v>
      </c>
      <c r="AJ52" s="285">
        <v>229628574236.28998</v>
      </c>
      <c r="AK52" s="285">
        <v>228494580046.17999</v>
      </c>
      <c r="AL52" s="285">
        <v>824084000</v>
      </c>
      <c r="AM52" s="285">
        <v>214855976680.51001</v>
      </c>
      <c r="AN52" s="285">
        <v>12814519365.67</v>
      </c>
      <c r="AO52" s="285">
        <v>36308539</v>
      </c>
      <c r="AP52" s="285">
        <v>1373038</v>
      </c>
      <c r="AQ52" s="285">
        <v>34555391</v>
      </c>
      <c r="AR52" s="285">
        <v>380110</v>
      </c>
      <c r="AS52" s="285">
        <v>1097685651.1099999</v>
      </c>
      <c r="AT52" s="285">
        <v>496130902.07999998</v>
      </c>
      <c r="AU52" s="285">
        <v>601554749.02999997</v>
      </c>
      <c r="AV52" s="285">
        <v>9315919896.8623295</v>
      </c>
      <c r="AW52" s="285">
        <v>8976445574.9925594</v>
      </c>
      <c r="AX52" s="285">
        <v>129835358.46977</v>
      </c>
      <c r="AY52" s="297">
        <v>8161385.3600000003</v>
      </c>
      <c r="AZ52" s="285">
        <v>398221230.25</v>
      </c>
      <c r="BA52" s="285">
        <v>201663.11</v>
      </c>
      <c r="BB52" s="285">
        <v>196945315.31999999</v>
      </c>
      <c r="BC52" s="285">
        <v>5289567868.0820904</v>
      </c>
      <c r="BD52" s="285">
        <v>5141195639.6820898</v>
      </c>
      <c r="BE52" s="285">
        <v>131491550.38</v>
      </c>
      <c r="BF52" s="285">
        <v>2821655.17</v>
      </c>
      <c r="BG52" s="285">
        <v>18003544.07</v>
      </c>
      <c r="BH52" s="285">
        <v>3944521.22</v>
      </c>
      <c r="BI52" s="285">
        <v>4026352028.7802401</v>
      </c>
      <c r="BJ52" s="285">
        <v>1069348130.85</v>
      </c>
      <c r="BK52" s="285">
        <v>209962603.63999999</v>
      </c>
      <c r="BL52" s="285">
        <v>2657999978.1236401</v>
      </c>
      <c r="BM52" s="285">
        <v>238855103.478717</v>
      </c>
      <c r="BN52" s="285">
        <v>138717519.13999999</v>
      </c>
      <c r="BO52" s="285">
        <v>9764737603.981039</v>
      </c>
      <c r="BP52" s="285">
        <v>9301864688.1244793</v>
      </c>
      <c r="BQ52" s="285">
        <v>462872915.856565</v>
      </c>
    </row>
    <row r="53" spans="1:69" ht="12.75" customHeight="1">
      <c r="A53" s="282">
        <v>2018</v>
      </c>
      <c r="B53" s="282">
        <v>2</v>
      </c>
      <c r="C53" s="293">
        <v>289</v>
      </c>
      <c r="D53" s="298">
        <v>186</v>
      </c>
      <c r="E53" s="298">
        <v>103</v>
      </c>
      <c r="F53" s="293">
        <v>61177</v>
      </c>
      <c r="G53" s="294">
        <v>176081922777.38</v>
      </c>
      <c r="H53" s="294">
        <v>32893651200.839996</v>
      </c>
      <c r="I53" s="294">
        <v>134108321839.16</v>
      </c>
      <c r="J53" s="294">
        <v>129985839879.60001</v>
      </c>
      <c r="K53" s="294">
        <v>9079949737.3799992</v>
      </c>
      <c r="L53" s="285">
        <v>121735741265.77699</v>
      </c>
      <c r="M53" s="285">
        <v>4093348853.0371399</v>
      </c>
      <c r="N53" s="294">
        <v>8279231720.3400002</v>
      </c>
      <c r="O53" s="295">
        <f t="shared" si="0"/>
        <v>6.1735406176132178E-2</v>
      </c>
      <c r="P53" s="285">
        <v>0</v>
      </c>
      <c r="Q53" s="285">
        <v>750322448.58000004</v>
      </c>
      <c r="R53" s="285">
        <v>2159484602.3893299</v>
      </c>
      <c r="S53" s="285">
        <v>3935183651.04564</v>
      </c>
      <c r="T53" s="285">
        <v>3880131762.1078801</v>
      </c>
      <c r="U53" s="285">
        <v>39931888.937762603</v>
      </c>
      <c r="V53" s="285">
        <v>15120000</v>
      </c>
      <c r="W53" s="294">
        <v>147392113572.35999</v>
      </c>
      <c r="X53" s="294">
        <v>124461047183.38</v>
      </c>
      <c r="Y53" s="294">
        <v>3741362914.1052399</v>
      </c>
      <c r="Z53" s="294">
        <v>120719684269.272</v>
      </c>
      <c r="AA53" s="294">
        <v>8325581055.7399988</v>
      </c>
      <c r="AB53" s="294">
        <v>8325581055.7366505</v>
      </c>
      <c r="AC53" s="294">
        <v>37883680.465068497</v>
      </c>
      <c r="AD53" s="294">
        <v>28689809205.029999</v>
      </c>
      <c r="AE53" s="294">
        <v>14622445467.43</v>
      </c>
      <c r="AF53" s="296">
        <v>6083077847.96</v>
      </c>
      <c r="AG53" s="285">
        <v>173125432.37</v>
      </c>
      <c r="AH53" s="285">
        <v>585027910.08000004</v>
      </c>
      <c r="AI53" s="285">
        <v>7226132547.1945667</v>
      </c>
      <c r="AJ53" s="285">
        <v>255421217181.84</v>
      </c>
      <c r="AK53" s="285">
        <v>252328078595.78</v>
      </c>
      <c r="AL53" s="285">
        <v>253250000</v>
      </c>
      <c r="AM53" s="285">
        <v>240684829701.28</v>
      </c>
      <c r="AN53" s="285">
        <v>11389998894.5</v>
      </c>
      <c r="AO53" s="285">
        <v>1427328170</v>
      </c>
      <c r="AP53" s="285">
        <v>1361165</v>
      </c>
      <c r="AQ53" s="285">
        <v>1421420459</v>
      </c>
      <c r="AR53" s="285">
        <v>4546546</v>
      </c>
      <c r="AS53" s="285">
        <v>1665810416.0599999</v>
      </c>
      <c r="AT53" s="285">
        <v>465240977.72000003</v>
      </c>
      <c r="AU53" s="285">
        <v>1200569438.3399999</v>
      </c>
      <c r="AV53" s="285">
        <v>18479982781.581299</v>
      </c>
      <c r="AW53" s="285">
        <v>17560361799.893799</v>
      </c>
      <c r="AX53" s="285">
        <v>141417491.85748401</v>
      </c>
      <c r="AY53" s="297">
        <v>4945.3599999999997</v>
      </c>
      <c r="AZ53" s="285">
        <v>1005012118.08</v>
      </c>
      <c r="BA53" s="285">
        <v>244980.31</v>
      </c>
      <c r="BB53" s="285">
        <v>227058553.91999999</v>
      </c>
      <c r="BC53" s="285">
        <v>10790356672.603701</v>
      </c>
      <c r="BD53" s="285">
        <v>10465712647.753</v>
      </c>
      <c r="BE53" s="285">
        <v>294522888.00765598</v>
      </c>
      <c r="BF53" s="285">
        <v>4087124.36</v>
      </c>
      <c r="BG53" s="285">
        <v>32531248.449999999</v>
      </c>
      <c r="BH53" s="285">
        <v>6497235.9670000002</v>
      </c>
      <c r="BI53" s="285">
        <v>7689626108.9776201</v>
      </c>
      <c r="BJ53" s="285">
        <v>2240470268.1473398</v>
      </c>
      <c r="BK53" s="285">
        <v>427028921.20200002</v>
      </c>
      <c r="BL53" s="285">
        <v>4773244628.6445799</v>
      </c>
      <c r="BM53" s="285">
        <v>429657703.30991399</v>
      </c>
      <c r="BN53" s="285">
        <v>200755694.65000001</v>
      </c>
      <c r="BO53" s="285">
        <v>19336669406.093201</v>
      </c>
      <c r="BP53" s="285">
        <v>18227514504.407501</v>
      </c>
      <c r="BQ53" s="285">
        <v>1109154901.6856501</v>
      </c>
    </row>
    <row r="54" spans="1:69" ht="12.75" customHeight="1">
      <c r="A54" s="282">
        <v>2018</v>
      </c>
      <c r="B54" s="282">
        <v>3</v>
      </c>
      <c r="C54" s="293">
        <v>288</v>
      </c>
      <c r="D54" s="298">
        <v>186</v>
      </c>
      <c r="E54" s="298">
        <v>102</v>
      </c>
      <c r="F54" s="293">
        <v>61881</v>
      </c>
      <c r="G54" s="294">
        <v>192291588278.66299</v>
      </c>
      <c r="H54" s="294">
        <v>39832943659.0131</v>
      </c>
      <c r="I54" s="294">
        <v>142179668440.16501</v>
      </c>
      <c r="J54" s="294">
        <v>138919028565.45099</v>
      </c>
      <c r="K54" s="294">
        <v>10278976179.4849</v>
      </c>
      <c r="L54" s="285">
        <v>130601692775.196</v>
      </c>
      <c r="M54" s="285">
        <v>5355089906.1171398</v>
      </c>
      <c r="N54" s="294">
        <v>6222885758.8519297</v>
      </c>
      <c r="O54" s="295">
        <f t="shared" si="0"/>
        <v>4.3767761080908504E-2</v>
      </c>
      <c r="P54" s="285">
        <v>0</v>
      </c>
      <c r="Q54" s="285">
        <v>749523378.49000001</v>
      </c>
      <c r="R54" s="285">
        <v>2778893337.0845699</v>
      </c>
      <c r="S54" s="285">
        <v>4072169295.7388</v>
      </c>
      <c r="T54" s="285">
        <v>4001228003.3134999</v>
      </c>
      <c r="U54" s="285">
        <v>55821292.425296798</v>
      </c>
      <c r="V54" s="285">
        <v>15120000</v>
      </c>
      <c r="W54" s="294">
        <v>160056799172.64301</v>
      </c>
      <c r="X54" s="294">
        <v>134471561368.94199</v>
      </c>
      <c r="Y54" s="294">
        <v>2342770493.1338902</v>
      </c>
      <c r="Z54" s="294">
        <v>132128790875.808</v>
      </c>
      <c r="AA54" s="294">
        <v>11592473459.428699</v>
      </c>
      <c r="AB54" s="294">
        <v>11592473459.428699</v>
      </c>
      <c r="AC54" s="294">
        <v>63250636.795068502</v>
      </c>
      <c r="AD54" s="294">
        <v>32234789106.0098</v>
      </c>
      <c r="AE54" s="294">
        <v>15227549955.653</v>
      </c>
      <c r="AF54" s="296">
        <v>9070828666.8641891</v>
      </c>
      <c r="AG54" s="285">
        <v>173386832.37</v>
      </c>
      <c r="AH54" s="285">
        <v>535081629.19999999</v>
      </c>
      <c r="AI54" s="285">
        <v>7227942021.9225674</v>
      </c>
      <c r="AJ54" s="285">
        <v>135222681444.90999</v>
      </c>
      <c r="AK54" s="285">
        <v>133280917565.87</v>
      </c>
      <c r="AL54" s="285">
        <v>649220010</v>
      </c>
      <c r="AM54" s="285">
        <v>118929807555.87</v>
      </c>
      <c r="AN54" s="285">
        <v>13701890000</v>
      </c>
      <c r="AO54" s="285">
        <v>391263323</v>
      </c>
      <c r="AP54" s="285">
        <v>1311193</v>
      </c>
      <c r="AQ54" s="285">
        <v>389447377</v>
      </c>
      <c r="AR54" s="285">
        <v>504753</v>
      </c>
      <c r="AS54" s="285">
        <v>1550500556.04</v>
      </c>
      <c r="AT54" s="285">
        <v>162688779.72</v>
      </c>
      <c r="AU54" s="285">
        <v>1387811776.3199999</v>
      </c>
      <c r="AV54" s="285">
        <v>28486207689.297501</v>
      </c>
      <c r="AW54" s="285">
        <v>26732378844.3531</v>
      </c>
      <c r="AX54" s="285">
        <v>176571287.28439501</v>
      </c>
      <c r="AY54" s="297">
        <v>4945.3599999999997</v>
      </c>
      <c r="AZ54" s="285">
        <v>1593215806.74</v>
      </c>
      <c r="BA54" s="285">
        <v>244980.31</v>
      </c>
      <c r="BB54" s="285">
        <v>16208174.75</v>
      </c>
      <c r="BC54" s="285">
        <v>16681227618.002501</v>
      </c>
      <c r="BD54" s="285">
        <v>16260870435.6481</v>
      </c>
      <c r="BE54" s="285">
        <v>376184225.010023</v>
      </c>
      <c r="BF54" s="285">
        <v>19547246.300000001</v>
      </c>
      <c r="BG54" s="285">
        <v>37034801.859999999</v>
      </c>
      <c r="BH54" s="285">
        <v>12409090.815682501</v>
      </c>
      <c r="BI54" s="285">
        <v>11804980071.295</v>
      </c>
      <c r="BJ54" s="285">
        <v>1411230652.3773401</v>
      </c>
      <c r="BK54" s="285">
        <v>685280909.72000003</v>
      </c>
      <c r="BL54" s="285">
        <v>6852099377.3989897</v>
      </c>
      <c r="BM54" s="285">
        <v>578988395.929901</v>
      </c>
      <c r="BN54" s="285">
        <v>265031145.59111401</v>
      </c>
      <c r="BO54" s="285">
        <v>29750476994.947399</v>
      </c>
      <c r="BP54" s="285">
        <v>25649968519.665401</v>
      </c>
      <c r="BQ54" s="285">
        <v>4100508475.2819977</v>
      </c>
    </row>
    <row r="55" spans="1:69" ht="12.75" customHeight="1">
      <c r="A55" s="282">
        <v>2018</v>
      </c>
      <c r="B55" s="282">
        <v>4</v>
      </c>
      <c r="C55" s="293">
        <v>279</v>
      </c>
      <c r="D55" s="298">
        <v>176</v>
      </c>
      <c r="E55" s="298">
        <v>103</v>
      </c>
      <c r="F55" s="293">
        <v>62193</v>
      </c>
      <c r="G55" s="294">
        <v>200211017001.36801</v>
      </c>
      <c r="H55" s="294">
        <v>57927528840.565804</v>
      </c>
      <c r="I55" s="294">
        <v>133764153322.22299</v>
      </c>
      <c r="J55" s="294">
        <v>130184805402.351</v>
      </c>
      <c r="K55" s="294">
        <v>8519334838.5887814</v>
      </c>
      <c r="L55" s="285">
        <v>123377497039.383</v>
      </c>
      <c r="M55" s="285">
        <v>4422142637.9300003</v>
      </c>
      <c r="N55" s="294">
        <v>5964513644.90944</v>
      </c>
      <c r="O55" s="295">
        <f t="shared" si="0"/>
        <v>4.4589776085537575E-2</v>
      </c>
      <c r="P55" s="285">
        <v>0</v>
      </c>
      <c r="Q55" s="285">
        <v>679048538.76999998</v>
      </c>
      <c r="R55" s="285">
        <v>984550560.61533403</v>
      </c>
      <c r="S55" s="285">
        <v>4261354553.3734899</v>
      </c>
      <c r="T55" s="285">
        <v>4198118563.9563599</v>
      </c>
      <c r="U55" s="285">
        <v>48115989.417123303</v>
      </c>
      <c r="V55" s="285">
        <v>15120000</v>
      </c>
      <c r="W55" s="294">
        <v>166739815727.71399</v>
      </c>
      <c r="X55" s="294">
        <v>141543895999.70599</v>
      </c>
      <c r="Y55" s="294">
        <v>2457257286.6191602</v>
      </c>
      <c r="Z55" s="294">
        <v>139086638713.08701</v>
      </c>
      <c r="AA55" s="294">
        <v>12117946461.860399</v>
      </c>
      <c r="AB55" s="294">
        <v>12117946461.860399</v>
      </c>
      <c r="AC55" s="294">
        <v>33757223.315068498</v>
      </c>
      <c r="AD55" s="294">
        <v>33471201273.663902</v>
      </c>
      <c r="AE55" s="294">
        <v>15338754948.92</v>
      </c>
      <c r="AF55" s="296">
        <v>9872387989.9728909</v>
      </c>
      <c r="AG55" s="285">
        <v>175435832.37</v>
      </c>
      <c r="AH55" s="285">
        <v>694520750</v>
      </c>
      <c r="AI55" s="285">
        <v>7390101752.4010229</v>
      </c>
      <c r="AJ55" s="285">
        <v>341850256600.73151</v>
      </c>
      <c r="AK55" s="285">
        <v>337969257070.03003</v>
      </c>
      <c r="AL55" s="285">
        <v>405320020</v>
      </c>
      <c r="AM55" s="285">
        <v>321882692137.71997</v>
      </c>
      <c r="AN55" s="285">
        <v>15681244912.309999</v>
      </c>
      <c r="AO55" s="285">
        <v>1635450633</v>
      </c>
      <c r="AP55" s="285">
        <v>902935</v>
      </c>
      <c r="AQ55" s="285">
        <v>1634167546</v>
      </c>
      <c r="AR55" s="285">
        <v>380152</v>
      </c>
      <c r="AS55" s="285">
        <v>2245548897.7014999</v>
      </c>
      <c r="AT55" s="285">
        <v>189606116.72</v>
      </c>
      <c r="AU55" s="285">
        <v>2055942780.9814999</v>
      </c>
      <c r="AV55" s="285">
        <v>39575939530.648903</v>
      </c>
      <c r="AW55" s="285">
        <v>36662240068.586098</v>
      </c>
      <c r="AX55" s="285">
        <v>239516037.81277901</v>
      </c>
      <c r="AY55" s="297">
        <v>4945.3599999999997</v>
      </c>
      <c r="AZ55" s="285">
        <v>2712381866.0999999</v>
      </c>
      <c r="BA55" s="285">
        <v>0</v>
      </c>
      <c r="BB55" s="285">
        <v>38203387.210000001</v>
      </c>
      <c r="BC55" s="285">
        <v>23084646738.8904</v>
      </c>
      <c r="BD55" s="285">
        <v>22574921067.787899</v>
      </c>
      <c r="BE55" s="285">
        <v>448674999.10730302</v>
      </c>
      <c r="BF55" s="285">
        <v>25869938.690000001</v>
      </c>
      <c r="BG55" s="285">
        <v>47126380.050217502</v>
      </c>
      <c r="BH55" s="285">
        <v>11945646.744999999</v>
      </c>
      <c r="BI55" s="285">
        <v>16491292791.758499</v>
      </c>
      <c r="BJ55" s="285">
        <v>2477631810.6048498</v>
      </c>
      <c r="BK55" s="285">
        <v>820106084.13</v>
      </c>
      <c r="BL55" s="285">
        <v>9457440977.6511497</v>
      </c>
      <c r="BM55" s="285">
        <v>819112403.35396898</v>
      </c>
      <c r="BN55" s="285">
        <v>266358399.25999999</v>
      </c>
      <c r="BO55" s="285">
        <v>41215158018.132797</v>
      </c>
      <c r="BP55" s="285">
        <v>35904349770.878998</v>
      </c>
      <c r="BQ55" s="285">
        <v>5310808247.2537804</v>
      </c>
    </row>
    <row r="56" spans="1:69" ht="12.75" customHeight="1">
      <c r="A56" s="282">
        <v>2019</v>
      </c>
      <c r="B56" s="282">
        <v>1</v>
      </c>
      <c r="C56" s="293">
        <v>282</v>
      </c>
      <c r="D56" s="298">
        <v>178</v>
      </c>
      <c r="E56" s="298">
        <v>104</v>
      </c>
      <c r="F56" s="293">
        <v>65913</v>
      </c>
      <c r="G56" s="294">
        <v>211670034341.87601</v>
      </c>
      <c r="H56" s="294">
        <v>45220894471.803902</v>
      </c>
      <c r="I56" s="294">
        <v>157555631563.89899</v>
      </c>
      <c r="J56" s="294">
        <v>152782897824.43399</v>
      </c>
      <c r="K56" s="294">
        <v>10086894125.766682</v>
      </c>
      <c r="L56" s="285">
        <v>147559066573.25699</v>
      </c>
      <c r="M56" s="285">
        <v>3948989561.73</v>
      </c>
      <c r="N56" s="294">
        <v>6047575428.9114399</v>
      </c>
      <c r="O56" s="295">
        <f t="shared" si="0"/>
        <v>3.8383746546430217E-2</v>
      </c>
      <c r="P56" s="285">
        <v>48000000</v>
      </c>
      <c r="Q56" s="285">
        <v>676744458.76999998</v>
      </c>
      <c r="R56" s="285">
        <v>892107450.35455501</v>
      </c>
      <c r="S56" s="285">
        <v>4737277192.5185204</v>
      </c>
      <c r="T56" s="285">
        <v>4679182125.8266001</v>
      </c>
      <c r="U56" s="285">
        <v>43075066.691917799</v>
      </c>
      <c r="V56" s="285">
        <v>15020000</v>
      </c>
      <c r="W56" s="294">
        <v>179421784755.63699</v>
      </c>
      <c r="X56" s="294">
        <v>150978793164.09299</v>
      </c>
      <c r="Y56" s="294">
        <v>2885413817.2786598</v>
      </c>
      <c r="Z56" s="294">
        <v>148093379346.814</v>
      </c>
      <c r="AA56" s="294">
        <v>13500687098.027201</v>
      </c>
      <c r="AB56" s="294">
        <v>13500687098.027201</v>
      </c>
      <c r="AC56" s="294">
        <v>95623470.025068507</v>
      </c>
      <c r="AD56" s="294">
        <v>32248249586.251396</v>
      </c>
      <c r="AE56" s="294">
        <v>15875784005.304001</v>
      </c>
      <c r="AF56" s="296">
        <v>7130750293.6837397</v>
      </c>
      <c r="AG56" s="285">
        <v>180739639.37</v>
      </c>
      <c r="AH56" s="285">
        <v>699191850.01999998</v>
      </c>
      <c r="AI56" s="285">
        <v>8361783797.8736982</v>
      </c>
      <c r="AJ56" s="285">
        <v>193002695953.57001</v>
      </c>
      <c r="AK56" s="285">
        <v>188266907932.37</v>
      </c>
      <c r="AL56" s="285">
        <v>886170000</v>
      </c>
      <c r="AM56" s="285">
        <v>160924070214.84</v>
      </c>
      <c r="AN56" s="285">
        <v>26456667717.529999</v>
      </c>
      <c r="AO56" s="285">
        <v>1642072123</v>
      </c>
      <c r="AP56" s="285">
        <v>17245541</v>
      </c>
      <c r="AQ56" s="285">
        <v>1624551342</v>
      </c>
      <c r="AR56" s="285">
        <v>275240</v>
      </c>
      <c r="AS56" s="285">
        <v>3093715898.1999998</v>
      </c>
      <c r="AT56" s="285">
        <v>182041300.08000001</v>
      </c>
      <c r="AU56" s="285">
        <v>2911674598.1199999</v>
      </c>
      <c r="AV56" s="285">
        <v>12112326950.792</v>
      </c>
      <c r="AW56" s="285">
        <v>11494742682.1194</v>
      </c>
      <c r="AX56" s="285">
        <v>61840336.822634198</v>
      </c>
      <c r="AY56" s="297">
        <v>0</v>
      </c>
      <c r="AZ56" s="285">
        <v>600932296.17999995</v>
      </c>
      <c r="BA56" s="285">
        <v>0</v>
      </c>
      <c r="BB56" s="285">
        <v>45188364.329999998</v>
      </c>
      <c r="BC56" s="285">
        <v>7222256021.7726002</v>
      </c>
      <c r="BD56" s="285">
        <v>7074945881.1926003</v>
      </c>
      <c r="BE56" s="285">
        <v>139248480.96000001</v>
      </c>
      <c r="BF56" s="285">
        <v>887820.14</v>
      </c>
      <c r="BG56" s="285">
        <v>20930113.359999999</v>
      </c>
      <c r="BH56" s="285">
        <v>13756273.880000001</v>
      </c>
      <c r="BI56" s="285">
        <v>4890070929.0194101</v>
      </c>
      <c r="BJ56" s="285">
        <v>1256795894.1099999</v>
      </c>
      <c r="BK56" s="285">
        <v>319505161.0122</v>
      </c>
      <c r="BL56" s="285">
        <v>3391980016.9255199</v>
      </c>
      <c r="BM56" s="285">
        <v>190888851.495</v>
      </c>
      <c r="BN56" s="285">
        <v>194019694.15000001</v>
      </c>
      <c r="BO56" s="285">
        <v>12622720963.2992</v>
      </c>
      <c r="BP56" s="285">
        <v>12169026602.6341</v>
      </c>
      <c r="BQ56" s="285">
        <v>453694360.66515201</v>
      </c>
    </row>
    <row r="57" spans="1:69" ht="12.75" customHeight="1">
      <c r="A57" s="282">
        <v>2019</v>
      </c>
      <c r="B57" s="282">
        <v>2</v>
      </c>
      <c r="C57" s="293">
        <v>275</v>
      </c>
      <c r="D57" s="298">
        <v>174</v>
      </c>
      <c r="E57" s="298">
        <v>101</v>
      </c>
      <c r="F57" s="293">
        <v>67434</v>
      </c>
      <c r="G57" s="294">
        <v>210503992207.20401</v>
      </c>
      <c r="H57" s="294">
        <v>45367906933.704498</v>
      </c>
      <c r="I57" s="294">
        <v>156411900000.59399</v>
      </c>
      <c r="J57" s="294">
        <v>151874166350.01501</v>
      </c>
      <c r="K57" s="294">
        <v>9806364773.3210335</v>
      </c>
      <c r="L57" s="285">
        <v>145266610385.94299</v>
      </c>
      <c r="M57" s="285">
        <v>4852304499.0900002</v>
      </c>
      <c r="N57" s="294">
        <v>6409534536.5614405</v>
      </c>
      <c r="O57" s="295">
        <f t="shared" si="0"/>
        <v>4.0978560688394547E-2</v>
      </c>
      <c r="P57" s="285">
        <v>0</v>
      </c>
      <c r="Q57" s="285">
        <v>981305212.76999998</v>
      </c>
      <c r="R57" s="285">
        <v>786728594.062222</v>
      </c>
      <c r="S57" s="285">
        <v>4823136572.8735399</v>
      </c>
      <c r="T57" s="285">
        <v>4722599151.3249102</v>
      </c>
      <c r="U57" s="285">
        <v>84917421.548630193</v>
      </c>
      <c r="V57" s="285">
        <v>15620000</v>
      </c>
      <c r="W57" s="294">
        <v>174202437259.798</v>
      </c>
      <c r="X57" s="294">
        <v>148355577885.37601</v>
      </c>
      <c r="Y57" s="294">
        <v>3608993314.1096401</v>
      </c>
      <c r="Z57" s="294">
        <v>144746584571.26599</v>
      </c>
      <c r="AA57" s="294">
        <v>8724185272.9035034</v>
      </c>
      <c r="AB57" s="294">
        <v>13424731034.2537</v>
      </c>
      <c r="AC57" s="294">
        <v>121345919.085068</v>
      </c>
      <c r="AD57" s="294">
        <v>36303704515.806198</v>
      </c>
      <c r="AE57" s="294">
        <v>17505285045.529999</v>
      </c>
      <c r="AF57" s="296">
        <v>9508503055.1320095</v>
      </c>
      <c r="AG57" s="285">
        <v>183341139.03999999</v>
      </c>
      <c r="AH57" s="285">
        <v>719730023.86000001</v>
      </c>
      <c r="AI57" s="285">
        <v>8386845252.2441816</v>
      </c>
      <c r="AJ57" s="285">
        <v>245551321678.64999</v>
      </c>
      <c r="AK57" s="285">
        <v>239508315903.54999</v>
      </c>
      <c r="AL57" s="285">
        <v>1541139600</v>
      </c>
      <c r="AM57" s="285">
        <v>216836321065.16</v>
      </c>
      <c r="AN57" s="285">
        <v>21130855238.389999</v>
      </c>
      <c r="AO57" s="285">
        <v>1581413633</v>
      </c>
      <c r="AP57" s="285">
        <v>397212</v>
      </c>
      <c r="AQ57" s="285">
        <v>1580636266</v>
      </c>
      <c r="AR57" s="285">
        <v>380155</v>
      </c>
      <c r="AS57" s="285">
        <v>4461592142.1000004</v>
      </c>
      <c r="AT57" s="285">
        <v>698466585.03999996</v>
      </c>
      <c r="AU57" s="285">
        <v>3763125557.0599999</v>
      </c>
      <c r="AV57" s="285">
        <v>23389638654.079498</v>
      </c>
      <c r="AW57" s="285">
        <v>22336811862.351299</v>
      </c>
      <c r="AX57" s="285">
        <v>149063520.60826501</v>
      </c>
      <c r="AY57" s="297">
        <v>2158498</v>
      </c>
      <c r="AZ57" s="285">
        <v>1011217238.98</v>
      </c>
      <c r="BA57" s="285">
        <v>392057.74</v>
      </c>
      <c r="BB57" s="285">
        <v>110004523.59999999</v>
      </c>
      <c r="BC57" s="285">
        <v>13746343986.3195</v>
      </c>
      <c r="BD57" s="285">
        <v>13544225370.8475</v>
      </c>
      <c r="BE57" s="285">
        <v>189347235.38999999</v>
      </c>
      <c r="BF57" s="285">
        <v>2464590.44</v>
      </c>
      <c r="BG57" s="285">
        <v>30978564.358723301</v>
      </c>
      <c r="BH57" s="285">
        <v>20671774.716676101</v>
      </c>
      <c r="BI57" s="285">
        <v>9643294667.7600098</v>
      </c>
      <c r="BJ57" s="285">
        <v>1547363561.4400001</v>
      </c>
      <c r="BK57" s="285">
        <v>523060122.66000003</v>
      </c>
      <c r="BL57" s="285">
        <v>5761305351.7204599</v>
      </c>
      <c r="BM57" s="285">
        <v>512954988.73143399</v>
      </c>
      <c r="BN57" s="285">
        <v>174846123.63</v>
      </c>
      <c r="BO57" s="285">
        <v>24425653765.471001</v>
      </c>
      <c r="BP57" s="285">
        <v>21520389636.8862</v>
      </c>
      <c r="BQ57" s="285">
        <v>2905264128.5847301</v>
      </c>
    </row>
    <row r="58" spans="1:69" ht="12.75" customHeight="1">
      <c r="A58" s="282">
        <v>2019</v>
      </c>
      <c r="B58" s="282">
        <v>3</v>
      </c>
      <c r="C58" s="293">
        <v>271</v>
      </c>
      <c r="D58" s="298">
        <v>169</v>
      </c>
      <c r="E58" s="298">
        <v>102</v>
      </c>
      <c r="F58" s="293">
        <v>70121</v>
      </c>
      <c r="G58" s="294">
        <v>218356893325.12201</v>
      </c>
      <c r="H58" s="294">
        <v>46383348624.888496</v>
      </c>
      <c r="I58" s="294">
        <v>162765904362.68799</v>
      </c>
      <c r="J58" s="294">
        <v>158215954435.414</v>
      </c>
      <c r="K58" s="294">
        <v>10178242344.948099</v>
      </c>
      <c r="L58" s="285">
        <v>148322882423.58899</v>
      </c>
      <c r="M58" s="285">
        <v>8256202506.7399998</v>
      </c>
      <c r="N58" s="294">
        <v>6186819432.3586702</v>
      </c>
      <c r="O58" s="295">
        <f t="shared" si="0"/>
        <v>3.8010537013775963E-2</v>
      </c>
      <c r="P58" s="285">
        <v>0</v>
      </c>
      <c r="Q58" s="285">
        <v>875251282.53999996</v>
      </c>
      <c r="R58" s="285">
        <v>756053869.73827696</v>
      </c>
      <c r="S58" s="285">
        <v>4735764841.7635098</v>
      </c>
      <c r="T58" s="285">
        <v>4612819357.2976198</v>
      </c>
      <c r="U58" s="285">
        <v>107925484.46589001</v>
      </c>
      <c r="V58" s="285">
        <v>15020000</v>
      </c>
      <c r="W58" s="294">
        <v>178497668641.83499</v>
      </c>
      <c r="X58" s="294">
        <v>154420879264.83401</v>
      </c>
      <c r="Y58" s="294">
        <v>2352944670.7035499</v>
      </c>
      <c r="Z58" s="294">
        <v>152067934594.13</v>
      </c>
      <c r="AA58" s="294">
        <v>9207640337.5455246</v>
      </c>
      <c r="AB58" s="294">
        <v>13659093409.544399</v>
      </c>
      <c r="AC58" s="294">
        <v>131079690.755069</v>
      </c>
      <c r="AD58" s="294">
        <v>39859224683.286797</v>
      </c>
      <c r="AE58" s="294">
        <v>17531534914.402</v>
      </c>
      <c r="AF58" s="296">
        <v>12725458652.2689</v>
      </c>
      <c r="AG58" s="285">
        <v>166229228.37</v>
      </c>
      <c r="AH58" s="285">
        <v>640956121</v>
      </c>
      <c r="AI58" s="285">
        <v>8795045767.2459431</v>
      </c>
      <c r="AJ58" s="285">
        <v>173786431553.03323</v>
      </c>
      <c r="AK58" s="285">
        <v>170318430560.78</v>
      </c>
      <c r="AL58" s="285">
        <v>1840922000</v>
      </c>
      <c r="AM58" s="285">
        <v>148018925227.82999</v>
      </c>
      <c r="AN58" s="285">
        <v>20458583332.950001</v>
      </c>
      <c r="AO58" s="285">
        <v>1578413672</v>
      </c>
      <c r="AP58" s="285">
        <v>397233</v>
      </c>
      <c r="AQ58" s="285">
        <v>1577636281</v>
      </c>
      <c r="AR58" s="285">
        <v>380158</v>
      </c>
      <c r="AS58" s="285">
        <v>1889587320.2532301</v>
      </c>
      <c r="AT58" s="285">
        <v>760939834.86000001</v>
      </c>
      <c r="AU58" s="285">
        <v>1128647485.39323</v>
      </c>
      <c r="AV58" s="285">
        <v>35664750212.472298</v>
      </c>
      <c r="AW58" s="285">
        <v>34127022996.516102</v>
      </c>
      <c r="AX58" s="285">
        <v>233520935.449449</v>
      </c>
      <c r="AY58" s="297">
        <v>0</v>
      </c>
      <c r="AZ58" s="285">
        <v>1485331511.1800001</v>
      </c>
      <c r="BA58" s="285">
        <v>0</v>
      </c>
      <c r="BB58" s="285">
        <v>181125230.673226</v>
      </c>
      <c r="BC58" s="285">
        <v>20064406631.9744</v>
      </c>
      <c r="BD58" s="285">
        <v>19808194081.449799</v>
      </c>
      <c r="BE58" s="285">
        <v>238154321.03999999</v>
      </c>
      <c r="BF58" s="285">
        <v>2366140.19</v>
      </c>
      <c r="BG58" s="285">
        <v>39885691.880000003</v>
      </c>
      <c r="BH58" s="285">
        <v>24193602.585376602</v>
      </c>
      <c r="BI58" s="285">
        <v>15600343580.497801</v>
      </c>
      <c r="BJ58" s="285">
        <v>1706069433.1600001</v>
      </c>
      <c r="BK58" s="285">
        <v>736159073.44200003</v>
      </c>
      <c r="BL58" s="285">
        <v>8289601469.6835899</v>
      </c>
      <c r="BM58" s="285">
        <v>915843707.76313996</v>
      </c>
      <c r="BN58" s="285">
        <v>231283223.94999999</v>
      </c>
      <c r="BO58" s="285">
        <v>37316752993.677399</v>
      </c>
      <c r="BP58" s="285">
        <v>30910485644.047798</v>
      </c>
      <c r="BQ58" s="285">
        <v>6406267349.6295795</v>
      </c>
    </row>
    <row r="59" spans="1:69" ht="12.75" customHeight="1">
      <c r="A59" s="282">
        <v>2019</v>
      </c>
      <c r="B59" s="282">
        <v>4</v>
      </c>
      <c r="C59" s="293">
        <v>261</v>
      </c>
      <c r="D59" s="298">
        <v>164</v>
      </c>
      <c r="E59" s="298">
        <v>97</v>
      </c>
      <c r="F59" s="293">
        <v>70968</v>
      </c>
      <c r="G59" s="294">
        <v>222616661306.28699</v>
      </c>
      <c r="H59" s="294">
        <v>57607562541.701797</v>
      </c>
      <c r="I59" s="294">
        <v>156687162801.625</v>
      </c>
      <c r="J59" s="294">
        <v>152188622927.70901</v>
      </c>
      <c r="K59" s="294">
        <v>12820475836.87619</v>
      </c>
      <c r="L59" s="285">
        <v>143253750386.173</v>
      </c>
      <c r="M59" s="285">
        <v>7281356628.2102699</v>
      </c>
      <c r="N59" s="294">
        <v>6152055787.2421198</v>
      </c>
      <c r="O59" s="295">
        <f t="shared" si="0"/>
        <v>3.9263304518641247E-2</v>
      </c>
      <c r="P59" s="285">
        <v>0</v>
      </c>
      <c r="Q59" s="285">
        <v>885242917.84914696</v>
      </c>
      <c r="R59" s="285">
        <v>916368247.37</v>
      </c>
      <c r="S59" s="285">
        <v>4248001250.6550498</v>
      </c>
      <c r="T59" s="285">
        <v>4015895197.0850501</v>
      </c>
      <c r="U59" s="285">
        <v>216486053.56999999</v>
      </c>
      <c r="V59" s="285">
        <v>15620000</v>
      </c>
      <c r="W59" s="294">
        <v>155803260324.146</v>
      </c>
      <c r="X59" s="294">
        <v>155803260324.146</v>
      </c>
      <c r="Y59" s="294">
        <v>2623906419.0636702</v>
      </c>
      <c r="Z59" s="294">
        <v>153179353905.082</v>
      </c>
      <c r="AA59" s="294">
        <v>9280148081.9874191</v>
      </c>
      <c r="AB59" s="294">
        <v>14665837556.072701</v>
      </c>
      <c r="AC59" s="294">
        <v>116122705.715068</v>
      </c>
      <c r="AD59" s="294">
        <v>42867415344.0821</v>
      </c>
      <c r="AE59" s="294">
        <v>18014225774.23</v>
      </c>
      <c r="AF59" s="296">
        <v>15143571822.458599</v>
      </c>
      <c r="AG59" s="285">
        <v>159930778.37</v>
      </c>
      <c r="AH59" s="285">
        <v>524538216</v>
      </c>
      <c r="AI59" s="285">
        <v>9025148753.0235481</v>
      </c>
      <c r="AJ59" s="285">
        <v>293982952392.31</v>
      </c>
      <c r="AK59" s="285">
        <v>201634865186.88</v>
      </c>
      <c r="AL59" s="285">
        <v>1516400001</v>
      </c>
      <c r="AM59" s="285">
        <v>167809764681.09</v>
      </c>
      <c r="AN59" s="285">
        <v>32308700504.790001</v>
      </c>
      <c r="AO59" s="285">
        <v>1587919947</v>
      </c>
      <c r="AP59" s="285">
        <v>397278</v>
      </c>
      <c r="AQ59" s="285">
        <v>1587127510</v>
      </c>
      <c r="AR59" s="285">
        <v>395159</v>
      </c>
      <c r="AS59" s="285">
        <v>90760167258.429993</v>
      </c>
      <c r="AT59" s="285">
        <v>877457610.86000001</v>
      </c>
      <c r="AU59" s="293">
        <v>89882709647.570007</v>
      </c>
      <c r="AV59" s="285">
        <v>48440132510.383301</v>
      </c>
      <c r="AW59" s="285">
        <v>46524353160.171402</v>
      </c>
      <c r="AX59" s="285">
        <v>337757860.68198103</v>
      </c>
      <c r="AY59" s="297">
        <v>0</v>
      </c>
      <c r="AZ59" s="285">
        <v>1847213845.04</v>
      </c>
      <c r="BA59" s="285">
        <v>1258282.98</v>
      </c>
      <c r="BB59" s="285">
        <v>270450638.49000001</v>
      </c>
      <c r="BC59" s="285">
        <v>27023986196.869099</v>
      </c>
      <c r="BD59" s="285">
        <v>26737698277.238998</v>
      </c>
      <c r="BE59" s="285">
        <v>247997673.03999999</v>
      </c>
      <c r="BF59" s="293">
        <v>4412822</v>
      </c>
      <c r="BG59" s="285">
        <v>56898086.420000002</v>
      </c>
      <c r="BH59" s="285">
        <v>23020661.829999998</v>
      </c>
      <c r="BI59" s="285">
        <v>21416146313.514301</v>
      </c>
      <c r="BJ59" s="285">
        <v>2107079266.6855299</v>
      </c>
      <c r="BK59" s="285">
        <v>992664851.32299995</v>
      </c>
      <c r="BL59" s="285">
        <v>11133973431.8193</v>
      </c>
      <c r="BM59" s="293">
        <v>1201520907.8917</v>
      </c>
      <c r="BN59" s="285">
        <v>95932024.549748793</v>
      </c>
      <c r="BO59" s="285">
        <v>50634318269.598</v>
      </c>
      <c r="BP59" s="285">
        <v>41466340898.884903</v>
      </c>
      <c r="BQ59" s="285">
        <v>9167977370.7131805</v>
      </c>
    </row>
    <row r="60" spans="1:69" ht="12.75" customHeight="1">
      <c r="A60" s="282">
        <v>2020</v>
      </c>
      <c r="B60" s="282">
        <v>1</v>
      </c>
      <c r="C60" s="293">
        <v>254</v>
      </c>
      <c r="D60" s="298">
        <v>160</v>
      </c>
      <c r="E60" s="298">
        <v>94</v>
      </c>
      <c r="F60" s="293">
        <v>74701</v>
      </c>
      <c r="G60" s="294">
        <v>229534745850.745</v>
      </c>
      <c r="H60" s="294">
        <v>47228268119.044296</v>
      </c>
      <c r="I60" s="294">
        <v>172940234820.45999</v>
      </c>
      <c r="J60" s="294">
        <v>167970174480.948</v>
      </c>
      <c r="K60" s="294">
        <v>14336303250.752686</v>
      </c>
      <c r="L60" s="285">
        <v>159524180368.522</v>
      </c>
      <c r="M60" s="285">
        <v>6005784479.7492199</v>
      </c>
      <c r="N60" s="294">
        <v>7410269972.1883698</v>
      </c>
      <c r="O60" s="295">
        <f t="shared" si="0"/>
        <v>4.2848733146924611E-2</v>
      </c>
      <c r="P60" s="285">
        <v>100000000</v>
      </c>
      <c r="Q60" s="285">
        <v>742287320.86000001</v>
      </c>
      <c r="R60" s="285">
        <v>1048850026.40433</v>
      </c>
      <c r="S60" s="285">
        <v>4260048807.3210702</v>
      </c>
      <c r="T60" s="285">
        <v>3994784399.2272401</v>
      </c>
      <c r="U60" s="285">
        <v>249644408.09383601</v>
      </c>
      <c r="V60" s="285">
        <v>15620000</v>
      </c>
      <c r="W60" s="294">
        <v>186313140968.34</v>
      </c>
      <c r="X60" s="294">
        <v>159015824530.724</v>
      </c>
      <c r="Y60" s="294">
        <v>3914870548.8689899</v>
      </c>
      <c r="Z60" s="294">
        <v>155100953981.85501</v>
      </c>
      <c r="AA60" s="294">
        <v>10772911123.7092</v>
      </c>
      <c r="AB60" s="294">
        <v>16524405313.9067</v>
      </c>
      <c r="AC60" s="294">
        <v>148901937.115069</v>
      </c>
      <c r="AD60" s="294">
        <v>43221604882.384201</v>
      </c>
      <c r="AE60" s="294">
        <v>18414215275.880001</v>
      </c>
      <c r="AF60" s="296">
        <v>13051536251.315201</v>
      </c>
      <c r="AG60" s="285">
        <v>160800778.37</v>
      </c>
      <c r="AH60" s="285">
        <v>525590025.70999998</v>
      </c>
      <c r="AI60" s="285">
        <v>11069462551.10903</v>
      </c>
      <c r="AJ60" s="285">
        <v>213812574608.90302</v>
      </c>
      <c r="AK60" s="285">
        <v>210530388083.483</v>
      </c>
      <c r="AL60" s="285">
        <v>1479900003</v>
      </c>
      <c r="AM60" s="285">
        <v>184057050325.073</v>
      </c>
      <c r="AN60" s="285">
        <v>24993437755.41</v>
      </c>
      <c r="AO60" s="285">
        <v>773925001</v>
      </c>
      <c r="AP60" s="285">
        <v>243917</v>
      </c>
      <c r="AQ60" s="285">
        <v>773280183</v>
      </c>
      <c r="AR60" s="285">
        <v>400901</v>
      </c>
      <c r="AS60" s="285">
        <v>2508261524.4200001</v>
      </c>
      <c r="AT60" s="285">
        <v>164763031.08000001</v>
      </c>
      <c r="AU60" s="285">
        <v>2343498493.3400002</v>
      </c>
      <c r="AV60" s="285">
        <v>13448400450.1168</v>
      </c>
      <c r="AW60" s="285">
        <v>13100543904.2309</v>
      </c>
      <c r="AX60" s="285">
        <v>70220502.337958306</v>
      </c>
      <c r="AY60" s="297">
        <v>0</v>
      </c>
      <c r="AZ60" s="285">
        <v>325750842.06900001</v>
      </c>
      <c r="BA60" s="285">
        <v>8525371</v>
      </c>
      <c r="BB60" s="285">
        <v>56640169.520999998</v>
      </c>
      <c r="BC60" s="285">
        <v>7562674201.6142302</v>
      </c>
      <c r="BD60" s="285">
        <v>7372552914.1478205</v>
      </c>
      <c r="BE60" s="285">
        <v>178173122.76715401</v>
      </c>
      <c r="BF60" s="285">
        <v>566984.41</v>
      </c>
      <c r="BG60" s="285">
        <v>19923870.799251799</v>
      </c>
      <c r="BH60" s="285">
        <v>8542690.5099999998</v>
      </c>
      <c r="BI60" s="285">
        <v>5885726248.5025902</v>
      </c>
      <c r="BJ60" s="285">
        <v>731543912.79967105</v>
      </c>
      <c r="BK60" s="285">
        <v>283718316.17000002</v>
      </c>
      <c r="BL60" s="285">
        <v>3279462480.2717099</v>
      </c>
      <c r="BM60" s="285">
        <v>301042995.198448</v>
      </c>
      <c r="BN60" s="285">
        <v>32071212.093811002</v>
      </c>
      <c r="BO60" s="285">
        <v>14033161761.4853</v>
      </c>
      <c r="BP60" s="285">
        <v>11838456632.4741</v>
      </c>
      <c r="BQ60" s="285">
        <v>2194705129.01121</v>
      </c>
    </row>
    <row r="61" spans="1:69" ht="12.75" customHeight="1">
      <c r="A61" s="282">
        <v>2020</v>
      </c>
      <c r="B61" s="282">
        <v>2</v>
      </c>
      <c r="C61" s="293">
        <v>256</v>
      </c>
      <c r="D61" s="298">
        <v>155</v>
      </c>
      <c r="E61" s="298">
        <v>101</v>
      </c>
      <c r="F61" s="293">
        <v>72230</v>
      </c>
      <c r="G61" s="294">
        <v>234439770487.85001</v>
      </c>
      <c r="H61" s="294">
        <v>59495025489.618797</v>
      </c>
      <c r="I61" s="294">
        <v>165066939616.789</v>
      </c>
      <c r="J61" s="294">
        <v>160128071909.784</v>
      </c>
      <c r="K61" s="294">
        <v>14816673088.447205</v>
      </c>
      <c r="L61" s="285">
        <v>152815447669.466</v>
      </c>
      <c r="M61" s="285">
        <v>5138604912.2442198</v>
      </c>
      <c r="N61" s="294">
        <v>7112887035.0783701</v>
      </c>
      <c r="O61" s="295">
        <f t="shared" si="0"/>
        <v>4.309092451578303E-2</v>
      </c>
      <c r="P61" s="285">
        <v>100000000</v>
      </c>
      <c r="Q61" s="285">
        <v>1345376041.8599999</v>
      </c>
      <c r="R61" s="285">
        <v>1088120428.4100001</v>
      </c>
      <c r="S61" s="285">
        <v>4198100992.9359999</v>
      </c>
      <c r="T61" s="285">
        <v>3954080798.4147701</v>
      </c>
      <c r="U61" s="285">
        <v>228400194.52123299</v>
      </c>
      <c r="V61" s="285">
        <v>15620000</v>
      </c>
      <c r="W61" s="294">
        <v>163394084035.306</v>
      </c>
      <c r="X61" s="294">
        <v>163394084035.306</v>
      </c>
      <c r="Y61" s="294">
        <v>3298910594.5414</v>
      </c>
      <c r="Z61" s="294">
        <v>160095173440.76501</v>
      </c>
      <c r="AA61" s="294">
        <v>9778551013.5371494</v>
      </c>
      <c r="AB61" s="294">
        <v>15730606059.879801</v>
      </c>
      <c r="AC61" s="294">
        <v>150798015.27323499</v>
      </c>
      <c r="AD61" s="294">
        <v>45536529379.1353</v>
      </c>
      <c r="AE61" s="294">
        <v>18225406964.0355</v>
      </c>
      <c r="AF61" s="296">
        <v>15110809750.2493</v>
      </c>
      <c r="AG61" s="285">
        <v>161350048.37</v>
      </c>
      <c r="AH61" s="285">
        <v>528549148.05000001</v>
      </c>
      <c r="AI61" s="285">
        <v>11510413468.43047</v>
      </c>
      <c r="AJ61" s="285">
        <v>208171076027.56976</v>
      </c>
      <c r="AK61" s="285">
        <v>203505216375.85001</v>
      </c>
      <c r="AL61" s="285">
        <v>2404459004</v>
      </c>
      <c r="AM61" s="285">
        <v>169971113170.07999</v>
      </c>
      <c r="AN61" s="285">
        <v>31129644201.77</v>
      </c>
      <c r="AO61" s="285">
        <v>1530220847</v>
      </c>
      <c r="AP61" s="285">
        <v>243974</v>
      </c>
      <c r="AQ61" s="285">
        <v>1529621251</v>
      </c>
      <c r="AR61" s="285">
        <v>355622</v>
      </c>
      <c r="AS61" s="285">
        <v>3135638804.7197599</v>
      </c>
      <c r="AT61" s="285">
        <v>851589359.32000005</v>
      </c>
      <c r="AU61" s="285">
        <v>2284049445.3997598</v>
      </c>
      <c r="AV61" s="285">
        <v>25661587977.9548</v>
      </c>
      <c r="AW61" s="285">
        <v>24800191675.9818</v>
      </c>
      <c r="AX61" s="285">
        <v>146822554.30795801</v>
      </c>
      <c r="AY61" s="297">
        <v>0</v>
      </c>
      <c r="AZ61" s="285">
        <v>799553102.13592994</v>
      </c>
      <c r="BA61" s="285">
        <v>21395356</v>
      </c>
      <c r="BB61" s="285">
        <v>106374710.4709</v>
      </c>
      <c r="BC61" s="285">
        <v>14201073537.469299</v>
      </c>
      <c r="BD61" s="285">
        <v>13917588787.9891</v>
      </c>
      <c r="BE61" s="285">
        <v>268354096.57715401</v>
      </c>
      <c r="BF61" s="285">
        <v>598678.31999999995</v>
      </c>
      <c r="BG61" s="285">
        <v>25218803.493087601</v>
      </c>
      <c r="BH61" s="285">
        <v>10686828.91</v>
      </c>
      <c r="BI61" s="285">
        <v>11460514440.4855</v>
      </c>
      <c r="BJ61" s="285">
        <v>829204057.48000002</v>
      </c>
      <c r="BK61" s="285">
        <v>458647839.60399997</v>
      </c>
      <c r="BL61" s="285">
        <v>5951361806.3169498</v>
      </c>
      <c r="BM61" s="285">
        <v>622382769.19860005</v>
      </c>
      <c r="BN61" s="285">
        <v>169314713.84</v>
      </c>
      <c r="BO61" s="285">
        <v>26742618586.757401</v>
      </c>
      <c r="BP61" s="285">
        <v>21553753129.042801</v>
      </c>
      <c r="BQ61" s="285">
        <v>5188865457.7145796</v>
      </c>
    </row>
    <row r="62" spans="1:69" ht="12.75" customHeight="1">
      <c r="A62" s="282">
        <v>2020</v>
      </c>
      <c r="B62" s="282">
        <v>3</v>
      </c>
      <c r="C62" s="293">
        <v>248</v>
      </c>
      <c r="D62" s="298">
        <v>150</v>
      </c>
      <c r="E62" s="298">
        <v>98</v>
      </c>
      <c r="F62" s="293">
        <v>73183</v>
      </c>
      <c r="G62" s="294">
        <v>234281258140.892</v>
      </c>
      <c r="H62" s="294">
        <v>52971378087.407997</v>
      </c>
      <c r="I62" s="294">
        <v>171180118272.457</v>
      </c>
      <c r="J62" s="294">
        <v>166264967939.43301</v>
      </c>
      <c r="K62" s="294">
        <v>15044912114.050995</v>
      </c>
      <c r="L62" s="285">
        <v>159055152157.134</v>
      </c>
      <c r="M62" s="285">
        <v>4847300816.3536997</v>
      </c>
      <c r="N62" s="294">
        <v>7277665298.9683704</v>
      </c>
      <c r="O62" s="295">
        <f t="shared" si="0"/>
        <v>4.2514664509022901E-2</v>
      </c>
      <c r="P62" s="285">
        <v>100000000</v>
      </c>
      <c r="Q62" s="285">
        <v>1192852299.8599999</v>
      </c>
      <c r="R62" s="285">
        <v>1043040423.11133</v>
      </c>
      <c r="S62" s="285">
        <v>4141091670.5346198</v>
      </c>
      <c r="T62" s="285">
        <v>3914112943.49051</v>
      </c>
      <c r="U62" s="285">
        <v>211958727.04411</v>
      </c>
      <c r="V62" s="285">
        <v>15020000</v>
      </c>
      <c r="W62" s="294">
        <v>186806165930.28799</v>
      </c>
      <c r="X62" s="294">
        <v>163634632301.09</v>
      </c>
      <c r="Y62" s="294">
        <v>3464708036.6048198</v>
      </c>
      <c r="Z62" s="294">
        <v>160169924264.48499</v>
      </c>
      <c r="AA62" s="294">
        <v>9217450733.3098488</v>
      </c>
      <c r="AB62" s="294">
        <v>13954082895.888</v>
      </c>
      <c r="AC62" s="294">
        <v>70576672.775068507</v>
      </c>
      <c r="AD62" s="294">
        <v>47475092210.604599</v>
      </c>
      <c r="AE62" s="294">
        <v>18283275628.240002</v>
      </c>
      <c r="AF62" s="296">
        <v>17217775134.139</v>
      </c>
      <c r="AG62" s="285">
        <v>156460048.37</v>
      </c>
      <c r="AH62" s="297">
        <v>515031118.11000001</v>
      </c>
      <c r="AI62" s="299">
        <v>11302550281.745672</v>
      </c>
      <c r="AJ62" s="297">
        <v>1212914781941.7847</v>
      </c>
      <c r="AK62" s="297">
        <v>1208110899749.1101</v>
      </c>
      <c r="AL62" s="297">
        <v>1943234505</v>
      </c>
      <c r="AM62" s="297">
        <v>1182942388434.55</v>
      </c>
      <c r="AN62" s="297">
        <v>23225276809.560001</v>
      </c>
      <c r="AO62" s="297">
        <v>1530890707</v>
      </c>
      <c r="AP62" s="297">
        <v>243988</v>
      </c>
      <c r="AQ62" s="297">
        <v>1530295559</v>
      </c>
      <c r="AR62" s="297">
        <v>351160</v>
      </c>
      <c r="AS62" s="297">
        <v>3272991485.6744399</v>
      </c>
      <c r="AT62" s="297">
        <v>847391239.05999994</v>
      </c>
      <c r="AU62" s="300">
        <v>2425600246.61444</v>
      </c>
      <c r="AV62" s="297">
        <v>37596710811.633202</v>
      </c>
      <c r="AW62" s="297">
        <v>36457766185.9263</v>
      </c>
      <c r="AX62" s="297">
        <v>191353968.55795801</v>
      </c>
      <c r="AY62" s="297">
        <v>0</v>
      </c>
      <c r="AZ62" s="297">
        <v>1078555043.497</v>
      </c>
      <c r="BA62" s="297">
        <v>16997240</v>
      </c>
      <c r="BB62" s="297">
        <v>147961626.34799999</v>
      </c>
      <c r="BC62" s="297">
        <v>21321961458.990898</v>
      </c>
      <c r="BD62" s="297">
        <v>20948451423.750401</v>
      </c>
      <c r="BE62" s="297">
        <v>356255198.94410902</v>
      </c>
      <c r="BF62" s="288">
        <v>0</v>
      </c>
      <c r="BG62" s="297">
        <v>33438520.486444298</v>
      </c>
      <c r="BH62" s="297">
        <v>16183684.189999999</v>
      </c>
      <c r="BI62" s="297">
        <v>16274749352.6423</v>
      </c>
      <c r="BJ62" s="297">
        <v>1275586960.48</v>
      </c>
      <c r="BK62" s="297">
        <v>726850311.26600003</v>
      </c>
      <c r="BL62" s="297">
        <v>8520025530.9865704</v>
      </c>
      <c r="BM62" s="297">
        <v>983474088.65506995</v>
      </c>
      <c r="BN62" s="297">
        <v>74030784.407715395</v>
      </c>
      <c r="BO62" s="297">
        <v>39307035211.554298</v>
      </c>
      <c r="BP62" s="297">
        <v>31867580716.0275</v>
      </c>
      <c r="BQ62" s="297">
        <v>7439454495.5268602</v>
      </c>
    </row>
    <row r="63" spans="1:69" ht="12.75" customHeight="1">
      <c r="A63" s="282">
        <v>2020</v>
      </c>
      <c r="B63" s="282">
        <v>4</v>
      </c>
      <c r="C63" s="293">
        <v>249</v>
      </c>
      <c r="D63" s="298">
        <v>148</v>
      </c>
      <c r="E63" s="298">
        <v>101</v>
      </c>
      <c r="F63" s="293">
        <v>72651</v>
      </c>
      <c r="G63" s="294">
        <v>255974886869.39999</v>
      </c>
      <c r="H63" s="294">
        <v>77670083100.186005</v>
      </c>
      <c r="I63" s="294">
        <v>167573011078.37299</v>
      </c>
      <c r="J63" s="294">
        <v>162563225718.23199</v>
      </c>
      <c r="K63" s="294">
        <f t="shared" ref="K63:K76" si="1">+G63-H63-J63</f>
        <v>15741578050.981995</v>
      </c>
      <c r="L63" s="285">
        <v>154667866447.56299</v>
      </c>
      <c r="M63" s="285">
        <v>5542439909.9399996</v>
      </c>
      <c r="N63" s="294">
        <v>7362704720.8699999</v>
      </c>
      <c r="O63" s="295">
        <f t="shared" si="0"/>
        <v>4.3937294397762554E-2</v>
      </c>
      <c r="P63" s="285">
        <v>100000000</v>
      </c>
      <c r="Q63" s="285">
        <v>1038012709.03</v>
      </c>
      <c r="R63" s="285">
        <v>869229590.29893303</v>
      </c>
      <c r="S63" s="285">
        <v>4358134026.0010004</v>
      </c>
      <c r="T63" s="285">
        <v>4146230556.0910001</v>
      </c>
      <c r="U63" s="285">
        <v>196383469.91</v>
      </c>
      <c r="V63" s="285">
        <v>15520000</v>
      </c>
      <c r="W63" s="294">
        <v>206503733550.504</v>
      </c>
      <c r="X63" s="294">
        <v>182183840605.224</v>
      </c>
      <c r="Y63" s="294">
        <v>3013136041.7600002</v>
      </c>
      <c r="Z63" s="294">
        <v>179170704563.46399</v>
      </c>
      <c r="AA63" s="294">
        <v>8940868557.8299999</v>
      </c>
      <c r="AB63" s="294">
        <v>15379024387.449699</v>
      </c>
      <c r="AC63" s="294">
        <v>64135313.670000002</v>
      </c>
      <c r="AD63" s="294">
        <v>49471153318.893402</v>
      </c>
      <c r="AE63" s="294">
        <v>18469981595.509998</v>
      </c>
      <c r="AF63" s="296">
        <v>16161841049.427401</v>
      </c>
      <c r="AG63" s="285">
        <v>258407817.24000001</v>
      </c>
      <c r="AH63" s="297">
        <v>524007251.54000002</v>
      </c>
      <c r="AI63" s="299">
        <v>14056915605.176008</v>
      </c>
      <c r="AJ63" s="297">
        <v>1175744763033.55</v>
      </c>
      <c r="AK63" s="297">
        <v>1172124262924.52</v>
      </c>
      <c r="AL63" s="297">
        <v>3929906791.3899999</v>
      </c>
      <c r="AM63" s="297">
        <v>1142109642548.02</v>
      </c>
      <c r="AN63" s="297">
        <v>26084713585.110001</v>
      </c>
      <c r="AO63" s="297">
        <v>1266016046</v>
      </c>
      <c r="AP63" s="297">
        <v>4805573</v>
      </c>
      <c r="AQ63" s="297">
        <v>1260895323</v>
      </c>
      <c r="AR63" s="297">
        <v>315150</v>
      </c>
      <c r="AS63" s="297">
        <v>2354484063.0300002</v>
      </c>
      <c r="AT63" s="297">
        <v>266797461.83000001</v>
      </c>
      <c r="AU63" s="300">
        <v>2087686601.2</v>
      </c>
      <c r="AV63" s="297">
        <v>50515142460.936897</v>
      </c>
      <c r="AW63" s="297">
        <v>48814227011.966904</v>
      </c>
      <c r="AX63" s="297">
        <v>252697954.56</v>
      </c>
      <c r="AY63" s="297">
        <v>0</v>
      </c>
      <c r="AZ63" s="297">
        <v>1600415771.1900001</v>
      </c>
      <c r="BA63" s="297">
        <v>16997240</v>
      </c>
      <c r="BB63" s="297">
        <v>169195516.78</v>
      </c>
      <c r="BC63" s="297">
        <v>29285342043.318401</v>
      </c>
      <c r="BD63" s="297">
        <v>28812258223.039902</v>
      </c>
      <c r="BE63" s="297">
        <v>443063939.41000003</v>
      </c>
      <c r="BF63" s="288">
        <v>0</v>
      </c>
      <c r="BG63" s="297">
        <v>60931401.098503597</v>
      </c>
      <c r="BH63" s="297">
        <v>30911520.23</v>
      </c>
      <c r="BI63" s="297">
        <v>21229800417.6185</v>
      </c>
      <c r="BJ63" s="297">
        <v>2059380181.26</v>
      </c>
      <c r="BK63" s="297">
        <v>1016329538.48</v>
      </c>
      <c r="BL63" s="297">
        <v>11540389708.108299</v>
      </c>
      <c r="BM63" s="297">
        <v>1533664477.5961399</v>
      </c>
      <c r="BN63" s="297">
        <v>141551131.02000001</v>
      </c>
      <c r="BO63" s="297">
        <v>53065136477.013</v>
      </c>
      <c r="BP63" s="297">
        <v>43890234862.839699</v>
      </c>
      <c r="BQ63" s="297">
        <v>9174901614.1732903</v>
      </c>
    </row>
    <row r="64" spans="1:69" ht="12.75" customHeight="1">
      <c r="A64" s="282">
        <v>2021</v>
      </c>
      <c r="B64" s="282">
        <v>1</v>
      </c>
      <c r="C64" s="293">
        <v>249</v>
      </c>
      <c r="D64" s="298">
        <v>148</v>
      </c>
      <c r="E64" s="298">
        <v>101</v>
      </c>
      <c r="F64" s="293">
        <v>75002</v>
      </c>
      <c r="G64" s="294">
        <v>278934885481.97302</v>
      </c>
      <c r="H64" s="294">
        <v>73619936591.889404</v>
      </c>
      <c r="I64" s="294">
        <v>192066061505.90302</v>
      </c>
      <c r="J64" s="294">
        <v>186969058627.53799</v>
      </c>
      <c r="K64" s="294">
        <f t="shared" si="1"/>
        <v>18345890262.545624</v>
      </c>
      <c r="L64" s="285">
        <v>179521742668.396</v>
      </c>
      <c r="M64" s="285">
        <v>5557412652.5699997</v>
      </c>
      <c r="N64" s="294">
        <v>6986906184.9365902</v>
      </c>
      <c r="O64" s="295">
        <f t="shared" si="0"/>
        <v>3.6377619919705867E-2</v>
      </c>
      <c r="P64" s="285">
        <v>150000000</v>
      </c>
      <c r="Q64" s="285">
        <v>787164390.86000001</v>
      </c>
      <c r="R64" s="285">
        <v>720639365.23893404</v>
      </c>
      <c r="S64" s="285">
        <v>7383445037.7327003</v>
      </c>
      <c r="T64" s="285">
        <v>4303600883.4827003</v>
      </c>
      <c r="U64" s="285">
        <v>3064356363.9699998</v>
      </c>
      <c r="V64" s="285">
        <v>15487790.279999999</v>
      </c>
      <c r="W64" s="294">
        <v>227845478678.741</v>
      </c>
      <c r="X64" s="294">
        <v>201351467052.23001</v>
      </c>
      <c r="Y64" s="294">
        <v>2889838858.6703</v>
      </c>
      <c r="Z64" s="294">
        <v>198461628193.56</v>
      </c>
      <c r="AA64" s="294">
        <v>7524507574.0699997</v>
      </c>
      <c r="AB64" s="294">
        <v>18969504052.440201</v>
      </c>
      <c r="AC64" s="294">
        <v>42933487.219999999</v>
      </c>
      <c r="AD64" s="294">
        <v>51089406803.232597</v>
      </c>
      <c r="AE64" s="294">
        <v>21324485711.209999</v>
      </c>
      <c r="AF64" s="296">
        <v>12114868042.2026</v>
      </c>
      <c r="AG64" s="285">
        <v>167836708.37</v>
      </c>
      <c r="AH64" s="285">
        <v>539408440.42999995</v>
      </c>
      <c r="AI64" s="285">
        <v>16942807901.019999</v>
      </c>
      <c r="AJ64" s="285">
        <v>1154144156088.55</v>
      </c>
      <c r="AK64" s="285">
        <v>1151214600029.0901</v>
      </c>
      <c r="AL64" s="285">
        <v>2593397633.3699999</v>
      </c>
      <c r="AM64" s="285">
        <v>1125682412255.9399</v>
      </c>
      <c r="AN64" s="285">
        <v>22938790139.779999</v>
      </c>
      <c r="AO64" s="285">
        <v>19353126</v>
      </c>
      <c r="AP64" s="285">
        <v>5422968</v>
      </c>
      <c r="AQ64" s="285">
        <v>13680020</v>
      </c>
      <c r="AR64" s="285">
        <v>250138</v>
      </c>
      <c r="AS64" s="285">
        <v>2910202933.46</v>
      </c>
      <c r="AT64" s="285">
        <v>296108788.92000002</v>
      </c>
      <c r="AU64" s="285">
        <v>2614094144.54</v>
      </c>
      <c r="AV64" s="285">
        <v>13465535659.8622</v>
      </c>
      <c r="AW64" s="285">
        <v>12842544104.9622</v>
      </c>
      <c r="AX64" s="285">
        <v>42506184.289999999</v>
      </c>
      <c r="AY64" s="297">
        <v>0</v>
      </c>
      <c r="AZ64" s="285">
        <v>605011540.87</v>
      </c>
      <c r="BA64" s="285">
        <v>0</v>
      </c>
      <c r="BB64" s="285">
        <v>24526170.260000002</v>
      </c>
      <c r="BC64" s="285">
        <v>8832562670.8016605</v>
      </c>
      <c r="BD64" s="285">
        <v>8641765749.3316593</v>
      </c>
      <c r="BE64" s="285">
        <v>181161127.33000001</v>
      </c>
      <c r="BF64" s="285">
        <v>0</v>
      </c>
      <c r="BG64" s="285">
        <v>18944198.23</v>
      </c>
      <c r="BH64" s="285">
        <v>9308404.0899999999</v>
      </c>
      <c r="BI64" s="285">
        <v>4632972989.0605602</v>
      </c>
      <c r="BJ64" s="285">
        <v>409395225.31999999</v>
      </c>
      <c r="BK64" s="285">
        <v>341594169.57999998</v>
      </c>
      <c r="BL64" s="285">
        <v>3302293786.0623398</v>
      </c>
      <c r="BM64" s="285">
        <v>506412402.01613998</v>
      </c>
      <c r="BN64" s="285">
        <v>20319616.079999998</v>
      </c>
      <c r="BO64" s="285">
        <v>14313542231.458401</v>
      </c>
      <c r="BP64" s="285">
        <v>12753290224.232</v>
      </c>
      <c r="BQ64" s="285">
        <v>1560252007.2263601</v>
      </c>
    </row>
    <row r="65" spans="1:69" ht="12.75" customHeight="1">
      <c r="A65" s="282">
        <v>2021</v>
      </c>
      <c r="B65" s="282">
        <v>2</v>
      </c>
      <c r="C65" s="293">
        <v>234</v>
      </c>
      <c r="D65" s="298">
        <v>136</v>
      </c>
      <c r="E65" s="298">
        <v>98</v>
      </c>
      <c r="F65" s="293">
        <v>73719</v>
      </c>
      <c r="G65" s="294">
        <v>270475472203.57001</v>
      </c>
      <c r="H65" s="294">
        <v>69431704305.491501</v>
      </c>
      <c r="I65" s="294">
        <v>186814868283.65302</v>
      </c>
      <c r="J65" s="294">
        <v>181775548934.69299</v>
      </c>
      <c r="K65" s="294">
        <f t="shared" si="1"/>
        <v>19268218963.385498</v>
      </c>
      <c r="L65" s="285">
        <v>174783271822.87299</v>
      </c>
      <c r="M65" s="285">
        <v>5107849574.79</v>
      </c>
      <c r="N65" s="294">
        <v>6923746885.9899998</v>
      </c>
      <c r="O65" s="295">
        <f t="shared" si="0"/>
        <v>3.7062076212677195E-2</v>
      </c>
      <c r="P65" s="285">
        <v>150000000</v>
      </c>
      <c r="Q65" s="285">
        <v>720107458.76999998</v>
      </c>
      <c r="R65" s="285">
        <v>999815376.54893303</v>
      </c>
      <c r="S65" s="285">
        <v>8310772877.4615002</v>
      </c>
      <c r="T65" s="285">
        <v>4175154118.6726999</v>
      </c>
      <c r="U65" s="285">
        <v>4120132627.2687998</v>
      </c>
      <c r="V65" s="285">
        <v>15486131.52</v>
      </c>
      <c r="W65" s="294">
        <v>214598750566.14499</v>
      </c>
      <c r="X65" s="294">
        <v>191164216500.44101</v>
      </c>
      <c r="Y65" s="294">
        <v>4325630663.5803003</v>
      </c>
      <c r="Z65" s="294">
        <v>186838585836.86099</v>
      </c>
      <c r="AA65" s="294">
        <v>6680127503.9350004</v>
      </c>
      <c r="AB65" s="294">
        <v>16754406561.7687</v>
      </c>
      <c r="AC65" s="294">
        <v>76699096.489999995</v>
      </c>
      <c r="AD65" s="294">
        <v>55876721637.435799</v>
      </c>
      <c r="AE65" s="294">
        <v>22593048553.779999</v>
      </c>
      <c r="AF65" s="296">
        <v>15540242193.497801</v>
      </c>
      <c r="AG65" s="285">
        <v>260271217.24000001</v>
      </c>
      <c r="AH65" s="285">
        <v>543947816.73000002</v>
      </c>
      <c r="AI65" s="285">
        <v>16939211856.188101</v>
      </c>
      <c r="AJ65" s="285">
        <v>2089167450224.6001</v>
      </c>
      <c r="AK65" s="285">
        <v>2086465403718.0801</v>
      </c>
      <c r="AL65" s="285">
        <v>2351161048.1999998</v>
      </c>
      <c r="AM65" s="285">
        <v>2049762447344.47</v>
      </c>
      <c r="AN65" s="285">
        <v>34351795325.41</v>
      </c>
      <c r="AO65" s="285">
        <v>9939723</v>
      </c>
      <c r="AP65" s="285">
        <v>5465527</v>
      </c>
      <c r="AQ65" s="285">
        <v>4334061</v>
      </c>
      <c r="AR65" s="285">
        <v>140135</v>
      </c>
      <c r="AS65" s="285">
        <v>2692106783.52</v>
      </c>
      <c r="AT65" s="285">
        <v>231269184.09999999</v>
      </c>
      <c r="AU65" s="285">
        <v>2460837599.4200001</v>
      </c>
      <c r="AV65" s="285">
        <v>25840551262.247299</v>
      </c>
      <c r="AW65" s="285">
        <v>24355567913.727299</v>
      </c>
      <c r="AX65" s="285">
        <v>101807811.34</v>
      </c>
      <c r="AY65" s="297">
        <v>0</v>
      </c>
      <c r="AZ65" s="285">
        <v>1415137490.3399999</v>
      </c>
      <c r="BA65" s="285">
        <v>0</v>
      </c>
      <c r="BB65" s="285">
        <v>31961953.16</v>
      </c>
      <c r="BC65" s="285">
        <v>15234147763.415899</v>
      </c>
      <c r="BD65" s="285">
        <v>14981719705.4359</v>
      </c>
      <c r="BE65" s="285">
        <v>238405154.49000001</v>
      </c>
      <c r="BF65" s="285">
        <v>250000</v>
      </c>
      <c r="BG65" s="285">
        <v>26248819.039999999</v>
      </c>
      <c r="BH65" s="285">
        <v>12475915.550000001</v>
      </c>
      <c r="BI65" s="285">
        <v>10606403498.8314</v>
      </c>
      <c r="BJ65" s="285">
        <v>942552132.30999994</v>
      </c>
      <c r="BK65" s="285">
        <v>768846818.83399999</v>
      </c>
      <c r="BL65" s="285">
        <v>6056377071.0500002</v>
      </c>
      <c r="BM65" s="285">
        <v>1266124441.26</v>
      </c>
      <c r="BN65" s="285">
        <v>94787760.870000005</v>
      </c>
      <c r="BO65" s="285">
        <v>27875522522.341202</v>
      </c>
      <c r="BP65" s="285">
        <v>22704146730.905899</v>
      </c>
      <c r="BQ65" s="285">
        <v>5171375791.4354</v>
      </c>
    </row>
    <row r="66" spans="1:69" ht="12.75" customHeight="1">
      <c r="A66" s="282">
        <v>2021</v>
      </c>
      <c r="B66" s="282">
        <v>3</v>
      </c>
      <c r="C66" s="293">
        <v>225</v>
      </c>
      <c r="D66" s="298">
        <v>127</v>
      </c>
      <c r="E66" s="298">
        <v>98</v>
      </c>
      <c r="F66" s="293">
        <v>75771</v>
      </c>
      <c r="G66" s="294">
        <v>289371682198.05499</v>
      </c>
      <c r="H66" s="294">
        <v>63776794648.7155</v>
      </c>
      <c r="I66" s="294">
        <v>208065387214.75201</v>
      </c>
      <c r="J66" s="294">
        <v>202508927266.379</v>
      </c>
      <c r="K66" s="294">
        <f t="shared" si="1"/>
        <v>23085960282.96048</v>
      </c>
      <c r="L66" s="285">
        <v>194506245060.55301</v>
      </c>
      <c r="M66" s="285">
        <v>5556188213.1199999</v>
      </c>
      <c r="N66" s="294">
        <v>8002953941.0799999</v>
      </c>
      <c r="O66" s="295">
        <f t="shared" si="0"/>
        <v>3.8463648606867289E-2</v>
      </c>
      <c r="P66" s="285">
        <v>150000000</v>
      </c>
      <c r="Q66" s="285">
        <v>687771298.76999998</v>
      </c>
      <c r="R66" s="285">
        <v>1040305025.76893</v>
      </c>
      <c r="S66" s="285">
        <v>11421591990.061501</v>
      </c>
      <c r="T66" s="285">
        <v>3988909387.1327</v>
      </c>
      <c r="U66" s="285">
        <v>7417196471.4088001</v>
      </c>
      <c r="V66" s="285">
        <v>15486131.52</v>
      </c>
      <c r="W66" s="294">
        <v>228593871004.42099</v>
      </c>
      <c r="X66" s="294">
        <v>203807205812.94601</v>
      </c>
      <c r="Y66" s="294">
        <v>4824456181.9868002</v>
      </c>
      <c r="Z66" s="294">
        <v>198982749630.95999</v>
      </c>
      <c r="AA66" s="294">
        <v>8897624337.0205688</v>
      </c>
      <c r="AB66" s="294">
        <v>15889040854.454</v>
      </c>
      <c r="AC66" s="294">
        <v>87267652.519999996</v>
      </c>
      <c r="AD66" s="294">
        <v>60777811193.624298</v>
      </c>
      <c r="AE66" s="294">
        <v>25675069913.439999</v>
      </c>
      <c r="AF66" s="296">
        <v>17484279604.247299</v>
      </c>
      <c r="AG66" s="285">
        <v>263051717.24000001</v>
      </c>
      <c r="AH66" s="285">
        <v>340825757.44</v>
      </c>
      <c r="AI66" s="285">
        <v>17014584201.257</v>
      </c>
      <c r="AJ66" s="285">
        <v>170726601465.42001</v>
      </c>
      <c r="AK66" s="285">
        <v>169741825595.84</v>
      </c>
      <c r="AL66" s="285">
        <v>296920658.98000002</v>
      </c>
      <c r="AM66" s="285">
        <v>126975333407.39</v>
      </c>
      <c r="AN66" s="285">
        <v>42469571529.470001</v>
      </c>
      <c r="AO66" s="285">
        <v>10289353</v>
      </c>
      <c r="AP66" s="285">
        <v>5695346</v>
      </c>
      <c r="AQ66" s="285">
        <v>4333921</v>
      </c>
      <c r="AR66" s="285">
        <v>260086</v>
      </c>
      <c r="AS66" s="285">
        <v>974486516.58000004</v>
      </c>
      <c r="AT66" s="285">
        <v>96776097.700000003</v>
      </c>
      <c r="AU66" s="285">
        <v>877710418.88</v>
      </c>
      <c r="AV66" s="285">
        <v>38949574368.514603</v>
      </c>
      <c r="AW66" s="285">
        <v>36528176967.025597</v>
      </c>
      <c r="AX66" s="285">
        <v>147645121.97901899</v>
      </c>
      <c r="AY66" s="297">
        <v>0</v>
      </c>
      <c r="AZ66" s="285">
        <v>2322458142.98</v>
      </c>
      <c r="BA66" s="285">
        <v>0</v>
      </c>
      <c r="BB66" s="285">
        <v>48705863.469999999</v>
      </c>
      <c r="BC66" s="285">
        <v>23655210274.084</v>
      </c>
      <c r="BD66" s="285">
        <v>23341439823.034</v>
      </c>
      <c r="BE66" s="285">
        <v>301414920.69</v>
      </c>
      <c r="BF66" s="285">
        <v>640538</v>
      </c>
      <c r="BG66" s="285">
        <v>32729848.559999999</v>
      </c>
      <c r="BH66" s="285">
        <v>21014856.199999999</v>
      </c>
      <c r="BI66" s="285">
        <v>15294364094.430599</v>
      </c>
      <c r="BJ66" s="285">
        <v>1459603924.07005</v>
      </c>
      <c r="BK66" s="285">
        <v>909985852.16999996</v>
      </c>
      <c r="BL66" s="285">
        <v>8786097830.0699997</v>
      </c>
      <c r="BM66" s="285">
        <v>1922987340.6094999</v>
      </c>
      <c r="BN66" s="285">
        <v>8786097830.0699997</v>
      </c>
      <c r="BO66" s="285">
        <v>41782547561.294098</v>
      </c>
      <c r="BP66" s="285">
        <v>34635579636.587196</v>
      </c>
      <c r="BQ66" s="285">
        <v>7146967924.70683</v>
      </c>
    </row>
    <row r="67" spans="1:69" ht="12.75" customHeight="1">
      <c r="A67" s="282">
        <v>2021</v>
      </c>
      <c r="B67" s="282">
        <v>4</v>
      </c>
      <c r="C67" s="293">
        <v>209</v>
      </c>
      <c r="D67" s="298">
        <v>116</v>
      </c>
      <c r="E67" s="298">
        <v>93</v>
      </c>
      <c r="F67" s="293">
        <v>75400</v>
      </c>
      <c r="G67" s="294">
        <v>291197433448.14099</v>
      </c>
      <c r="H67" s="294">
        <v>61336408775.7985</v>
      </c>
      <c r="I67" s="294">
        <v>213421468527.31</v>
      </c>
      <c r="J67" s="294">
        <v>207849100050.24301</v>
      </c>
      <c r="K67" s="294">
        <f t="shared" si="1"/>
        <v>22011924622.099487</v>
      </c>
      <c r="L67" s="285">
        <v>202122837164.95001</v>
      </c>
      <c r="M67" s="285">
        <v>3905566979.6599998</v>
      </c>
      <c r="N67" s="294">
        <v>7393064382.6999998</v>
      </c>
      <c r="O67" s="295">
        <f t="shared" si="0"/>
        <v>3.4640678061654155E-2</v>
      </c>
      <c r="P67" s="285">
        <v>150000000</v>
      </c>
      <c r="Q67" s="285">
        <v>766310290.24000001</v>
      </c>
      <c r="R67" s="285">
        <v>917997813.92893302</v>
      </c>
      <c r="S67" s="285">
        <v>11115028335.931101</v>
      </c>
      <c r="T67" s="285">
        <v>3884855047.8427</v>
      </c>
      <c r="U67" s="285">
        <v>7214685497.8084297</v>
      </c>
      <c r="V67" s="285">
        <v>15487790.279999999</v>
      </c>
      <c r="W67" s="294">
        <v>227301079978.29501</v>
      </c>
      <c r="X67" s="294">
        <v>203585911178.15601</v>
      </c>
      <c r="Y67" s="294">
        <v>5333264163.0703001</v>
      </c>
      <c r="Z67" s="294">
        <v>198252647015.086</v>
      </c>
      <c r="AA67" s="294">
        <v>8606559454.25</v>
      </c>
      <c r="AB67" s="294">
        <v>15108609345.8888</v>
      </c>
      <c r="AC67" s="294">
        <v>87546208.180000007</v>
      </c>
      <c r="AD67" s="294">
        <v>63896353469.842796</v>
      </c>
      <c r="AE67" s="294">
        <v>25362675288.4352</v>
      </c>
      <c r="AF67" s="296">
        <v>21777402901.6437</v>
      </c>
      <c r="AG67" s="285">
        <v>168366599.56999999</v>
      </c>
      <c r="AH67" s="285">
        <v>326332532.55000001</v>
      </c>
      <c r="AI67" s="285">
        <v>16261576147.644001</v>
      </c>
      <c r="AJ67" s="285">
        <v>196325544053.65494</v>
      </c>
      <c r="AK67" s="285">
        <v>193343888950.10501</v>
      </c>
      <c r="AL67" s="285">
        <v>1396521659.6700001</v>
      </c>
      <c r="AM67" s="285">
        <v>131634058533.845</v>
      </c>
      <c r="AN67" s="285">
        <v>60313308756.589996</v>
      </c>
      <c r="AO67" s="285">
        <v>8763480</v>
      </c>
      <c r="AP67" s="285">
        <v>50327</v>
      </c>
      <c r="AQ67" s="285">
        <v>8483054</v>
      </c>
      <c r="AR67" s="285">
        <v>230099</v>
      </c>
      <c r="AS67" s="285">
        <v>2972891623.5499301</v>
      </c>
      <c r="AT67" s="285">
        <v>422370836.81</v>
      </c>
      <c r="AU67" s="285">
        <v>2550520786.7399302</v>
      </c>
      <c r="AV67" s="285">
        <v>54215900412.942802</v>
      </c>
      <c r="AW67" s="285">
        <v>50804579349.782799</v>
      </c>
      <c r="AX67" s="285">
        <v>215778252.59999999</v>
      </c>
      <c r="AY67" s="297">
        <v>0</v>
      </c>
      <c r="AZ67" s="285">
        <v>3309286105.0900002</v>
      </c>
      <c r="BA67" s="285">
        <v>63760162.5</v>
      </c>
      <c r="BB67" s="285">
        <v>177503457.03</v>
      </c>
      <c r="BC67" s="285">
        <v>31921953763.1744</v>
      </c>
      <c r="BD67" s="285">
        <v>31342974813.1782</v>
      </c>
      <c r="BE67" s="285">
        <v>423060753.64999998</v>
      </c>
      <c r="BF67" s="285">
        <v>543000</v>
      </c>
      <c r="BG67" s="285">
        <v>182961798.22999999</v>
      </c>
      <c r="BH67" s="285">
        <v>27586601.8838</v>
      </c>
      <c r="BI67" s="285">
        <v>22293946649.768398</v>
      </c>
      <c r="BJ67" s="285">
        <v>1975028746.938</v>
      </c>
      <c r="BK67" s="285">
        <v>1297916181.3499999</v>
      </c>
      <c r="BL67" s="285">
        <v>12199119751.5126</v>
      </c>
      <c r="BM67" s="285">
        <v>2460561936.4260001</v>
      </c>
      <c r="BN67" s="285">
        <v>262479444.59057</v>
      </c>
      <c r="BO67" s="285">
        <v>57974378530.718803</v>
      </c>
      <c r="BP67" s="285">
        <v>47225709530.475601</v>
      </c>
      <c r="BQ67" s="285">
        <v>10748669000.2432</v>
      </c>
    </row>
    <row r="68" spans="1:69" ht="12.75" customHeight="1">
      <c r="A68" s="282">
        <v>2022</v>
      </c>
      <c r="B68" s="282">
        <v>1</v>
      </c>
      <c r="C68" s="293">
        <v>205</v>
      </c>
      <c r="D68" s="298">
        <v>114</v>
      </c>
      <c r="E68" s="298">
        <v>91</v>
      </c>
      <c r="F68" s="293">
        <v>74966</v>
      </c>
      <c r="G68" s="294">
        <v>291292672350.06702</v>
      </c>
      <c r="H68" s="294">
        <v>51208991714.443901</v>
      </c>
      <c r="I68" s="294">
        <v>219286946738.88</v>
      </c>
      <c r="J68" s="294">
        <v>213675151761.327</v>
      </c>
      <c r="K68" s="294">
        <f t="shared" si="1"/>
        <v>26408528874.296112</v>
      </c>
      <c r="L68" s="285">
        <v>206922852686.53</v>
      </c>
      <c r="M68" s="285">
        <v>5325210370.5600004</v>
      </c>
      <c r="N68" s="294">
        <v>7038883681.79</v>
      </c>
      <c r="O68" s="295">
        <f t="shared" si="0"/>
        <v>3.2098963419704508E-2</v>
      </c>
      <c r="P68" s="285">
        <v>150000000</v>
      </c>
      <c r="Q68" s="285">
        <v>665788790.24000001</v>
      </c>
      <c r="R68" s="285">
        <v>2967519246.6199999</v>
      </c>
      <c r="S68" s="285">
        <v>10942106342.841499</v>
      </c>
      <c r="T68" s="285">
        <v>3723623304.8326998</v>
      </c>
      <c r="U68" s="285">
        <v>7202995247.7287998</v>
      </c>
      <c r="V68" s="285">
        <v>15487790.279999999</v>
      </c>
      <c r="W68" s="294">
        <v>225606636243.811</v>
      </c>
      <c r="X68" s="294">
        <v>202110148246.18201</v>
      </c>
      <c r="Y68" s="294">
        <v>3332786778.8483</v>
      </c>
      <c r="Z68" s="294">
        <v>198777361467.33401</v>
      </c>
      <c r="AA68" s="294">
        <v>7579194776.71</v>
      </c>
      <c r="AB68" s="294">
        <v>15917293220.919001</v>
      </c>
      <c r="AC68" s="294">
        <v>89770214.040000007</v>
      </c>
      <c r="AD68" s="294">
        <v>65686036106.255402</v>
      </c>
      <c r="AE68" s="294">
        <v>26397988262.5462</v>
      </c>
      <c r="AF68" s="296">
        <v>18990394680.777199</v>
      </c>
      <c r="AG68" s="285">
        <v>164559172.80000001</v>
      </c>
      <c r="AH68" s="285">
        <v>331015869.16000003</v>
      </c>
      <c r="AI68" s="285">
        <v>19802078120.972</v>
      </c>
      <c r="AJ68" s="285">
        <v>278850443553.04401</v>
      </c>
      <c r="AK68" s="285">
        <v>276572223576.76398</v>
      </c>
      <c r="AL68" s="285">
        <v>4522856511.9499998</v>
      </c>
      <c r="AM68" s="285">
        <v>200466278687.57401</v>
      </c>
      <c r="AN68" s="285">
        <v>71583088377.240005</v>
      </c>
      <c r="AO68" s="285">
        <v>10503292</v>
      </c>
      <c r="AP68" s="285">
        <v>20252</v>
      </c>
      <c r="AQ68" s="285">
        <v>10342956</v>
      </c>
      <c r="AR68" s="285">
        <v>140084</v>
      </c>
      <c r="AS68" s="285">
        <v>2267716684.2800002</v>
      </c>
      <c r="AT68" s="285">
        <v>1128622456.0799999</v>
      </c>
      <c r="AU68" s="285">
        <v>1139094228.2</v>
      </c>
      <c r="AV68" s="285">
        <v>15254025072.3104</v>
      </c>
      <c r="AW68" s="285">
        <v>14160940810.3904</v>
      </c>
      <c r="AX68" s="285">
        <v>50184879.899999999</v>
      </c>
      <c r="AY68" s="297">
        <v>0</v>
      </c>
      <c r="AZ68" s="301">
        <v>988769222.84000003</v>
      </c>
      <c r="BA68" s="285">
        <v>63760162.5</v>
      </c>
      <c r="BB68" s="285">
        <v>9630003.3200000003</v>
      </c>
      <c r="BC68" s="285">
        <v>8580199534.3666897</v>
      </c>
      <c r="BD68" s="285">
        <v>8339874723.7366896</v>
      </c>
      <c r="BE68" s="285">
        <v>243052529.49000001</v>
      </c>
      <c r="BF68" s="285">
        <v>0</v>
      </c>
      <c r="BG68" s="285">
        <v>10569323.050000001</v>
      </c>
      <c r="BH68" s="285">
        <v>13297041.91</v>
      </c>
      <c r="BI68" s="285">
        <v>6673825537.9437304</v>
      </c>
      <c r="BJ68" s="285">
        <v>415440278.42549998</v>
      </c>
      <c r="BK68" s="285">
        <v>369000639.67000002</v>
      </c>
      <c r="BL68" s="285">
        <v>3815233248.6964898</v>
      </c>
      <c r="BM68" s="285">
        <v>683564637.097</v>
      </c>
      <c r="BN68" s="285">
        <v>16648969.26</v>
      </c>
      <c r="BO68" s="285">
        <v>16306590349.0774</v>
      </c>
      <c r="BP68" s="285">
        <v>13109812929.7647</v>
      </c>
      <c r="BQ68" s="285">
        <v>3196777419.3127398</v>
      </c>
    </row>
    <row r="69" spans="1:69" ht="12.75" customHeight="1">
      <c r="A69" s="282">
        <v>2022</v>
      </c>
      <c r="B69" s="282">
        <v>2</v>
      </c>
      <c r="C69" s="293">
        <v>200</v>
      </c>
      <c r="D69" s="298">
        <v>110</v>
      </c>
      <c r="E69" s="298">
        <v>90</v>
      </c>
      <c r="F69" s="293">
        <v>72566</v>
      </c>
      <c r="G69" s="294">
        <v>271603553565.97299</v>
      </c>
      <c r="H69" s="294">
        <v>35233081064.561996</v>
      </c>
      <c r="I69" s="294">
        <v>217806546329.64001</v>
      </c>
      <c r="J69" s="294">
        <v>212174169567.332</v>
      </c>
      <c r="K69" s="294">
        <f t="shared" si="1"/>
        <v>24196302934.07901</v>
      </c>
      <c r="L69" s="285">
        <v>204939114823.45001</v>
      </c>
      <c r="M69" s="285">
        <v>5618421201.1199999</v>
      </c>
      <c r="N69" s="294">
        <v>7249010305.0699997</v>
      </c>
      <c r="O69" s="295">
        <f t="shared" si="0"/>
        <v>3.328187525685735E-2</v>
      </c>
      <c r="P69" s="302">
        <v>220000000</v>
      </c>
      <c r="Q69" s="302">
        <v>939916653.24000001</v>
      </c>
      <c r="R69" s="302">
        <v>1286158608.46</v>
      </c>
      <c r="S69" s="302">
        <v>3908240305.0359998</v>
      </c>
      <c r="T69" s="285">
        <v>3666767848.256</v>
      </c>
      <c r="U69" s="285">
        <v>226452456.78</v>
      </c>
      <c r="V69" s="285">
        <v>15020000</v>
      </c>
      <c r="W69" s="294">
        <v>218121012654.64301</v>
      </c>
      <c r="X69" s="294">
        <v>189373298768.18799</v>
      </c>
      <c r="Y69" s="294">
        <v>3296226993.1831899</v>
      </c>
      <c r="Z69" s="294">
        <v>186077071775.005</v>
      </c>
      <c r="AA69" s="294">
        <v>14122426143.060001</v>
      </c>
      <c r="AB69" s="294">
        <v>14625287743.394699</v>
      </c>
      <c r="AC69" s="294">
        <v>84715556.113999993</v>
      </c>
      <c r="AD69" s="294">
        <v>53482540911.330399</v>
      </c>
      <c r="AE69" s="294">
        <v>26070166338.104801</v>
      </c>
      <c r="AF69" s="296">
        <v>7909553227.7436199</v>
      </c>
      <c r="AG69" s="285">
        <v>164559162.80000001</v>
      </c>
      <c r="AH69" s="285">
        <v>330247358</v>
      </c>
      <c r="AI69" s="285">
        <v>19008014824.68203</v>
      </c>
      <c r="AJ69" s="285">
        <v>251441849020.46399</v>
      </c>
      <c r="AK69" s="285">
        <v>250040470595.58401</v>
      </c>
      <c r="AL69" s="285">
        <v>6168205823.3999996</v>
      </c>
      <c r="AM69" s="285">
        <v>182319822872.77399</v>
      </c>
      <c r="AN69" s="285">
        <v>61552441899.410004</v>
      </c>
      <c r="AO69" s="285">
        <v>10598241</v>
      </c>
      <c r="AP69" s="285">
        <v>220</v>
      </c>
      <c r="AQ69" s="285">
        <v>10332932</v>
      </c>
      <c r="AR69" s="285">
        <v>265089</v>
      </c>
      <c r="AS69" s="285">
        <v>1390780183.8800001</v>
      </c>
      <c r="AT69" s="285">
        <v>299249401.38999999</v>
      </c>
      <c r="AU69" s="285">
        <v>1091530782.49</v>
      </c>
      <c r="AV69" s="285">
        <v>28283631876.169998</v>
      </c>
      <c r="AW69" s="285">
        <v>26706301793.25</v>
      </c>
      <c r="AX69" s="285">
        <v>95502432.25</v>
      </c>
      <c r="AY69" s="297">
        <v>133865.79</v>
      </c>
      <c r="AZ69" s="301">
        <v>1614051914.9000001</v>
      </c>
      <c r="BA69" s="285">
        <v>5746573.6100000003</v>
      </c>
      <c r="BB69" s="285">
        <v>138104703.63</v>
      </c>
      <c r="BC69" s="285">
        <v>16117316199.24</v>
      </c>
      <c r="BD69" s="285">
        <v>15546074513.09</v>
      </c>
      <c r="BE69" s="285">
        <v>570746151.34000003</v>
      </c>
      <c r="BF69" s="285">
        <v>76591</v>
      </c>
      <c r="BG69" s="285">
        <v>16050202.58</v>
      </c>
      <c r="BH69" s="285">
        <v>15631258.77</v>
      </c>
      <c r="BI69" s="285">
        <v>12166315676.93</v>
      </c>
      <c r="BJ69" s="285">
        <v>1061837946.0345</v>
      </c>
      <c r="BK69" s="285">
        <v>580812812.66999996</v>
      </c>
      <c r="BL69" s="285">
        <v>7252050107.0935898</v>
      </c>
      <c r="BM69" s="285">
        <v>1210219693.7720001</v>
      </c>
      <c r="BN69" s="285">
        <v>44768908.359999999</v>
      </c>
      <c r="BO69" s="285">
        <v>30074664382.612</v>
      </c>
      <c r="BP69" s="285">
        <v>25041183521.648399</v>
      </c>
      <c r="BQ69" s="285">
        <v>5033480860.9636202</v>
      </c>
    </row>
    <row r="70" spans="1:69" ht="12.75" customHeight="1">
      <c r="A70" s="282">
        <v>2022</v>
      </c>
      <c r="B70" s="282">
        <v>3</v>
      </c>
      <c r="C70" s="293">
        <v>202</v>
      </c>
      <c r="D70" s="298">
        <v>110</v>
      </c>
      <c r="E70" s="298">
        <v>92</v>
      </c>
      <c r="F70" s="293">
        <v>72770</v>
      </c>
      <c r="G70" s="294">
        <v>266660249421.80099</v>
      </c>
      <c r="H70" s="294">
        <v>30491169455.349998</v>
      </c>
      <c r="I70" s="294">
        <v>216086474943.97</v>
      </c>
      <c r="J70" s="294">
        <v>210404840914.05301</v>
      </c>
      <c r="K70" s="294">
        <f t="shared" si="1"/>
        <v>25764239052.39798</v>
      </c>
      <c r="L70" s="285">
        <v>203009266122.29999</v>
      </c>
      <c r="M70" s="285">
        <v>5228926464.3800001</v>
      </c>
      <c r="N70" s="294">
        <v>7848282357.29</v>
      </c>
      <c r="O70" s="303">
        <f t="shared" si="0"/>
        <v>3.6320099901324295E-2</v>
      </c>
      <c r="P70" s="304">
        <v>220000000</v>
      </c>
      <c r="Q70" s="305">
        <v>812346653.24000001</v>
      </c>
      <c r="R70" s="305">
        <v>1306373511.3</v>
      </c>
      <c r="S70" s="306">
        <v>4138316186.3639998</v>
      </c>
      <c r="T70" s="307">
        <v>3951750668.414</v>
      </c>
      <c r="U70" s="285">
        <v>171545517.94999999</v>
      </c>
      <c r="V70" s="285">
        <v>15020000</v>
      </c>
      <c r="W70" s="294">
        <v>210567744493.758</v>
      </c>
      <c r="X70" s="294">
        <v>189762780524.64301</v>
      </c>
      <c r="Y70" s="294">
        <v>2678272124.7231798</v>
      </c>
      <c r="Z70" s="294">
        <v>187084508399.92001</v>
      </c>
      <c r="AA70" s="294">
        <v>6241467059.0500002</v>
      </c>
      <c r="AB70" s="294">
        <v>14563496910.064501</v>
      </c>
      <c r="AC70" s="294">
        <v>91005035.340000004</v>
      </c>
      <c r="AD70" s="294">
        <v>56092504928.045502</v>
      </c>
      <c r="AE70" s="294">
        <v>26069990690.838902</v>
      </c>
      <c r="AF70" s="296">
        <v>10558073628.104401</v>
      </c>
      <c r="AG70" s="285">
        <v>164394172.80000001</v>
      </c>
      <c r="AH70" s="285">
        <v>333146974.73218</v>
      </c>
      <c r="AI70" s="285">
        <v>18966899461.57</v>
      </c>
      <c r="AJ70" s="285">
        <v>314637297237.94</v>
      </c>
      <c r="AK70" s="291">
        <v>311442327072.21002</v>
      </c>
      <c r="AL70" s="308">
        <v>5264288623.54</v>
      </c>
      <c r="AM70" s="308">
        <v>230431526675.76999</v>
      </c>
      <c r="AN70" s="308">
        <v>75746511772.899994</v>
      </c>
      <c r="AO70" s="308">
        <v>171333975</v>
      </c>
      <c r="AP70" s="308">
        <v>171150209</v>
      </c>
      <c r="AQ70" s="308">
        <v>3673</v>
      </c>
      <c r="AR70" s="308">
        <v>180093</v>
      </c>
      <c r="AS70" s="308">
        <v>3023636190.73</v>
      </c>
      <c r="AT70" s="308">
        <v>1464900178.8299999</v>
      </c>
      <c r="AU70" s="308">
        <v>1558736011.9000001</v>
      </c>
      <c r="AV70" s="285">
        <v>41710958722.000999</v>
      </c>
      <c r="AW70" s="285">
        <v>39672149767.691002</v>
      </c>
      <c r="AX70" s="285">
        <v>188970724.69999999</v>
      </c>
      <c r="AY70" s="297">
        <v>0</v>
      </c>
      <c r="AZ70" s="301">
        <v>2082291939.3800001</v>
      </c>
      <c r="BA70" s="285">
        <v>0</v>
      </c>
      <c r="BB70" s="285">
        <v>232453709.77000001</v>
      </c>
      <c r="BC70" s="285">
        <v>23664172685.995602</v>
      </c>
      <c r="BD70" s="285">
        <v>22934439446.105598</v>
      </c>
      <c r="BE70" s="285">
        <v>732704784.71000004</v>
      </c>
      <c r="BF70" s="285">
        <v>297800</v>
      </c>
      <c r="BG70" s="285">
        <v>20309866.420000002</v>
      </c>
      <c r="BH70" s="285">
        <v>23579211.239999998</v>
      </c>
      <c r="BI70" s="285">
        <v>18046786036.005402</v>
      </c>
      <c r="BJ70" s="285">
        <v>1354822868.918</v>
      </c>
      <c r="BK70" s="285">
        <v>697056532.87</v>
      </c>
      <c r="BL70" s="285">
        <v>10579218917.5403</v>
      </c>
      <c r="BM70" s="285">
        <v>1607021916.0302</v>
      </c>
      <c r="BN70" s="285">
        <v>63711685.57</v>
      </c>
      <c r="BO70" s="285">
        <v>44015037170.901199</v>
      </c>
      <c r="BP70" s="285">
        <v>36472331111.806801</v>
      </c>
      <c r="BQ70" s="285">
        <v>7542706059.0944099</v>
      </c>
    </row>
    <row r="71" spans="1:69" ht="12.75" customHeight="1">
      <c r="A71" s="282">
        <v>2022</v>
      </c>
      <c r="B71" s="282">
        <v>4</v>
      </c>
      <c r="C71" s="293">
        <v>196</v>
      </c>
      <c r="D71" s="298">
        <v>107</v>
      </c>
      <c r="E71" s="298">
        <v>89</v>
      </c>
      <c r="F71" s="293">
        <v>71657</v>
      </c>
      <c r="G71" s="294">
        <v>267715669751.73599</v>
      </c>
      <c r="H71" s="294">
        <v>39998061490.532898</v>
      </c>
      <c r="I71" s="294">
        <v>210229235800.24301</v>
      </c>
      <c r="J71" s="294">
        <v>204972547373.68799</v>
      </c>
      <c r="K71" s="294">
        <f t="shared" si="1"/>
        <v>22745060887.515106</v>
      </c>
      <c r="L71" s="285">
        <v>197245086744.98199</v>
      </c>
      <c r="M71" s="285">
        <v>5937676308.3299999</v>
      </c>
      <c r="N71" s="294">
        <v>7046472746.9300003</v>
      </c>
      <c r="O71" s="303">
        <f t="shared" ref="O71:O76" si="2">N71/I71</f>
        <v>3.3518043863439928E-2</v>
      </c>
      <c r="P71" s="309">
        <v>650000000</v>
      </c>
      <c r="Q71" s="309">
        <v>908616390.24000001</v>
      </c>
      <c r="R71" s="310">
        <v>1286006619.4100001</v>
      </c>
      <c r="S71" s="309">
        <v>4099876346.46667</v>
      </c>
      <c r="T71" s="307">
        <v>3923987474.9966698</v>
      </c>
      <c r="U71" s="285">
        <v>160386184.50999999</v>
      </c>
      <c r="V71" s="285">
        <v>15502686.960000001</v>
      </c>
      <c r="W71" s="294">
        <v>207939351050.60501</v>
      </c>
      <c r="X71" s="294">
        <v>187500577220.74399</v>
      </c>
      <c r="Y71" s="294">
        <v>2814882690.2837</v>
      </c>
      <c r="Z71" s="294">
        <v>184685694530.461</v>
      </c>
      <c r="AA71" s="294">
        <v>5741966847.3500004</v>
      </c>
      <c r="AB71" s="294">
        <v>14696806982.510401</v>
      </c>
      <c r="AC71" s="294">
        <v>86228078.359763995</v>
      </c>
      <c r="AD71" s="294">
        <v>59776318701.132004</v>
      </c>
      <c r="AE71" s="294">
        <v>25902489095.459301</v>
      </c>
      <c r="AF71" s="296">
        <v>14650382008.7339</v>
      </c>
      <c r="AG71" s="285">
        <v>193569683.80000001</v>
      </c>
      <c r="AH71" s="285">
        <v>323620923.16703898</v>
      </c>
      <c r="AI71" s="285">
        <v>18706256989.971699</v>
      </c>
      <c r="AJ71" s="285">
        <v>268570199280.25</v>
      </c>
      <c r="AK71" s="284">
        <v>265270000115.54999</v>
      </c>
      <c r="AL71" s="308">
        <v>11947541956.41</v>
      </c>
      <c r="AM71" s="308">
        <v>229851203029.41</v>
      </c>
      <c r="AN71" s="308">
        <v>23471255129.73</v>
      </c>
      <c r="AO71" s="308">
        <v>179149867</v>
      </c>
      <c r="AP71" s="308">
        <v>171056357</v>
      </c>
      <c r="AQ71" s="308">
        <v>8003412</v>
      </c>
      <c r="AR71" s="308">
        <v>90098</v>
      </c>
      <c r="AS71" s="308">
        <v>3121049297.6999998</v>
      </c>
      <c r="AT71" s="308">
        <v>1795747401.3299999</v>
      </c>
      <c r="AU71" s="308">
        <v>1325301896.3699999</v>
      </c>
      <c r="AV71" s="285">
        <v>55881864101.57</v>
      </c>
      <c r="AW71" s="285">
        <v>53464442938.309998</v>
      </c>
      <c r="AX71" s="285">
        <v>276803627.17000002</v>
      </c>
      <c r="AY71" s="297">
        <v>9800000</v>
      </c>
      <c r="AZ71" s="301">
        <v>2461901996.0799999</v>
      </c>
      <c r="BA71" s="285">
        <v>11793097.189999999</v>
      </c>
      <c r="BB71" s="285">
        <v>342877557.18000001</v>
      </c>
      <c r="BC71" s="285">
        <v>30241703876.109798</v>
      </c>
      <c r="BD71" s="285">
        <v>29452790650.499802</v>
      </c>
      <c r="BE71" s="285">
        <v>786691804.87</v>
      </c>
      <c r="BF71" s="285">
        <v>0</v>
      </c>
      <c r="BG71" s="285">
        <v>36927064.619999997</v>
      </c>
      <c r="BH71" s="285">
        <v>34705643.880000003</v>
      </c>
      <c r="BI71" s="285">
        <v>25640160225.460201</v>
      </c>
      <c r="BJ71" s="285">
        <v>1614109779.7825</v>
      </c>
      <c r="BK71" s="285">
        <v>949072774.30999994</v>
      </c>
      <c r="BL71" s="285">
        <v>14184882733.222</v>
      </c>
      <c r="BM71" s="285">
        <v>2122120834.1001999</v>
      </c>
      <c r="BN71" s="285">
        <v>136504720.69</v>
      </c>
      <c r="BO71" s="285">
        <v>58953057709.980202</v>
      </c>
      <c r="BP71" s="285">
        <v>47336684581.944901</v>
      </c>
      <c r="BQ71" s="285">
        <v>11616373128.035299</v>
      </c>
    </row>
    <row r="72" spans="1:69" ht="12.75" customHeight="1">
      <c r="A72" s="282">
        <v>2023</v>
      </c>
      <c r="B72" s="282">
        <v>1</v>
      </c>
      <c r="C72" s="293">
        <v>191</v>
      </c>
      <c r="D72" s="298">
        <v>101</v>
      </c>
      <c r="E72" s="298">
        <v>90</v>
      </c>
      <c r="F72" s="293">
        <v>69962</v>
      </c>
      <c r="G72" s="294">
        <v>274547935256.065</v>
      </c>
      <c r="H72" s="294">
        <v>42491357218.073898</v>
      </c>
      <c r="I72" s="294">
        <v>212482939371.84299</v>
      </c>
      <c r="J72" s="294">
        <v>207853296937.76801</v>
      </c>
      <c r="K72" s="294">
        <f t="shared" si="1"/>
        <v>24203281100.223083</v>
      </c>
      <c r="L72" s="285">
        <v>196564430646.19299</v>
      </c>
      <c r="M72" s="285">
        <v>8401703290.8500004</v>
      </c>
      <c r="N72" s="294">
        <v>7516805434.8000002</v>
      </c>
      <c r="O72" s="303">
        <f t="shared" si="2"/>
        <v>3.537604222259777E-2</v>
      </c>
      <c r="P72" s="309">
        <v>700000000</v>
      </c>
      <c r="Q72" s="309">
        <v>972222079.50999999</v>
      </c>
      <c r="R72" s="310">
        <v>1133524413.3800001</v>
      </c>
      <c r="S72" s="309">
        <v>4096876706.8400002</v>
      </c>
      <c r="T72" s="307">
        <v>3877771501.1999998</v>
      </c>
      <c r="U72" s="285">
        <v>203602518.68000001</v>
      </c>
      <c r="V72" s="285">
        <v>15502686.960000001</v>
      </c>
      <c r="W72" s="299">
        <v>215178529449.83701</v>
      </c>
      <c r="X72" s="294">
        <v>191450152308.16299</v>
      </c>
      <c r="Y72" s="294">
        <v>2926147073.1700001</v>
      </c>
      <c r="Z72" s="294">
        <v>188524005234.99301</v>
      </c>
      <c r="AA72" s="294">
        <v>8264380572.2320004</v>
      </c>
      <c r="AB72" s="294">
        <v>15463996569.442101</v>
      </c>
      <c r="AC72" s="294">
        <v>95256300.075000003</v>
      </c>
      <c r="AD72" s="294">
        <v>59369405806.227798</v>
      </c>
      <c r="AE72" s="294">
        <v>26570075809.596001</v>
      </c>
      <c r="AF72" s="296">
        <v>10150743800.034599</v>
      </c>
      <c r="AG72" s="285">
        <v>197435353.80000001</v>
      </c>
      <c r="AH72" s="285">
        <v>358504642.89315099</v>
      </c>
      <c r="AI72" s="285">
        <v>22092646199.903999</v>
      </c>
      <c r="AJ72" s="284">
        <f t="shared" ref="AJ72:AJ76" si="3">AK72+AO72+AS72</f>
        <v>282531243871.53003</v>
      </c>
      <c r="AK72" s="285">
        <v>278397194746.28003</v>
      </c>
      <c r="AL72" s="308">
        <v>11109006528.139999</v>
      </c>
      <c r="AM72" s="308">
        <v>252503194594.04999</v>
      </c>
      <c r="AN72" s="308">
        <v>14784993624.09</v>
      </c>
      <c r="AO72" s="308">
        <v>156540215</v>
      </c>
      <c r="AP72" s="308">
        <v>150239085</v>
      </c>
      <c r="AQ72" s="308">
        <v>6000097</v>
      </c>
      <c r="AR72" s="308">
        <v>301033</v>
      </c>
      <c r="AS72" s="308">
        <v>3977508910.25</v>
      </c>
      <c r="AT72" s="308">
        <v>3227367644.25</v>
      </c>
      <c r="AU72" s="308">
        <v>750141266</v>
      </c>
      <c r="AV72" s="301">
        <v>14602092396.698099</v>
      </c>
      <c r="AW72" s="311">
        <v>13681764899.4181</v>
      </c>
      <c r="AX72" s="301">
        <v>93192234.700000003</v>
      </c>
      <c r="AY72" s="312">
        <v>0</v>
      </c>
      <c r="AZ72" s="301">
        <v>833465614.42999995</v>
      </c>
      <c r="BA72" s="313">
        <v>0</v>
      </c>
      <c r="BB72" s="314">
        <v>6330351.8499999996</v>
      </c>
      <c r="BC72" s="301">
        <v>8525195472.7300701</v>
      </c>
      <c r="BD72" s="301">
        <v>8138521718.7100697</v>
      </c>
      <c r="BE72" s="301">
        <v>387170052.47000003</v>
      </c>
      <c r="BF72" s="313">
        <v>0</v>
      </c>
      <c r="BG72" s="315">
        <v>11292147.380000001</v>
      </c>
      <c r="BH72" s="315">
        <v>11788445.83</v>
      </c>
      <c r="BI72" s="315">
        <v>6076896923.96807</v>
      </c>
      <c r="BJ72" s="315">
        <v>1303331562.0764999</v>
      </c>
      <c r="BK72" s="315">
        <v>216620102.59999999</v>
      </c>
      <c r="BL72" s="315">
        <v>4052344353.3473802</v>
      </c>
      <c r="BM72" s="315">
        <v>929643275.95535696</v>
      </c>
      <c r="BN72" s="315">
        <v>16421213.08</v>
      </c>
      <c r="BO72" s="315">
        <v>15748355775.2535</v>
      </c>
      <c r="BP72" s="315">
        <v>14095871484.735901</v>
      </c>
      <c r="BQ72" s="315">
        <v>1652484290.5176301</v>
      </c>
    </row>
    <row r="73" spans="1:69" ht="12.75" customHeight="1">
      <c r="A73" s="282">
        <v>2023</v>
      </c>
      <c r="B73" s="282">
        <v>2</v>
      </c>
      <c r="C73" s="293">
        <v>192</v>
      </c>
      <c r="D73" s="298">
        <v>101</v>
      </c>
      <c r="E73" s="298">
        <v>91</v>
      </c>
      <c r="F73" s="293">
        <v>71184</v>
      </c>
      <c r="G73" s="297">
        <v>295932583623.32001</v>
      </c>
      <c r="H73" s="297">
        <v>52220645179.337997</v>
      </c>
      <c r="I73" s="297">
        <v>220404082737.992</v>
      </c>
      <c r="J73" s="297">
        <v>215731235917.81799</v>
      </c>
      <c r="K73" s="294">
        <f t="shared" si="1"/>
        <v>27980702526.164001</v>
      </c>
      <c r="L73" s="297">
        <v>205100490798.90201</v>
      </c>
      <c r="M73" s="297">
        <v>8034077487.1899996</v>
      </c>
      <c r="N73" s="297">
        <v>7269514451.8999996</v>
      </c>
      <c r="O73" s="303">
        <f t="shared" si="2"/>
        <v>3.2982666934267831E-2</v>
      </c>
      <c r="P73" s="309">
        <v>700000000</v>
      </c>
      <c r="Q73" s="297">
        <v>1008146351.4299999</v>
      </c>
      <c r="R73" s="297">
        <v>5477544438.5600004</v>
      </c>
      <c r="S73" s="297">
        <v>4131616830.29</v>
      </c>
      <c r="T73" s="297">
        <v>3964031336.3600001</v>
      </c>
      <c r="U73" s="297">
        <v>152032806.93000001</v>
      </c>
      <c r="V73" s="297">
        <v>15552687</v>
      </c>
      <c r="W73" s="297">
        <v>234283410000.22101</v>
      </c>
      <c r="X73" s="297">
        <v>203897757632.272</v>
      </c>
      <c r="Y73" s="297">
        <v>4691253773.3870001</v>
      </c>
      <c r="Z73" s="297">
        <v>199206503858.88501</v>
      </c>
      <c r="AA73" s="294">
        <v>13891606306.630001</v>
      </c>
      <c r="AB73" s="301">
        <v>16494046061.319901</v>
      </c>
      <c r="AC73" s="316">
        <v>98869046.919</v>
      </c>
      <c r="AD73" s="316">
        <v>61649173623.0989</v>
      </c>
      <c r="AE73" s="316">
        <v>27241446907.305099</v>
      </c>
      <c r="AF73" s="316">
        <v>11960272386.0658</v>
      </c>
      <c r="AG73" s="316">
        <v>189018779.00999999</v>
      </c>
      <c r="AH73" s="316">
        <v>359087332.56</v>
      </c>
      <c r="AI73" s="316">
        <v>21899348218.158001</v>
      </c>
      <c r="AJ73" s="284">
        <f t="shared" si="3"/>
        <v>144879263370.07001</v>
      </c>
      <c r="AK73" s="316">
        <v>140731889209.06</v>
      </c>
      <c r="AL73" s="316">
        <v>3021218290</v>
      </c>
      <c r="AM73" s="316">
        <v>127955821289.78999</v>
      </c>
      <c r="AN73" s="316">
        <v>9754849629.2700005</v>
      </c>
      <c r="AO73" s="316">
        <v>6096553</v>
      </c>
      <c r="AP73" s="316">
        <v>6281</v>
      </c>
      <c r="AQ73" s="316">
        <v>6000097</v>
      </c>
      <c r="AR73" s="316">
        <v>90175</v>
      </c>
      <c r="AS73" s="316">
        <v>4141277608.0100002</v>
      </c>
      <c r="AT73" s="316">
        <v>3122036399.6700001</v>
      </c>
      <c r="AU73" s="316">
        <v>1019241208.34</v>
      </c>
      <c r="AV73" s="316">
        <v>28651372985.428001</v>
      </c>
      <c r="AW73" s="316">
        <v>26610434575.709999</v>
      </c>
      <c r="AX73" s="316">
        <v>196011168.69</v>
      </c>
      <c r="AY73" s="316">
        <v>0</v>
      </c>
      <c r="AZ73" s="316">
        <v>1846552133.9979501</v>
      </c>
      <c r="BA73" s="316">
        <v>0</v>
      </c>
      <c r="BB73" s="316">
        <v>1624892.97</v>
      </c>
      <c r="BC73" s="316">
        <v>17359349923.178398</v>
      </c>
      <c r="BD73" s="316">
        <v>16554399544.6684</v>
      </c>
      <c r="BE73" s="316">
        <v>804319933.42999995</v>
      </c>
      <c r="BF73" s="316">
        <v>0</v>
      </c>
      <c r="BG73" s="316">
        <v>17265473.329999998</v>
      </c>
      <c r="BH73" s="316">
        <v>16635028.25</v>
      </c>
      <c r="BI73" s="316">
        <v>11292023062.2495</v>
      </c>
      <c r="BJ73" s="316">
        <v>1544432673.4400001</v>
      </c>
      <c r="BK73" s="316">
        <v>481728145.39999998</v>
      </c>
      <c r="BL73" s="316">
        <v>8062020191.1999998</v>
      </c>
      <c r="BM73" s="316">
        <v>1144984915.24</v>
      </c>
      <c r="BN73" s="316">
        <v>111573943.58</v>
      </c>
      <c r="BO73" s="316">
        <v>30278086046.068001</v>
      </c>
      <c r="BP73" s="316">
        <v>27524950945.9025</v>
      </c>
      <c r="BQ73" s="316">
        <v>2753135100.1654501</v>
      </c>
    </row>
    <row r="74" spans="1:69" ht="12.75" customHeight="1">
      <c r="A74" s="282">
        <v>2023</v>
      </c>
      <c r="B74" s="282">
        <v>3</v>
      </c>
      <c r="C74" s="293">
        <v>192</v>
      </c>
      <c r="D74" s="298">
        <v>101</v>
      </c>
      <c r="E74" s="298">
        <v>91</v>
      </c>
      <c r="F74" s="293">
        <v>71649</v>
      </c>
      <c r="G74" s="297">
        <v>302666905226.80292</v>
      </c>
      <c r="H74" s="297">
        <v>54748269209.541954</v>
      </c>
      <c r="I74" s="297">
        <v>221997781966.4501</v>
      </c>
      <c r="J74" s="297">
        <v>217139572911.02557</v>
      </c>
      <c r="K74" s="294">
        <f t="shared" si="1"/>
        <v>30779063106.235382</v>
      </c>
      <c r="L74" s="297">
        <v>206410597327.67004</v>
      </c>
      <c r="M74" s="297">
        <v>8674197108.2399998</v>
      </c>
      <c r="N74" s="297">
        <v>6912987530.5399961</v>
      </c>
      <c r="O74" s="303">
        <f t="shared" si="2"/>
        <v>3.113989459401327E-2</v>
      </c>
      <c r="P74" s="309">
        <v>700000000</v>
      </c>
      <c r="Q74" s="297">
        <v>1020746351.4300001</v>
      </c>
      <c r="R74" s="297">
        <v>6213306526.29</v>
      </c>
      <c r="S74" s="297">
        <v>4135124767.2520003</v>
      </c>
      <c r="T74" s="297">
        <v>3969905694.6559992</v>
      </c>
      <c r="U74" s="297">
        <v>149716385.63600001</v>
      </c>
      <c r="V74" s="297">
        <v>15502686.960000001</v>
      </c>
      <c r="W74" s="297">
        <v>237994313449.9913</v>
      </c>
      <c r="X74" s="297">
        <v>213015412364.78</v>
      </c>
      <c r="Y74" s="297">
        <v>4779544339.0500011</v>
      </c>
      <c r="Z74" s="297">
        <v>208235868025.72998</v>
      </c>
      <c r="AA74" s="294">
        <v>7663665396.75</v>
      </c>
      <c r="AB74" s="301">
        <v>17315235688.461082</v>
      </c>
      <c r="AC74" s="316">
        <v>105493095.38900004</v>
      </c>
      <c r="AD74" s="316">
        <v>64672591776.812027</v>
      </c>
      <c r="AE74" s="316">
        <v>27209177458.884022</v>
      </c>
      <c r="AF74" s="316">
        <v>15138531196.20915</v>
      </c>
      <c r="AG74" s="316">
        <v>189127293.79999998</v>
      </c>
      <c r="AH74" s="316">
        <v>374104322.56</v>
      </c>
      <c r="AI74" s="316">
        <v>21761651505.35881</v>
      </c>
      <c r="AJ74" s="284">
        <f t="shared" si="3"/>
        <v>333132833681.20398</v>
      </c>
      <c r="AK74" s="316">
        <v>330004374264.474</v>
      </c>
      <c r="AL74" s="316">
        <v>19091033674.080002</v>
      </c>
      <c r="AM74" s="316">
        <v>261103995429.82397</v>
      </c>
      <c r="AN74" s="316">
        <v>49809345160.57</v>
      </c>
      <c r="AO74" s="316">
        <v>427335</v>
      </c>
      <c r="AP74" s="316">
        <v>213513</v>
      </c>
      <c r="AQ74" s="316">
        <v>155</v>
      </c>
      <c r="AR74" s="316">
        <v>213667</v>
      </c>
      <c r="AS74" s="316">
        <v>3128032081.7299995</v>
      </c>
      <c r="AT74" s="316">
        <v>1815174940.9499998</v>
      </c>
      <c r="AU74" s="316">
        <v>1312857140.78</v>
      </c>
      <c r="AV74" s="316">
        <v>44372935188.169044</v>
      </c>
      <c r="AW74" s="316">
        <v>40928120333.443001</v>
      </c>
      <c r="AX74" s="316">
        <v>303011422.96999991</v>
      </c>
      <c r="AY74" s="316">
        <v>8104931.5099999998</v>
      </c>
      <c r="AZ74" s="316">
        <v>3137194071.6660008</v>
      </c>
      <c r="BA74" s="316">
        <v>0</v>
      </c>
      <c r="BB74" s="316">
        <v>-3495571.4200000004</v>
      </c>
      <c r="BC74" s="316">
        <v>25926454140.988895</v>
      </c>
      <c r="BD74" s="316">
        <v>24783960207.788895</v>
      </c>
      <c r="BE74" s="316">
        <v>1129753578.6800001</v>
      </c>
      <c r="BF74" s="316">
        <v>0</v>
      </c>
      <c r="BG74" s="316">
        <v>35212496.560000002</v>
      </c>
      <c r="BH74" s="316">
        <v>22472142.039999999</v>
      </c>
      <c r="BI74" s="316">
        <v>18446481047.180103</v>
      </c>
      <c r="BJ74" s="316">
        <v>1909672655.5000002</v>
      </c>
      <c r="BK74" s="316">
        <v>731564396.75999975</v>
      </c>
      <c r="BL74" s="316">
        <v>11760748402.864</v>
      </c>
      <c r="BM74" s="316">
        <v>1360044188.7499998</v>
      </c>
      <c r="BN74" s="316">
        <v>62275509.849999897</v>
      </c>
      <c r="BO74" s="316">
        <v>46464543773.679016</v>
      </c>
      <c r="BP74" s="316">
        <v>40387774839.900208</v>
      </c>
      <c r="BQ74" s="316">
        <v>6076768933.7788</v>
      </c>
    </row>
    <row r="75" spans="1:69" ht="12.75" customHeight="1">
      <c r="A75" s="282">
        <v>2023</v>
      </c>
      <c r="B75" s="282">
        <v>4</v>
      </c>
      <c r="C75" s="293">
        <v>191</v>
      </c>
      <c r="D75" s="298">
        <v>100</v>
      </c>
      <c r="E75" s="298">
        <v>91</v>
      </c>
      <c r="F75" s="317">
        <v>72521</v>
      </c>
      <c r="G75" s="318">
        <v>306475284562.01721</v>
      </c>
      <c r="H75" s="298">
        <v>75561585527.949142</v>
      </c>
      <c r="I75" s="297">
        <v>209080409865.22287</v>
      </c>
      <c r="J75" s="297">
        <v>204238272484.73291</v>
      </c>
      <c r="K75" s="294">
        <f t="shared" si="1"/>
        <v>26675426549.335144</v>
      </c>
      <c r="L75" s="297">
        <v>193870730715.50287</v>
      </c>
      <c r="M75" s="297">
        <v>8534126389.749999</v>
      </c>
      <c r="N75" s="297">
        <v>6675552759.9700012</v>
      </c>
      <c r="O75" s="303">
        <f t="shared" si="2"/>
        <v>3.1928159908779528E-2</v>
      </c>
      <c r="P75" s="309">
        <v>900000000</v>
      </c>
      <c r="Q75" s="297">
        <v>947028691.16000009</v>
      </c>
      <c r="R75" s="297">
        <v>3560664190.2910686</v>
      </c>
      <c r="S75" s="297">
        <v>4042283913.0590005</v>
      </c>
      <c r="T75" s="297">
        <v>3887594180.7400007</v>
      </c>
      <c r="U75" s="297">
        <v>139187045.35899991</v>
      </c>
      <c r="V75" s="297">
        <v>15502686.960000001</v>
      </c>
      <c r="W75" s="297">
        <v>236987363455.1676</v>
      </c>
      <c r="X75" s="297">
        <v>215159878633.77243</v>
      </c>
      <c r="Y75" s="297">
        <v>5493964085.8300009</v>
      </c>
      <c r="Z75" s="297">
        <v>209665914547.94238</v>
      </c>
      <c r="AA75" s="294">
        <v>3432190895.8200002</v>
      </c>
      <c r="AB75" s="301">
        <v>18395293925.575062</v>
      </c>
      <c r="AC75" s="316">
        <v>152357654.12899998</v>
      </c>
      <c r="AD75" s="316">
        <v>69487921106.849731</v>
      </c>
      <c r="AE75" s="316">
        <v>27535066827.523914</v>
      </c>
      <c r="AF75" s="316">
        <v>20022584370.700893</v>
      </c>
      <c r="AG75" s="316">
        <v>188763693.79999998</v>
      </c>
      <c r="AH75" s="316">
        <v>240051917.56</v>
      </c>
      <c r="AI75" s="316">
        <v>21501454297.264999</v>
      </c>
      <c r="AJ75" s="284">
        <f t="shared" si="3"/>
        <v>274275818547.26398</v>
      </c>
      <c r="AK75" s="316">
        <v>270978126838.36398</v>
      </c>
      <c r="AL75" s="316">
        <v>1710267977</v>
      </c>
      <c r="AM75" s="316">
        <v>231872715670.83398</v>
      </c>
      <c r="AN75" s="316">
        <v>37395143190.529999</v>
      </c>
      <c r="AO75" s="316">
        <v>177571602</v>
      </c>
      <c r="AP75" s="316">
        <v>217879</v>
      </c>
      <c r="AQ75" s="316">
        <v>177050127</v>
      </c>
      <c r="AR75" s="316">
        <v>303596</v>
      </c>
      <c r="AS75" s="316">
        <v>3120120106.8999996</v>
      </c>
      <c r="AT75" s="316">
        <v>1672981557.8199997</v>
      </c>
      <c r="AU75" s="316">
        <v>1447138549.0799999</v>
      </c>
      <c r="AV75" s="316">
        <v>61204159420.457115</v>
      </c>
      <c r="AW75" s="316">
        <v>55922749491.589111</v>
      </c>
      <c r="AX75" s="316">
        <v>435657763.18999988</v>
      </c>
      <c r="AY75" s="316">
        <v>8115991.2299999995</v>
      </c>
      <c r="AZ75" s="316">
        <v>4906472068.1879997</v>
      </c>
      <c r="BA75" s="316">
        <v>0</v>
      </c>
      <c r="BB75" s="316">
        <v>-68835893.74000001</v>
      </c>
      <c r="BC75" s="316">
        <v>34202252208.054794</v>
      </c>
      <c r="BD75" s="316">
        <v>32850230684.184795</v>
      </c>
      <c r="BE75" s="316">
        <v>1337784387.53</v>
      </c>
      <c r="BF75" s="316">
        <v>0</v>
      </c>
      <c r="BG75" s="316">
        <v>39902448.030000009</v>
      </c>
      <c r="BH75" s="316">
        <v>25665311.690000001</v>
      </c>
      <c r="BI75" s="316">
        <v>27001907212.402321</v>
      </c>
      <c r="BJ75" s="316">
        <v>2155054186.7469997</v>
      </c>
      <c r="BK75" s="316">
        <v>1181087710.4900002</v>
      </c>
      <c r="BL75" s="316">
        <v>16103393805.135</v>
      </c>
      <c r="BM75" s="316">
        <v>2239790202.0265017</v>
      </c>
      <c r="BN75" s="316">
        <v>97766017.809999987</v>
      </c>
      <c r="BO75" s="316">
        <v>64625037332.973633</v>
      </c>
      <c r="BP75" s="316">
        <v>53668667339.383095</v>
      </c>
      <c r="BQ75" s="316">
        <v>10956369993.5905</v>
      </c>
    </row>
    <row r="76" spans="1:69" ht="12.75" customHeight="1">
      <c r="A76" s="282">
        <v>2024</v>
      </c>
      <c r="B76" s="282">
        <v>1</v>
      </c>
      <c r="C76" s="293">
        <f>D76+E76</f>
        <v>184</v>
      </c>
      <c r="D76" s="298">
        <v>95</v>
      </c>
      <c r="E76" s="298">
        <v>89</v>
      </c>
      <c r="F76" s="317">
        <v>73293</v>
      </c>
      <c r="G76" s="318">
        <v>316175331149.388</v>
      </c>
      <c r="H76" s="298">
        <v>71691535260.086197</v>
      </c>
      <c r="I76" s="297">
        <v>220265413893.01199</v>
      </c>
      <c r="J76" s="297">
        <v>214829871374.66699</v>
      </c>
      <c r="K76" s="294">
        <f t="shared" si="1"/>
        <v>29653924514.634827</v>
      </c>
      <c r="L76" s="297">
        <v>205061934188.32199</v>
      </c>
      <c r="M76" s="297">
        <v>8297650682</v>
      </c>
      <c r="N76" s="297">
        <v>6905829022.6899996</v>
      </c>
      <c r="O76" s="303">
        <f t="shared" si="2"/>
        <v>3.1352307657544098E-2</v>
      </c>
      <c r="P76" s="309">
        <v>820000000</v>
      </c>
      <c r="Q76" s="297">
        <v>929928691.15999997</v>
      </c>
      <c r="R76" s="297">
        <v>4100859556.54107</v>
      </c>
      <c r="S76" s="297">
        <v>4175235836.2260499</v>
      </c>
      <c r="T76" s="297">
        <v>3995636120.4260402</v>
      </c>
      <c r="U76" s="297">
        <v>326942568.13</v>
      </c>
      <c r="V76" s="297">
        <v>15502686.960000001</v>
      </c>
      <c r="W76" s="297">
        <v>244910190767.67801</v>
      </c>
      <c r="X76" s="297">
        <v>219943391365.716</v>
      </c>
      <c r="Y76" s="297">
        <v>4465609141.0389996</v>
      </c>
      <c r="Z76" s="297">
        <v>215477782224.677</v>
      </c>
      <c r="AA76" s="294">
        <v>4470872475.0748997</v>
      </c>
      <c r="AB76" s="301">
        <v>20495926926.886902</v>
      </c>
      <c r="AC76" s="316">
        <v>154959488.22999999</v>
      </c>
      <c r="AD76" s="316">
        <v>71265140381.7099</v>
      </c>
      <c r="AE76" s="316">
        <v>28327858144.689999</v>
      </c>
      <c r="AF76" s="316">
        <v>17563503738.8862</v>
      </c>
      <c r="AG76" s="316">
        <v>192305179.00999999</v>
      </c>
      <c r="AH76" s="316">
        <v>237072368.12</v>
      </c>
      <c r="AI76" s="316">
        <v>24944400951.003704</v>
      </c>
      <c r="AJ76" s="284">
        <f t="shared" si="3"/>
        <v>414388089187.37402</v>
      </c>
      <c r="AK76" s="316">
        <v>411813650715.854</v>
      </c>
      <c r="AL76" s="316">
        <v>52943671354.760002</v>
      </c>
      <c r="AM76" s="316">
        <v>349801817562.48401</v>
      </c>
      <c r="AN76" s="316">
        <v>9068161798.6100006</v>
      </c>
      <c r="AO76" s="316">
        <v>177531551</v>
      </c>
      <c r="AP76" s="316">
        <v>217883</v>
      </c>
      <c r="AQ76" s="316">
        <v>177050137</v>
      </c>
      <c r="AR76" s="316">
        <v>263531</v>
      </c>
      <c r="AS76" s="316">
        <v>2396906920.52</v>
      </c>
      <c r="AT76" s="316">
        <v>1577085913.75</v>
      </c>
      <c r="AU76" s="316">
        <v>819821006.76999998</v>
      </c>
      <c r="AV76" s="316">
        <v>16685062093.531</v>
      </c>
      <c r="AW76" s="316">
        <v>14445539218.959</v>
      </c>
      <c r="AX76" s="316">
        <v>147658790.81999999</v>
      </c>
      <c r="AY76" s="316">
        <v>8995068.4900000002</v>
      </c>
      <c r="AZ76" s="316">
        <v>2126659348.2520001</v>
      </c>
      <c r="BA76" s="316">
        <v>0</v>
      </c>
      <c r="BB76" s="316">
        <v>43790332.990000002</v>
      </c>
      <c r="BC76" s="316">
        <v>9783841906.7421093</v>
      </c>
      <c r="BD76" s="316">
        <v>9611269189.7921104</v>
      </c>
      <c r="BE76" s="316">
        <v>166021080.28999999</v>
      </c>
      <c r="BF76" s="316">
        <v>0</v>
      </c>
      <c r="BG76" s="316">
        <v>15091511.460000001</v>
      </c>
      <c r="BH76" s="316">
        <v>8539874.8000000007</v>
      </c>
      <c r="BI76" s="316">
        <v>6901220186.7888803</v>
      </c>
      <c r="BJ76" s="316">
        <v>810600658.49000001</v>
      </c>
      <c r="BK76" s="316">
        <v>295541208.27999997</v>
      </c>
      <c r="BL76" s="316">
        <v>4679839811.6287003</v>
      </c>
      <c r="BM76" s="316">
        <v>485591763.31999999</v>
      </c>
      <c r="BN76" s="316">
        <v>20305635.831</v>
      </c>
      <c r="BO76" s="316">
        <v>17466195065.131001</v>
      </c>
      <c r="BP76" s="316">
        <v>15605600479.145599</v>
      </c>
      <c r="BQ76" s="316">
        <v>1860594585.9853799</v>
      </c>
    </row>
    <row r="77" spans="1:69" ht="12.75" customHeight="1">
      <c r="A77" s="273"/>
      <c r="B77" s="273"/>
      <c r="C77" s="274"/>
      <c r="D77" s="274"/>
      <c r="E77" s="274"/>
      <c r="F77" s="274"/>
      <c r="G77" s="273"/>
      <c r="H77" s="273"/>
      <c r="I77" s="273"/>
      <c r="J77" s="273"/>
      <c r="K77" s="273"/>
      <c r="L77" s="275"/>
      <c r="M77" s="275"/>
      <c r="N77" s="273"/>
      <c r="O77" s="319"/>
      <c r="P77" s="319"/>
      <c r="Q77" s="319"/>
      <c r="R77" s="319"/>
      <c r="S77" s="319"/>
      <c r="T77" s="319"/>
      <c r="U77" s="319"/>
      <c r="V77" s="319"/>
      <c r="W77" s="319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70"/>
      <c r="AS77" s="270"/>
      <c r="AT77" s="270"/>
      <c r="AU77" s="270"/>
      <c r="AV77" s="270"/>
      <c r="AW77" s="270"/>
      <c r="AX77" s="270"/>
      <c r="AY77" s="271"/>
      <c r="AZ77" s="270"/>
      <c r="BA77" s="270"/>
      <c r="BB77" s="270"/>
      <c r="BC77" s="270"/>
      <c r="BD77" s="270"/>
      <c r="BE77" s="270"/>
      <c r="BF77" s="270"/>
      <c r="BG77" s="270"/>
      <c r="BH77" s="270"/>
      <c r="BI77" s="270"/>
      <c r="BJ77" s="270"/>
      <c r="BK77" s="270"/>
      <c r="BL77" s="270"/>
      <c r="BM77" s="270"/>
      <c r="BN77" s="270"/>
      <c r="BO77" s="270"/>
      <c r="BP77" s="270"/>
      <c r="BQ77" s="270"/>
    </row>
    <row r="78" spans="1:69" ht="12.75" customHeight="1">
      <c r="A78" s="273"/>
      <c r="B78" s="273"/>
      <c r="C78" s="274"/>
      <c r="D78" s="274"/>
      <c r="E78" s="274"/>
      <c r="F78" s="274"/>
      <c r="G78" s="273"/>
      <c r="H78" s="273"/>
      <c r="I78" s="273"/>
      <c r="J78" s="273"/>
      <c r="K78" s="273"/>
      <c r="L78" s="275"/>
      <c r="M78" s="275"/>
      <c r="N78" s="273"/>
      <c r="O78" s="319"/>
      <c r="P78" s="319"/>
      <c r="Q78" s="319"/>
      <c r="R78" s="319"/>
      <c r="S78" s="319"/>
      <c r="T78" s="319"/>
      <c r="U78" s="319"/>
      <c r="V78" s="319"/>
      <c r="W78" s="319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0"/>
      <c r="AI78" s="270"/>
      <c r="AJ78" s="270"/>
      <c r="AK78" s="270"/>
      <c r="AL78" s="270"/>
      <c r="AM78" s="270"/>
      <c r="AN78" s="270"/>
      <c r="AO78" s="270"/>
      <c r="AP78" s="270"/>
      <c r="AQ78" s="270"/>
      <c r="AR78" s="270"/>
      <c r="AS78" s="270"/>
      <c r="AT78" s="270"/>
      <c r="AU78" s="270"/>
      <c r="AV78" s="270"/>
      <c r="AW78" s="270"/>
      <c r="AX78" s="270"/>
      <c r="AY78" s="271"/>
      <c r="AZ78" s="270"/>
      <c r="BA78" s="270"/>
      <c r="BB78" s="270"/>
      <c r="BC78" s="270"/>
      <c r="BD78" s="270"/>
      <c r="BE78" s="270"/>
      <c r="BF78" s="270"/>
      <c r="BG78" s="270"/>
      <c r="BH78" s="270"/>
      <c r="BI78" s="270"/>
      <c r="BJ78" s="270"/>
      <c r="BK78" s="270"/>
      <c r="BL78" s="270"/>
      <c r="BM78" s="270"/>
      <c r="BN78" s="270"/>
      <c r="BO78" s="270"/>
      <c r="BP78" s="270"/>
      <c r="BQ78" s="270"/>
    </row>
    <row r="79" spans="1:69" ht="12.75" customHeight="1">
      <c r="A79" s="273"/>
      <c r="B79" s="273"/>
      <c r="C79" s="274"/>
      <c r="D79" s="274"/>
      <c r="E79" s="274"/>
      <c r="F79" s="274"/>
      <c r="G79" s="273"/>
      <c r="H79" s="273"/>
      <c r="I79" s="273"/>
      <c r="J79" s="273"/>
      <c r="K79" s="273"/>
      <c r="L79" s="273"/>
      <c r="M79" s="319"/>
      <c r="N79" s="319"/>
      <c r="O79" s="319"/>
      <c r="P79" s="319"/>
      <c r="Q79" s="319"/>
      <c r="R79" s="319"/>
      <c r="S79" s="319"/>
      <c r="T79" s="319"/>
      <c r="U79" s="319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70"/>
      <c r="AS79" s="270"/>
      <c r="AT79" s="270"/>
      <c r="AU79" s="270"/>
      <c r="AV79" s="270"/>
      <c r="AW79" s="271"/>
      <c r="AX79" s="270"/>
      <c r="AY79" s="270"/>
      <c r="AZ79" s="270"/>
      <c r="BA79" s="270"/>
      <c r="BB79" s="270"/>
      <c r="BC79" s="270"/>
      <c r="BD79" s="270"/>
      <c r="BE79" s="270"/>
      <c r="BF79" s="270"/>
      <c r="BG79" s="270"/>
      <c r="BH79" s="270"/>
      <c r="BI79" s="270"/>
      <c r="BJ79" s="270"/>
      <c r="BK79" s="270"/>
      <c r="BL79" s="270"/>
      <c r="BM79" s="270"/>
      <c r="BN79" s="270"/>
      <c r="BO79" s="270"/>
    </row>
    <row r="80" spans="1:69" ht="12.75" customHeight="1">
      <c r="A80" s="273"/>
      <c r="B80" s="273"/>
      <c r="C80" s="274"/>
      <c r="D80" s="274"/>
      <c r="E80" s="274"/>
      <c r="F80" s="274"/>
      <c r="G80" s="273"/>
      <c r="H80" s="273"/>
      <c r="I80" s="273"/>
      <c r="J80" s="273"/>
      <c r="K80" s="273"/>
      <c r="L80" s="275"/>
      <c r="M80" s="275"/>
      <c r="N80" s="273"/>
      <c r="O80" s="319"/>
      <c r="P80" s="319"/>
      <c r="Q80" s="319"/>
      <c r="R80" s="319"/>
      <c r="S80" s="319"/>
      <c r="T80" s="319"/>
      <c r="U80" s="319"/>
      <c r="V80" s="319"/>
      <c r="W80" s="319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70"/>
      <c r="AS80" s="270"/>
      <c r="AT80" s="270"/>
      <c r="AU80" s="270"/>
      <c r="AV80" s="270"/>
      <c r="AW80" s="270"/>
      <c r="AX80" s="270"/>
      <c r="AY80" s="271"/>
      <c r="AZ80" s="270"/>
      <c r="BA80" s="270"/>
      <c r="BB80" s="270"/>
      <c r="BC80" s="270"/>
      <c r="BD80" s="270"/>
      <c r="BE80" s="270"/>
      <c r="BF80" s="270"/>
      <c r="BG80" s="270"/>
      <c r="BH80" s="270"/>
      <c r="BI80" s="270"/>
      <c r="BJ80" s="270"/>
      <c r="BK80" s="270"/>
      <c r="BL80" s="270"/>
      <c r="BM80" s="270"/>
      <c r="BN80" s="270"/>
      <c r="BO80" s="270"/>
      <c r="BP80" s="270"/>
      <c r="BQ80" s="270"/>
    </row>
    <row r="81" spans="1:69" ht="12.75" customHeight="1">
      <c r="A81" s="273"/>
      <c r="B81" s="273"/>
      <c r="C81" s="274"/>
      <c r="D81" s="274"/>
      <c r="E81" s="274"/>
      <c r="F81" s="274"/>
      <c r="G81" s="273"/>
      <c r="H81" s="273"/>
      <c r="I81" s="273"/>
      <c r="J81" s="273"/>
      <c r="K81" s="273"/>
      <c r="L81" s="275"/>
      <c r="M81" s="275"/>
      <c r="N81" s="273"/>
      <c r="O81" s="319"/>
      <c r="P81" s="319"/>
      <c r="Q81" s="319"/>
      <c r="R81" s="319"/>
      <c r="S81" s="319"/>
      <c r="T81" s="319"/>
      <c r="U81" s="319"/>
      <c r="V81" s="319"/>
      <c r="W81" s="319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70"/>
      <c r="AS81" s="270"/>
      <c r="AT81" s="270"/>
      <c r="AU81" s="270"/>
      <c r="AV81" s="270"/>
      <c r="AW81" s="270"/>
      <c r="AX81" s="270"/>
      <c r="AY81" s="271"/>
      <c r="AZ81" s="270"/>
      <c r="BA81" s="270"/>
      <c r="BB81" s="270"/>
      <c r="BC81" s="270"/>
      <c r="BD81" s="270"/>
      <c r="BE81" s="270"/>
      <c r="BF81" s="270"/>
      <c r="BG81" s="270"/>
      <c r="BH81" s="270"/>
      <c r="BI81" s="270"/>
      <c r="BJ81" s="270"/>
      <c r="BK81" s="270"/>
      <c r="BL81" s="270"/>
      <c r="BM81" s="270"/>
      <c r="BN81" s="270"/>
      <c r="BO81" s="270"/>
      <c r="BP81" s="270"/>
      <c r="BQ81" s="270"/>
    </row>
    <row r="82" spans="1:69" ht="12.75" customHeight="1">
      <c r="A82" s="273"/>
      <c r="B82" s="273"/>
      <c r="C82" s="274"/>
      <c r="D82" s="274"/>
      <c r="E82" s="274"/>
      <c r="F82" s="274"/>
      <c r="G82" s="273"/>
      <c r="H82" s="273"/>
      <c r="I82" s="273"/>
      <c r="J82" s="273"/>
      <c r="K82" s="273"/>
      <c r="L82" s="275"/>
      <c r="M82" s="275"/>
      <c r="N82" s="273"/>
      <c r="O82" s="319"/>
      <c r="P82" s="319"/>
      <c r="Q82" s="319"/>
      <c r="R82" s="319"/>
      <c r="S82" s="319"/>
      <c r="T82" s="319"/>
      <c r="U82" s="319"/>
      <c r="V82" s="319"/>
      <c r="W82" s="319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270"/>
      <c r="AS82" s="270"/>
      <c r="AT82" s="270"/>
      <c r="AU82" s="270"/>
      <c r="AV82" s="270"/>
      <c r="AW82" s="270"/>
      <c r="AX82" s="270"/>
      <c r="AY82" s="271"/>
      <c r="AZ82" s="270"/>
      <c r="BA82" s="270"/>
      <c r="BB82" s="270"/>
      <c r="BC82" s="270"/>
      <c r="BD82" s="270"/>
      <c r="BE82" s="270"/>
      <c r="BF82" s="270"/>
      <c r="BG82" s="270"/>
      <c r="BH82" s="270"/>
      <c r="BI82" s="270"/>
      <c r="BJ82" s="270"/>
      <c r="BK82" s="270"/>
      <c r="BL82" s="270"/>
      <c r="BM82" s="270"/>
      <c r="BN82" s="270"/>
      <c r="BO82" s="270"/>
      <c r="BP82" s="270"/>
      <c r="BQ82" s="270"/>
    </row>
    <row r="83" spans="1:69" ht="12.75" customHeight="1">
      <c r="A83" s="273"/>
      <c r="B83" s="273"/>
      <c r="C83" s="274"/>
      <c r="D83" s="274"/>
      <c r="E83" s="274"/>
      <c r="F83" s="274"/>
      <c r="G83" s="273"/>
      <c r="H83" s="273"/>
      <c r="I83" s="273"/>
      <c r="J83" s="273"/>
      <c r="K83" s="273"/>
      <c r="L83" s="275"/>
      <c r="M83" s="275"/>
      <c r="N83" s="273"/>
      <c r="O83" s="319"/>
      <c r="P83" s="319"/>
      <c r="Q83" s="319"/>
      <c r="R83" s="319"/>
      <c r="S83" s="319"/>
      <c r="T83" s="319"/>
      <c r="U83" s="319"/>
      <c r="V83" s="319"/>
      <c r="W83" s="319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0"/>
      <c r="AI83" s="270"/>
      <c r="AJ83" s="270"/>
      <c r="AK83" s="270"/>
      <c r="AL83" s="270"/>
      <c r="AM83" s="270"/>
      <c r="AN83" s="270"/>
      <c r="AO83" s="270"/>
      <c r="AP83" s="270"/>
      <c r="AQ83" s="270"/>
      <c r="AR83" s="270"/>
      <c r="AS83" s="270"/>
      <c r="AT83" s="270"/>
      <c r="AU83" s="270"/>
      <c r="AV83" s="270"/>
      <c r="AW83" s="270"/>
      <c r="AX83" s="270"/>
      <c r="AY83" s="271"/>
      <c r="AZ83" s="270"/>
      <c r="BA83" s="270"/>
      <c r="BB83" s="270"/>
      <c r="BC83" s="270"/>
      <c r="BD83" s="270"/>
      <c r="BE83" s="270"/>
      <c r="BF83" s="270"/>
      <c r="BG83" s="270"/>
      <c r="BH83" s="270"/>
      <c r="BI83" s="270"/>
      <c r="BJ83" s="270"/>
      <c r="BK83" s="270"/>
      <c r="BL83" s="270"/>
      <c r="BM83" s="270"/>
      <c r="BN83" s="270"/>
      <c r="BO83" s="270"/>
      <c r="BP83" s="270"/>
      <c r="BQ83" s="270"/>
    </row>
    <row r="84" spans="1:69" ht="12.75" customHeight="1">
      <c r="A84" s="273"/>
      <c r="B84" s="273"/>
      <c r="C84" s="274"/>
      <c r="D84" s="274"/>
      <c r="E84" s="274"/>
      <c r="F84" s="274"/>
      <c r="G84" s="273"/>
      <c r="H84" s="273"/>
      <c r="I84" s="273"/>
      <c r="J84" s="273"/>
      <c r="K84" s="273"/>
      <c r="L84" s="275"/>
      <c r="M84" s="275"/>
      <c r="N84" s="273"/>
      <c r="O84" s="319"/>
      <c r="P84" s="319"/>
      <c r="Q84" s="319"/>
      <c r="R84" s="319"/>
      <c r="S84" s="319"/>
      <c r="T84" s="319"/>
      <c r="U84" s="319"/>
      <c r="V84" s="319"/>
      <c r="W84" s="319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0"/>
      <c r="AI84" s="270"/>
      <c r="AJ84" s="270"/>
      <c r="AK84" s="270"/>
      <c r="AL84" s="270"/>
      <c r="AM84" s="270"/>
      <c r="AN84" s="270"/>
      <c r="AO84" s="270"/>
      <c r="AP84" s="270"/>
      <c r="AQ84" s="270"/>
      <c r="AR84" s="270"/>
      <c r="AS84" s="270"/>
      <c r="AT84" s="270"/>
      <c r="AU84" s="270"/>
      <c r="AV84" s="270"/>
      <c r="AW84" s="270"/>
      <c r="AX84" s="270"/>
      <c r="AY84" s="271"/>
      <c r="AZ84" s="270"/>
      <c r="BA84" s="270"/>
      <c r="BB84" s="270"/>
      <c r="BC84" s="270"/>
      <c r="BD84" s="270"/>
      <c r="BE84" s="270"/>
      <c r="BF84" s="270"/>
      <c r="BG84" s="270"/>
      <c r="BH84" s="270"/>
      <c r="BI84" s="270"/>
      <c r="BJ84" s="270"/>
      <c r="BK84" s="270"/>
      <c r="BL84" s="270"/>
      <c r="BM84" s="270"/>
      <c r="BN84" s="270"/>
      <c r="BO84" s="270"/>
      <c r="BP84" s="270"/>
      <c r="BQ84" s="270"/>
    </row>
    <row r="85" spans="1:69" ht="12.75" customHeight="1">
      <c r="A85" s="273"/>
      <c r="B85" s="273"/>
      <c r="C85" s="274"/>
      <c r="D85" s="274"/>
      <c r="E85" s="274"/>
      <c r="F85" s="274"/>
      <c r="G85" s="273"/>
      <c r="H85" s="273"/>
      <c r="I85" s="273"/>
      <c r="J85" s="273"/>
      <c r="K85" s="273"/>
      <c r="L85" s="275"/>
      <c r="M85" s="275"/>
      <c r="N85" s="273"/>
      <c r="O85" s="319"/>
      <c r="P85" s="319"/>
      <c r="Q85" s="319"/>
      <c r="R85" s="319"/>
      <c r="S85" s="319"/>
      <c r="T85" s="319"/>
      <c r="U85" s="319"/>
      <c r="V85" s="319"/>
      <c r="W85" s="319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0"/>
      <c r="AI85" s="270"/>
      <c r="AJ85" s="270"/>
      <c r="AK85" s="270"/>
      <c r="AL85" s="270"/>
      <c r="AM85" s="270"/>
      <c r="AN85" s="270"/>
      <c r="AO85" s="270"/>
      <c r="AP85" s="270"/>
      <c r="AQ85" s="270"/>
      <c r="AR85" s="270"/>
      <c r="AS85" s="270"/>
      <c r="AT85" s="270"/>
      <c r="AU85" s="270"/>
      <c r="AV85" s="270"/>
      <c r="AW85" s="270"/>
      <c r="AX85" s="270"/>
      <c r="AY85" s="271"/>
      <c r="AZ85" s="270"/>
      <c r="BA85" s="270"/>
      <c r="BB85" s="270"/>
      <c r="BC85" s="270"/>
      <c r="BD85" s="270"/>
      <c r="BE85" s="270"/>
      <c r="BF85" s="270"/>
      <c r="BG85" s="270"/>
      <c r="BH85" s="270"/>
      <c r="BI85" s="270"/>
      <c r="BJ85" s="270"/>
      <c r="BK85" s="270"/>
      <c r="BL85" s="270"/>
      <c r="BM85" s="270"/>
      <c r="BN85" s="270"/>
      <c r="BO85" s="270"/>
      <c r="BP85" s="270"/>
      <c r="BQ85" s="270"/>
    </row>
    <row r="86" spans="1:69" ht="12.75" customHeight="1">
      <c r="A86" s="273"/>
      <c r="B86" s="273"/>
      <c r="C86" s="274"/>
      <c r="D86" s="274"/>
      <c r="E86" s="274"/>
      <c r="F86" s="274"/>
      <c r="G86" s="273"/>
      <c r="H86" s="273"/>
      <c r="I86" s="273"/>
      <c r="J86" s="273"/>
      <c r="K86" s="273"/>
      <c r="L86" s="275"/>
      <c r="M86" s="275"/>
      <c r="N86" s="273"/>
      <c r="O86" s="319"/>
      <c r="P86" s="319"/>
      <c r="Q86" s="319"/>
      <c r="R86" s="319"/>
      <c r="S86" s="319"/>
      <c r="T86" s="319"/>
      <c r="U86" s="319"/>
      <c r="V86" s="319"/>
      <c r="W86" s="319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0"/>
      <c r="AI86" s="270"/>
      <c r="AJ86" s="270"/>
      <c r="AK86" s="270"/>
      <c r="AL86" s="270"/>
      <c r="AM86" s="270"/>
      <c r="AN86" s="270"/>
      <c r="AO86" s="270"/>
      <c r="AP86" s="270"/>
      <c r="AQ86" s="270"/>
      <c r="AR86" s="270"/>
      <c r="AS86" s="270"/>
      <c r="AT86" s="270"/>
      <c r="AU86" s="270"/>
      <c r="AV86" s="270"/>
      <c r="AW86" s="270"/>
      <c r="AX86" s="270"/>
      <c r="AY86" s="271"/>
      <c r="AZ86" s="270"/>
      <c r="BA86" s="270"/>
      <c r="BB86" s="270"/>
      <c r="BC86" s="270"/>
      <c r="BD86" s="270"/>
      <c r="BE86" s="270"/>
      <c r="BF86" s="270"/>
      <c r="BG86" s="270"/>
      <c r="BH86" s="270"/>
      <c r="BI86" s="270"/>
      <c r="BJ86" s="270"/>
      <c r="BK86" s="270"/>
      <c r="BL86" s="270"/>
      <c r="BM86" s="270"/>
      <c r="BN86" s="270"/>
      <c r="BO86" s="270"/>
      <c r="BP86" s="270"/>
      <c r="BQ86" s="270"/>
    </row>
    <row r="87" spans="1:69" ht="12.75" customHeight="1">
      <c r="A87" s="273"/>
      <c r="B87" s="273"/>
      <c r="C87" s="274"/>
      <c r="D87" s="274"/>
      <c r="E87" s="274"/>
      <c r="F87" s="274"/>
      <c r="G87" s="273"/>
      <c r="H87" s="273"/>
      <c r="I87" s="273"/>
      <c r="J87" s="273"/>
      <c r="K87" s="273"/>
      <c r="L87" s="275"/>
      <c r="M87" s="275"/>
      <c r="N87" s="273"/>
      <c r="O87" s="319"/>
      <c r="P87" s="319"/>
      <c r="Q87" s="319"/>
      <c r="R87" s="319"/>
      <c r="S87" s="319"/>
      <c r="T87" s="319"/>
      <c r="U87" s="319"/>
      <c r="V87" s="319"/>
      <c r="W87" s="319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0"/>
      <c r="AI87" s="270"/>
      <c r="AJ87" s="270"/>
      <c r="AK87" s="270"/>
      <c r="AL87" s="270"/>
      <c r="AM87" s="270"/>
      <c r="AN87" s="270"/>
      <c r="AO87" s="270"/>
      <c r="AP87" s="270"/>
      <c r="AQ87" s="270"/>
      <c r="AR87" s="270"/>
      <c r="AS87" s="270"/>
      <c r="AT87" s="270"/>
      <c r="AU87" s="270"/>
      <c r="AV87" s="270"/>
      <c r="AW87" s="270"/>
      <c r="AX87" s="270"/>
      <c r="AY87" s="271"/>
      <c r="AZ87" s="270"/>
      <c r="BA87" s="270"/>
      <c r="BB87" s="270"/>
      <c r="BC87" s="270"/>
      <c r="BD87" s="270"/>
      <c r="BE87" s="270"/>
      <c r="BF87" s="270"/>
      <c r="BG87" s="270"/>
      <c r="BH87" s="270"/>
      <c r="BI87" s="270"/>
      <c r="BJ87" s="270"/>
      <c r="BK87" s="270"/>
      <c r="BL87" s="270"/>
      <c r="BM87" s="270"/>
      <c r="BN87" s="270"/>
      <c r="BO87" s="270"/>
      <c r="BP87" s="270"/>
      <c r="BQ87" s="270"/>
    </row>
    <row r="88" spans="1:69" ht="12.75" customHeight="1">
      <c r="A88" s="273"/>
      <c r="B88" s="273"/>
      <c r="C88" s="274"/>
      <c r="D88" s="274"/>
      <c r="E88" s="274"/>
      <c r="F88" s="274"/>
      <c r="G88" s="273"/>
      <c r="H88" s="273"/>
      <c r="I88" s="273"/>
      <c r="J88" s="273"/>
      <c r="K88" s="273"/>
      <c r="L88" s="275"/>
      <c r="M88" s="275"/>
      <c r="N88" s="273"/>
      <c r="O88" s="319"/>
      <c r="P88" s="319"/>
      <c r="Q88" s="319"/>
      <c r="R88" s="319"/>
      <c r="S88" s="319"/>
      <c r="T88" s="319"/>
      <c r="U88" s="319"/>
      <c r="V88" s="319"/>
      <c r="W88" s="319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0"/>
      <c r="AI88" s="270"/>
      <c r="AJ88" s="270"/>
      <c r="AK88" s="270"/>
      <c r="AL88" s="270"/>
      <c r="AM88" s="270"/>
      <c r="AN88" s="270"/>
      <c r="AO88" s="270"/>
      <c r="AP88" s="270"/>
      <c r="AQ88" s="270"/>
      <c r="AR88" s="270"/>
      <c r="AS88" s="270"/>
      <c r="AT88" s="270"/>
      <c r="AU88" s="270"/>
      <c r="AV88" s="270"/>
      <c r="AW88" s="270"/>
      <c r="AX88" s="270"/>
      <c r="AY88" s="271"/>
      <c r="AZ88" s="270"/>
      <c r="BA88" s="270"/>
      <c r="BB88" s="270"/>
      <c r="BC88" s="270"/>
      <c r="BD88" s="270"/>
      <c r="BE88" s="270"/>
      <c r="BF88" s="270"/>
      <c r="BG88" s="270"/>
      <c r="BH88" s="270"/>
      <c r="BI88" s="270"/>
      <c r="BJ88" s="270"/>
      <c r="BK88" s="270"/>
      <c r="BL88" s="270"/>
      <c r="BM88" s="270"/>
      <c r="BN88" s="270"/>
      <c r="BO88" s="270"/>
      <c r="BP88" s="270"/>
      <c r="BQ88" s="270"/>
    </row>
    <row r="89" spans="1:69" ht="12.75" customHeight="1">
      <c r="A89" s="273"/>
      <c r="B89" s="273"/>
      <c r="C89" s="274"/>
      <c r="D89" s="274"/>
      <c r="E89" s="274"/>
      <c r="F89" s="274"/>
      <c r="G89" s="273"/>
      <c r="H89" s="273"/>
      <c r="I89" s="273"/>
      <c r="J89" s="273"/>
      <c r="K89" s="273"/>
      <c r="L89" s="275"/>
      <c r="M89" s="275"/>
      <c r="N89" s="273"/>
      <c r="O89" s="319"/>
      <c r="P89" s="319"/>
      <c r="Q89" s="319"/>
      <c r="R89" s="319"/>
      <c r="S89" s="319"/>
      <c r="T89" s="319"/>
      <c r="U89" s="319"/>
      <c r="V89" s="319"/>
      <c r="W89" s="319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0"/>
      <c r="AI89" s="270"/>
      <c r="AJ89" s="270"/>
      <c r="AK89" s="270"/>
      <c r="AL89" s="270"/>
      <c r="AM89" s="270"/>
      <c r="AN89" s="270"/>
      <c r="AO89" s="270"/>
      <c r="AP89" s="270"/>
      <c r="AQ89" s="270"/>
      <c r="AR89" s="270"/>
      <c r="AS89" s="270"/>
      <c r="AT89" s="270"/>
      <c r="AU89" s="270"/>
      <c r="AV89" s="270"/>
      <c r="AW89" s="270"/>
      <c r="AX89" s="270"/>
      <c r="AY89" s="271"/>
      <c r="AZ89" s="270"/>
      <c r="BA89" s="270"/>
      <c r="BB89" s="270"/>
      <c r="BC89" s="270"/>
      <c r="BD89" s="270"/>
      <c r="BE89" s="270"/>
      <c r="BF89" s="270"/>
      <c r="BG89" s="270"/>
      <c r="BH89" s="270"/>
      <c r="BI89" s="270"/>
      <c r="BJ89" s="270"/>
      <c r="BK89" s="270"/>
      <c r="BL89" s="270"/>
      <c r="BM89" s="270"/>
      <c r="BN89" s="270"/>
      <c r="BO89" s="270"/>
      <c r="BP89" s="270"/>
      <c r="BQ89" s="270"/>
    </row>
    <row r="90" spans="1:69" ht="12.75" customHeight="1">
      <c r="A90" s="273"/>
      <c r="B90" s="273"/>
      <c r="C90" s="274"/>
      <c r="D90" s="274"/>
      <c r="E90" s="274"/>
      <c r="F90" s="274"/>
      <c r="G90" s="273"/>
      <c r="H90" s="273"/>
      <c r="I90" s="273"/>
      <c r="J90" s="273"/>
      <c r="K90" s="273"/>
      <c r="L90" s="275"/>
      <c r="M90" s="275"/>
      <c r="N90" s="273"/>
      <c r="O90" s="319"/>
      <c r="P90" s="319"/>
      <c r="Q90" s="319"/>
      <c r="R90" s="319"/>
      <c r="S90" s="319"/>
      <c r="T90" s="319"/>
      <c r="U90" s="319"/>
      <c r="V90" s="319"/>
      <c r="W90" s="319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0"/>
      <c r="AI90" s="270"/>
      <c r="AJ90" s="270"/>
      <c r="AK90" s="270"/>
      <c r="AL90" s="270"/>
      <c r="AM90" s="270"/>
      <c r="AN90" s="270"/>
      <c r="AO90" s="270"/>
      <c r="AP90" s="270"/>
      <c r="AQ90" s="270"/>
      <c r="AR90" s="270"/>
      <c r="AS90" s="270"/>
      <c r="AT90" s="270"/>
      <c r="AU90" s="270"/>
      <c r="AV90" s="270"/>
      <c r="AW90" s="270"/>
      <c r="AX90" s="270"/>
      <c r="AY90" s="271"/>
      <c r="AZ90" s="270"/>
      <c r="BA90" s="270"/>
      <c r="BB90" s="270"/>
      <c r="BC90" s="270"/>
      <c r="BD90" s="270"/>
      <c r="BE90" s="270"/>
      <c r="BF90" s="270"/>
      <c r="BG90" s="270"/>
      <c r="BH90" s="270"/>
      <c r="BI90" s="270"/>
      <c r="BJ90" s="270"/>
      <c r="BK90" s="270"/>
      <c r="BL90" s="270"/>
      <c r="BM90" s="270"/>
      <c r="BN90" s="270"/>
      <c r="BO90" s="270"/>
      <c r="BP90" s="270"/>
      <c r="BQ90" s="270"/>
    </row>
    <row r="91" spans="1:69" ht="12.75" customHeight="1">
      <c r="A91" s="273"/>
      <c r="B91" s="273"/>
      <c r="C91" s="274"/>
      <c r="D91" s="274"/>
      <c r="E91" s="274"/>
      <c r="F91" s="274"/>
      <c r="G91" s="273"/>
      <c r="H91" s="273"/>
      <c r="I91" s="273"/>
      <c r="J91" s="273"/>
      <c r="K91" s="273"/>
      <c r="L91" s="275"/>
      <c r="M91" s="275"/>
      <c r="N91" s="273"/>
      <c r="O91" s="319"/>
      <c r="P91" s="319"/>
      <c r="Q91" s="319"/>
      <c r="R91" s="319"/>
      <c r="S91" s="319"/>
      <c r="T91" s="319"/>
      <c r="U91" s="319"/>
      <c r="V91" s="319"/>
      <c r="W91" s="319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0"/>
      <c r="AI91" s="270"/>
      <c r="AJ91" s="270"/>
      <c r="AK91" s="270"/>
      <c r="AL91" s="270"/>
      <c r="AM91" s="270"/>
      <c r="AN91" s="270"/>
      <c r="AO91" s="270"/>
      <c r="AP91" s="270"/>
      <c r="AQ91" s="270"/>
      <c r="AR91" s="270"/>
      <c r="AS91" s="270"/>
      <c r="AT91" s="270"/>
      <c r="AU91" s="270"/>
      <c r="AV91" s="270"/>
      <c r="AW91" s="270"/>
      <c r="AX91" s="270"/>
      <c r="AY91" s="271"/>
      <c r="AZ91" s="270"/>
      <c r="BA91" s="270"/>
      <c r="BB91" s="270"/>
      <c r="BC91" s="270"/>
      <c r="BD91" s="270"/>
      <c r="BE91" s="270"/>
      <c r="BF91" s="270"/>
      <c r="BG91" s="270"/>
      <c r="BH91" s="270"/>
      <c r="BI91" s="270"/>
      <c r="BJ91" s="270"/>
      <c r="BK91" s="270"/>
      <c r="BL91" s="270"/>
      <c r="BM91" s="270"/>
      <c r="BN91" s="270"/>
      <c r="BO91" s="270"/>
      <c r="BP91" s="270"/>
      <c r="BQ91" s="270"/>
    </row>
    <row r="92" spans="1:69" ht="12.75" customHeight="1">
      <c r="A92" s="273"/>
      <c r="B92" s="273"/>
      <c r="C92" s="274"/>
      <c r="D92" s="274"/>
      <c r="E92" s="274"/>
      <c r="F92" s="274"/>
      <c r="G92" s="273"/>
      <c r="H92" s="273"/>
      <c r="I92" s="273"/>
      <c r="J92" s="273"/>
      <c r="K92" s="273"/>
      <c r="L92" s="275"/>
      <c r="M92" s="275"/>
      <c r="N92" s="273"/>
      <c r="O92" s="319"/>
      <c r="P92" s="319"/>
      <c r="Q92" s="319"/>
      <c r="R92" s="319"/>
      <c r="S92" s="319"/>
      <c r="T92" s="319"/>
      <c r="U92" s="319"/>
      <c r="V92" s="319"/>
      <c r="W92" s="319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0"/>
      <c r="AI92" s="270"/>
      <c r="AJ92" s="270"/>
      <c r="AK92" s="270"/>
      <c r="AL92" s="270"/>
      <c r="AM92" s="270"/>
      <c r="AN92" s="270"/>
      <c r="AO92" s="270"/>
      <c r="AP92" s="270"/>
      <c r="AQ92" s="270"/>
      <c r="AR92" s="270"/>
      <c r="AS92" s="270"/>
      <c r="AT92" s="270"/>
      <c r="AU92" s="270"/>
      <c r="AV92" s="270"/>
      <c r="AW92" s="270"/>
      <c r="AX92" s="270"/>
      <c r="AY92" s="271"/>
      <c r="AZ92" s="270"/>
      <c r="BA92" s="270"/>
      <c r="BB92" s="270"/>
      <c r="BC92" s="270"/>
      <c r="BD92" s="270"/>
      <c r="BE92" s="270"/>
      <c r="BF92" s="270"/>
      <c r="BG92" s="270"/>
      <c r="BH92" s="270"/>
      <c r="BI92" s="270"/>
      <c r="BJ92" s="270"/>
      <c r="BK92" s="270"/>
      <c r="BL92" s="270"/>
      <c r="BM92" s="270"/>
      <c r="BN92" s="270"/>
      <c r="BO92" s="270"/>
      <c r="BP92" s="270"/>
      <c r="BQ92" s="270"/>
    </row>
    <row r="93" spans="1:69" ht="12.75" customHeight="1">
      <c r="A93" s="273"/>
      <c r="B93" s="273"/>
      <c r="C93" s="274"/>
      <c r="D93" s="274"/>
      <c r="E93" s="274"/>
      <c r="F93" s="274"/>
      <c r="G93" s="273"/>
      <c r="H93" s="273"/>
      <c r="I93" s="273"/>
      <c r="J93" s="273"/>
      <c r="K93" s="273"/>
      <c r="L93" s="275"/>
      <c r="M93" s="275"/>
      <c r="N93" s="273"/>
      <c r="O93" s="319"/>
      <c r="P93" s="319"/>
      <c r="Q93" s="319"/>
      <c r="R93" s="319"/>
      <c r="S93" s="319"/>
      <c r="T93" s="319"/>
      <c r="U93" s="319"/>
      <c r="V93" s="319"/>
      <c r="W93" s="319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0"/>
      <c r="AI93" s="270"/>
      <c r="AJ93" s="270"/>
      <c r="AK93" s="270"/>
      <c r="AL93" s="270"/>
      <c r="AM93" s="270"/>
      <c r="AN93" s="270"/>
      <c r="AO93" s="270"/>
      <c r="AP93" s="270"/>
      <c r="AQ93" s="270"/>
      <c r="AR93" s="270"/>
      <c r="AS93" s="270"/>
      <c r="AT93" s="270"/>
      <c r="AU93" s="270"/>
      <c r="AV93" s="270"/>
      <c r="AW93" s="270"/>
      <c r="AX93" s="270"/>
      <c r="AY93" s="271"/>
      <c r="AZ93" s="270"/>
      <c r="BA93" s="270"/>
      <c r="BB93" s="270"/>
      <c r="BC93" s="270"/>
      <c r="BD93" s="270"/>
      <c r="BE93" s="270"/>
      <c r="BF93" s="270"/>
      <c r="BG93" s="270"/>
      <c r="BH93" s="270"/>
      <c r="BI93" s="270"/>
      <c r="BJ93" s="270"/>
      <c r="BK93" s="270"/>
      <c r="BL93" s="270"/>
      <c r="BM93" s="270"/>
      <c r="BN93" s="270"/>
      <c r="BO93" s="270"/>
      <c r="BP93" s="270"/>
      <c r="BQ93" s="270"/>
    </row>
    <row r="94" spans="1:69" ht="12.75" customHeight="1">
      <c r="A94" s="273"/>
      <c r="B94" s="273"/>
      <c r="C94" s="274"/>
      <c r="D94" s="274"/>
      <c r="E94" s="274"/>
      <c r="F94" s="274"/>
      <c r="G94" s="273"/>
      <c r="H94" s="273"/>
      <c r="I94" s="273"/>
      <c r="J94" s="273"/>
      <c r="K94" s="273"/>
      <c r="L94" s="275"/>
      <c r="M94" s="275"/>
      <c r="N94" s="273"/>
      <c r="O94" s="319"/>
      <c r="P94" s="319"/>
      <c r="Q94" s="319"/>
      <c r="R94" s="319"/>
      <c r="S94" s="319"/>
      <c r="T94" s="319"/>
      <c r="U94" s="319"/>
      <c r="V94" s="319"/>
      <c r="W94" s="319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0"/>
      <c r="AI94" s="270"/>
      <c r="AJ94" s="270"/>
      <c r="AK94" s="270"/>
      <c r="AL94" s="270"/>
      <c r="AM94" s="270"/>
      <c r="AN94" s="270"/>
      <c r="AO94" s="270"/>
      <c r="AP94" s="270"/>
      <c r="AQ94" s="270"/>
      <c r="AR94" s="270"/>
      <c r="AS94" s="270"/>
      <c r="AT94" s="270"/>
      <c r="AU94" s="270"/>
      <c r="AV94" s="270"/>
      <c r="AW94" s="270"/>
      <c r="AX94" s="270"/>
      <c r="AY94" s="271"/>
      <c r="AZ94" s="270"/>
      <c r="BA94" s="270"/>
      <c r="BB94" s="270"/>
      <c r="BC94" s="270"/>
      <c r="BD94" s="270"/>
      <c r="BE94" s="270"/>
      <c r="BF94" s="270"/>
      <c r="BG94" s="270"/>
      <c r="BH94" s="270"/>
      <c r="BI94" s="270"/>
      <c r="BJ94" s="270"/>
      <c r="BK94" s="270"/>
      <c r="BL94" s="270"/>
      <c r="BM94" s="270"/>
      <c r="BN94" s="270"/>
      <c r="BO94" s="270"/>
      <c r="BP94" s="270"/>
      <c r="BQ94" s="270"/>
    </row>
    <row r="95" spans="1:69" ht="12.75" customHeight="1">
      <c r="A95" s="273"/>
      <c r="B95" s="273"/>
      <c r="C95" s="274"/>
      <c r="D95" s="274"/>
      <c r="E95" s="274"/>
      <c r="F95" s="274"/>
      <c r="G95" s="273"/>
      <c r="H95" s="273"/>
      <c r="I95" s="273"/>
      <c r="J95" s="273"/>
      <c r="K95" s="273"/>
      <c r="L95" s="275"/>
      <c r="M95" s="275"/>
      <c r="N95" s="273"/>
      <c r="O95" s="319"/>
      <c r="P95" s="319"/>
      <c r="Q95" s="319"/>
      <c r="R95" s="319"/>
      <c r="S95" s="319"/>
      <c r="T95" s="319"/>
      <c r="U95" s="319"/>
      <c r="V95" s="319"/>
      <c r="W95" s="319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0"/>
      <c r="AI95" s="270"/>
      <c r="AJ95" s="270"/>
      <c r="AK95" s="270"/>
      <c r="AL95" s="270"/>
      <c r="AM95" s="270"/>
      <c r="AN95" s="270"/>
      <c r="AO95" s="270"/>
      <c r="AP95" s="270"/>
      <c r="AQ95" s="270"/>
      <c r="AR95" s="270"/>
      <c r="AS95" s="270"/>
      <c r="AT95" s="270"/>
      <c r="AU95" s="270"/>
      <c r="AV95" s="270"/>
      <c r="AW95" s="270"/>
      <c r="AX95" s="270"/>
      <c r="AY95" s="271"/>
      <c r="AZ95" s="270"/>
      <c r="BA95" s="270"/>
      <c r="BB95" s="270"/>
      <c r="BC95" s="270"/>
      <c r="BD95" s="270"/>
      <c r="BE95" s="270"/>
      <c r="BF95" s="270"/>
      <c r="BG95" s="270"/>
      <c r="BH95" s="270"/>
      <c r="BI95" s="270"/>
      <c r="BJ95" s="270"/>
      <c r="BK95" s="270"/>
      <c r="BL95" s="270"/>
      <c r="BM95" s="270"/>
      <c r="BN95" s="270"/>
      <c r="BO95" s="270"/>
      <c r="BP95" s="270"/>
      <c r="BQ95" s="270"/>
    </row>
    <row r="96" spans="1:69" ht="12.75" customHeight="1">
      <c r="A96" s="273"/>
      <c r="B96" s="273"/>
      <c r="C96" s="274"/>
      <c r="D96" s="274"/>
      <c r="E96" s="274"/>
      <c r="F96" s="274"/>
      <c r="G96" s="273"/>
      <c r="H96" s="273"/>
      <c r="I96" s="273"/>
      <c r="J96" s="273"/>
      <c r="K96" s="273"/>
      <c r="L96" s="275"/>
      <c r="M96" s="275"/>
      <c r="N96" s="273"/>
      <c r="O96" s="319"/>
      <c r="P96" s="319"/>
      <c r="Q96" s="319"/>
      <c r="R96" s="319"/>
      <c r="S96" s="319"/>
      <c r="T96" s="319"/>
      <c r="U96" s="319"/>
      <c r="V96" s="319"/>
      <c r="W96" s="319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0"/>
      <c r="AI96" s="270"/>
      <c r="AJ96" s="270"/>
      <c r="AK96" s="270"/>
      <c r="AL96" s="270"/>
      <c r="AM96" s="270"/>
      <c r="AN96" s="270"/>
      <c r="AO96" s="270"/>
      <c r="AP96" s="270"/>
      <c r="AQ96" s="270"/>
      <c r="AR96" s="270"/>
      <c r="AS96" s="270"/>
      <c r="AT96" s="270"/>
      <c r="AU96" s="270"/>
      <c r="AV96" s="270"/>
      <c r="AW96" s="270"/>
      <c r="AX96" s="270"/>
      <c r="AY96" s="271"/>
      <c r="AZ96" s="270"/>
      <c r="BA96" s="270"/>
      <c r="BB96" s="270"/>
      <c r="BC96" s="270"/>
      <c r="BD96" s="270"/>
      <c r="BE96" s="270"/>
      <c r="BF96" s="270"/>
      <c r="BG96" s="270"/>
      <c r="BH96" s="270"/>
      <c r="BI96" s="270"/>
      <c r="BJ96" s="270"/>
      <c r="BK96" s="270"/>
      <c r="BL96" s="270"/>
      <c r="BM96" s="270"/>
      <c r="BN96" s="270"/>
      <c r="BO96" s="270"/>
      <c r="BP96" s="270"/>
      <c r="BQ96" s="270"/>
    </row>
    <row r="97" spans="1:69" ht="12.75" customHeight="1">
      <c r="A97" s="273"/>
      <c r="B97" s="273"/>
      <c r="C97" s="274"/>
      <c r="D97" s="274"/>
      <c r="E97" s="274"/>
      <c r="F97" s="274"/>
      <c r="G97" s="273"/>
      <c r="H97" s="273"/>
      <c r="I97" s="273"/>
      <c r="J97" s="273"/>
      <c r="K97" s="273"/>
      <c r="L97" s="275"/>
      <c r="M97" s="275"/>
      <c r="N97" s="273"/>
      <c r="O97" s="319"/>
      <c r="P97" s="319"/>
      <c r="Q97" s="319"/>
      <c r="R97" s="319"/>
      <c r="S97" s="319"/>
      <c r="T97" s="319"/>
      <c r="U97" s="319"/>
      <c r="V97" s="319"/>
      <c r="W97" s="319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0"/>
      <c r="AI97" s="270"/>
      <c r="AJ97" s="270"/>
      <c r="AK97" s="270"/>
      <c r="AL97" s="270"/>
      <c r="AM97" s="270"/>
      <c r="AN97" s="270"/>
      <c r="AO97" s="270"/>
      <c r="AP97" s="270"/>
      <c r="AQ97" s="270"/>
      <c r="AR97" s="270"/>
      <c r="AS97" s="270"/>
      <c r="AT97" s="270"/>
      <c r="AU97" s="270"/>
      <c r="AV97" s="270"/>
      <c r="AW97" s="270"/>
      <c r="AX97" s="270"/>
      <c r="AY97" s="271"/>
      <c r="AZ97" s="270"/>
      <c r="BA97" s="270"/>
      <c r="BB97" s="270"/>
      <c r="BC97" s="270"/>
      <c r="BD97" s="270"/>
      <c r="BE97" s="270"/>
      <c r="BF97" s="270"/>
      <c r="BG97" s="270"/>
      <c r="BH97" s="270"/>
      <c r="BI97" s="270"/>
      <c r="BJ97" s="270"/>
      <c r="BK97" s="270"/>
      <c r="BL97" s="270"/>
      <c r="BM97" s="270"/>
      <c r="BN97" s="270"/>
      <c r="BO97" s="270"/>
      <c r="BP97" s="270"/>
      <c r="BQ97" s="270"/>
    </row>
    <row r="98" spans="1:69" ht="12.75" customHeight="1">
      <c r="A98" s="273"/>
      <c r="B98" s="273"/>
      <c r="C98" s="274"/>
      <c r="D98" s="274"/>
      <c r="E98" s="274"/>
      <c r="F98" s="274"/>
      <c r="G98" s="273"/>
      <c r="H98" s="273"/>
      <c r="I98" s="273"/>
      <c r="J98" s="273"/>
      <c r="K98" s="273"/>
      <c r="L98" s="275"/>
      <c r="M98" s="275"/>
      <c r="N98" s="273"/>
      <c r="O98" s="319"/>
      <c r="P98" s="319"/>
      <c r="Q98" s="319"/>
      <c r="R98" s="319"/>
      <c r="S98" s="319"/>
      <c r="T98" s="319"/>
      <c r="U98" s="319"/>
      <c r="V98" s="319"/>
      <c r="W98" s="319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0"/>
      <c r="AI98" s="270"/>
      <c r="AJ98" s="270"/>
      <c r="AK98" s="270"/>
      <c r="AL98" s="270"/>
      <c r="AM98" s="270"/>
      <c r="AN98" s="270"/>
      <c r="AO98" s="270"/>
      <c r="AP98" s="270"/>
      <c r="AQ98" s="270"/>
      <c r="AR98" s="270"/>
      <c r="AS98" s="270"/>
      <c r="AT98" s="270"/>
      <c r="AU98" s="270"/>
      <c r="AV98" s="270"/>
      <c r="AW98" s="270"/>
      <c r="AX98" s="270"/>
      <c r="AY98" s="271"/>
      <c r="AZ98" s="270"/>
      <c r="BA98" s="270"/>
      <c r="BB98" s="270"/>
      <c r="BC98" s="270"/>
      <c r="BD98" s="270"/>
      <c r="BE98" s="270"/>
      <c r="BF98" s="270"/>
      <c r="BG98" s="270"/>
      <c r="BH98" s="270"/>
      <c r="BI98" s="270"/>
      <c r="BJ98" s="270"/>
      <c r="BK98" s="270"/>
      <c r="BL98" s="270"/>
      <c r="BM98" s="270"/>
      <c r="BN98" s="270"/>
      <c r="BO98" s="270"/>
      <c r="BP98" s="270"/>
      <c r="BQ98" s="270"/>
    </row>
    <row r="99" spans="1:69" ht="12.75" customHeight="1">
      <c r="A99" s="273"/>
      <c r="B99" s="273"/>
      <c r="C99" s="274"/>
      <c r="D99" s="274"/>
      <c r="E99" s="274"/>
      <c r="F99" s="274"/>
      <c r="G99" s="273"/>
      <c r="H99" s="273"/>
      <c r="I99" s="273"/>
      <c r="J99" s="273"/>
      <c r="K99" s="273"/>
      <c r="L99" s="275"/>
      <c r="M99" s="275"/>
      <c r="N99" s="273"/>
      <c r="O99" s="319"/>
      <c r="P99" s="319"/>
      <c r="Q99" s="319"/>
      <c r="R99" s="319"/>
      <c r="S99" s="319"/>
      <c r="T99" s="319"/>
      <c r="U99" s="319"/>
      <c r="V99" s="319"/>
      <c r="W99" s="319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0"/>
      <c r="AI99" s="270"/>
      <c r="AJ99" s="270"/>
      <c r="AK99" s="270"/>
      <c r="AL99" s="270"/>
      <c r="AM99" s="270"/>
      <c r="AN99" s="270"/>
      <c r="AO99" s="270"/>
      <c r="AP99" s="270"/>
      <c r="AQ99" s="270"/>
      <c r="AR99" s="270"/>
      <c r="AS99" s="270"/>
      <c r="AT99" s="270"/>
      <c r="AU99" s="270"/>
      <c r="AV99" s="270"/>
      <c r="AW99" s="270"/>
      <c r="AX99" s="270"/>
      <c r="AY99" s="271"/>
      <c r="AZ99" s="270"/>
      <c r="BA99" s="270"/>
      <c r="BB99" s="270"/>
      <c r="BC99" s="270"/>
      <c r="BD99" s="270"/>
      <c r="BE99" s="270"/>
      <c r="BF99" s="270"/>
      <c r="BG99" s="270"/>
      <c r="BH99" s="270"/>
      <c r="BI99" s="270"/>
      <c r="BJ99" s="270"/>
      <c r="BK99" s="270"/>
      <c r="BL99" s="270"/>
      <c r="BM99" s="270"/>
      <c r="BN99" s="270"/>
      <c r="BO99" s="270"/>
      <c r="BP99" s="270"/>
      <c r="BQ99" s="270"/>
    </row>
    <row r="100" spans="1:69" ht="12.75" customHeight="1">
      <c r="A100" s="273"/>
      <c r="B100" s="273"/>
      <c r="C100" s="274"/>
      <c r="D100" s="274"/>
      <c r="E100" s="274"/>
      <c r="F100" s="274"/>
      <c r="G100" s="273"/>
      <c r="H100" s="273"/>
      <c r="I100" s="273"/>
      <c r="J100" s="273"/>
      <c r="K100" s="273"/>
      <c r="L100" s="275"/>
      <c r="M100" s="275"/>
      <c r="N100" s="273"/>
      <c r="O100" s="319"/>
      <c r="P100" s="319"/>
      <c r="Q100" s="319"/>
      <c r="R100" s="319"/>
      <c r="S100" s="319"/>
      <c r="T100" s="319"/>
      <c r="U100" s="319"/>
      <c r="V100" s="319"/>
      <c r="W100" s="319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0"/>
      <c r="AI100" s="270"/>
      <c r="AJ100" s="270"/>
      <c r="AK100" s="270"/>
      <c r="AL100" s="270"/>
      <c r="AM100" s="270"/>
      <c r="AN100" s="270"/>
      <c r="AO100" s="270"/>
      <c r="AP100" s="270"/>
      <c r="AQ100" s="270"/>
      <c r="AR100" s="270"/>
      <c r="AS100" s="270"/>
      <c r="AT100" s="270"/>
      <c r="AU100" s="270"/>
      <c r="AV100" s="270"/>
      <c r="AW100" s="270"/>
      <c r="AX100" s="270"/>
      <c r="AY100" s="271"/>
      <c r="AZ100" s="270"/>
      <c r="BA100" s="270"/>
      <c r="BB100" s="270"/>
      <c r="BC100" s="270"/>
      <c r="BD100" s="270"/>
      <c r="BE100" s="270"/>
      <c r="BF100" s="270"/>
      <c r="BG100" s="270"/>
      <c r="BH100" s="270"/>
      <c r="BI100" s="270"/>
      <c r="BJ100" s="270"/>
      <c r="BK100" s="270"/>
      <c r="BL100" s="270"/>
      <c r="BM100" s="270"/>
      <c r="BN100" s="270"/>
      <c r="BO100" s="270"/>
      <c r="BP100" s="270"/>
      <c r="BQ100" s="270"/>
    </row>
    <row r="101" spans="1:69" ht="12.75" customHeight="1">
      <c r="A101" s="273"/>
      <c r="B101" s="273"/>
      <c r="C101" s="274"/>
      <c r="D101" s="274"/>
      <c r="E101" s="274"/>
      <c r="F101" s="274"/>
      <c r="G101" s="273"/>
      <c r="H101" s="273"/>
      <c r="I101" s="273"/>
      <c r="J101" s="273"/>
      <c r="K101" s="273"/>
      <c r="L101" s="275"/>
      <c r="M101" s="275"/>
      <c r="N101" s="273"/>
      <c r="O101" s="319"/>
      <c r="P101" s="319"/>
      <c r="Q101" s="319"/>
      <c r="R101" s="319"/>
      <c r="S101" s="319"/>
      <c r="T101" s="319"/>
      <c r="U101" s="319"/>
      <c r="V101" s="319"/>
      <c r="W101" s="319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0"/>
      <c r="AI101" s="270"/>
      <c r="AJ101" s="270"/>
      <c r="AK101" s="270"/>
      <c r="AL101" s="270"/>
      <c r="AM101" s="270"/>
      <c r="AN101" s="270"/>
      <c r="AO101" s="270"/>
      <c r="AP101" s="270"/>
      <c r="AQ101" s="270"/>
      <c r="AR101" s="270"/>
      <c r="AS101" s="270"/>
      <c r="AT101" s="270"/>
      <c r="AU101" s="270"/>
      <c r="AV101" s="270"/>
      <c r="AW101" s="270"/>
      <c r="AX101" s="270"/>
      <c r="AY101" s="271"/>
      <c r="AZ101" s="270"/>
      <c r="BA101" s="270"/>
      <c r="BB101" s="270"/>
      <c r="BC101" s="270"/>
      <c r="BD101" s="270"/>
      <c r="BE101" s="270"/>
      <c r="BF101" s="270"/>
      <c r="BG101" s="270"/>
      <c r="BH101" s="270"/>
      <c r="BI101" s="270"/>
      <c r="BJ101" s="270"/>
      <c r="BK101" s="270"/>
      <c r="BL101" s="270"/>
      <c r="BM101" s="270"/>
      <c r="BN101" s="270"/>
      <c r="BO101" s="270"/>
      <c r="BP101" s="270"/>
      <c r="BQ101" s="270"/>
    </row>
    <row r="102" spans="1:69" ht="12.75" customHeight="1">
      <c r="A102" s="273"/>
      <c r="B102" s="273"/>
      <c r="C102" s="274"/>
      <c r="D102" s="274"/>
      <c r="E102" s="274"/>
      <c r="F102" s="274"/>
      <c r="G102" s="273"/>
      <c r="H102" s="273"/>
      <c r="I102" s="273"/>
      <c r="J102" s="273"/>
      <c r="K102" s="273"/>
      <c r="L102" s="275"/>
      <c r="M102" s="275"/>
      <c r="N102" s="273"/>
      <c r="O102" s="319"/>
      <c r="P102" s="319"/>
      <c r="Q102" s="319"/>
      <c r="R102" s="319"/>
      <c r="S102" s="319"/>
      <c r="T102" s="319"/>
      <c r="U102" s="319"/>
      <c r="V102" s="319"/>
      <c r="W102" s="319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0"/>
      <c r="AI102" s="270"/>
      <c r="AJ102" s="270"/>
      <c r="AK102" s="270"/>
      <c r="AL102" s="270"/>
      <c r="AM102" s="270"/>
      <c r="AN102" s="270"/>
      <c r="AO102" s="270"/>
      <c r="AP102" s="270"/>
      <c r="AQ102" s="270"/>
      <c r="AR102" s="270"/>
      <c r="AS102" s="270"/>
      <c r="AT102" s="270"/>
      <c r="AU102" s="270"/>
      <c r="AV102" s="270"/>
      <c r="AW102" s="270"/>
      <c r="AX102" s="270"/>
      <c r="AY102" s="271"/>
      <c r="AZ102" s="270"/>
      <c r="BA102" s="270"/>
      <c r="BB102" s="270"/>
      <c r="BC102" s="270"/>
      <c r="BD102" s="270"/>
      <c r="BE102" s="270"/>
      <c r="BF102" s="270"/>
      <c r="BG102" s="270"/>
      <c r="BH102" s="270"/>
      <c r="BI102" s="270"/>
      <c r="BJ102" s="270"/>
      <c r="BK102" s="270"/>
      <c r="BL102" s="270"/>
      <c r="BM102" s="270"/>
      <c r="BN102" s="270"/>
      <c r="BO102" s="270"/>
      <c r="BP102" s="270"/>
      <c r="BQ102" s="270"/>
    </row>
    <row r="103" spans="1:69" ht="12.75" customHeight="1">
      <c r="A103" s="273"/>
      <c r="B103" s="273"/>
      <c r="C103" s="274"/>
      <c r="D103" s="274"/>
      <c r="E103" s="274"/>
      <c r="F103" s="274"/>
      <c r="G103" s="273"/>
      <c r="H103" s="273"/>
      <c r="I103" s="273"/>
      <c r="J103" s="273"/>
      <c r="K103" s="273"/>
      <c r="L103" s="275"/>
      <c r="M103" s="275"/>
      <c r="N103" s="273"/>
      <c r="O103" s="319"/>
      <c r="P103" s="319"/>
      <c r="Q103" s="319"/>
      <c r="R103" s="319"/>
      <c r="S103" s="319"/>
      <c r="T103" s="319"/>
      <c r="U103" s="319"/>
      <c r="V103" s="319"/>
      <c r="W103" s="319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0"/>
      <c r="AI103" s="270"/>
      <c r="AJ103" s="270"/>
      <c r="AK103" s="270"/>
      <c r="AL103" s="270"/>
      <c r="AM103" s="270"/>
      <c r="AN103" s="270"/>
      <c r="AO103" s="270"/>
      <c r="AP103" s="270"/>
      <c r="AQ103" s="270"/>
      <c r="AR103" s="270"/>
      <c r="AS103" s="270"/>
      <c r="AT103" s="270"/>
      <c r="AU103" s="270"/>
      <c r="AV103" s="270"/>
      <c r="AW103" s="270"/>
      <c r="AX103" s="270"/>
      <c r="AY103" s="271"/>
      <c r="AZ103" s="270"/>
      <c r="BA103" s="270"/>
      <c r="BB103" s="270"/>
      <c r="BC103" s="270"/>
      <c r="BD103" s="270"/>
      <c r="BE103" s="270"/>
      <c r="BF103" s="270"/>
      <c r="BG103" s="270"/>
      <c r="BH103" s="270"/>
      <c r="BI103" s="270"/>
      <c r="BJ103" s="270"/>
      <c r="BK103" s="270"/>
      <c r="BL103" s="270"/>
      <c r="BM103" s="270"/>
      <c r="BN103" s="270"/>
      <c r="BO103" s="270"/>
      <c r="BP103" s="270"/>
      <c r="BQ103" s="270"/>
    </row>
    <row r="104" spans="1:69" ht="12.75" customHeight="1">
      <c r="A104" s="273"/>
      <c r="B104" s="273"/>
      <c r="C104" s="274"/>
      <c r="D104" s="274"/>
      <c r="E104" s="274"/>
      <c r="F104" s="274"/>
      <c r="G104" s="273"/>
      <c r="H104" s="273"/>
      <c r="I104" s="273"/>
      <c r="J104" s="273"/>
      <c r="K104" s="273"/>
      <c r="L104" s="275"/>
      <c r="M104" s="275"/>
      <c r="N104" s="273"/>
      <c r="O104" s="319"/>
      <c r="P104" s="319"/>
      <c r="Q104" s="319"/>
      <c r="R104" s="319"/>
      <c r="S104" s="319"/>
      <c r="T104" s="319"/>
      <c r="U104" s="319"/>
      <c r="V104" s="319"/>
      <c r="W104" s="319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0"/>
      <c r="AI104" s="270"/>
      <c r="AJ104" s="270"/>
      <c r="AK104" s="270"/>
      <c r="AL104" s="270"/>
      <c r="AM104" s="270"/>
      <c r="AN104" s="270"/>
      <c r="AO104" s="270"/>
      <c r="AP104" s="270"/>
      <c r="AQ104" s="270"/>
      <c r="AR104" s="270"/>
      <c r="AS104" s="270"/>
      <c r="AT104" s="270"/>
      <c r="AU104" s="270"/>
      <c r="AV104" s="270"/>
      <c r="AW104" s="270"/>
      <c r="AX104" s="270"/>
      <c r="AY104" s="271"/>
      <c r="AZ104" s="270"/>
      <c r="BA104" s="270"/>
      <c r="BB104" s="270"/>
      <c r="BC104" s="270"/>
      <c r="BD104" s="270"/>
      <c r="BE104" s="270"/>
      <c r="BF104" s="270"/>
      <c r="BG104" s="270"/>
      <c r="BH104" s="270"/>
      <c r="BI104" s="270"/>
      <c r="BJ104" s="270"/>
      <c r="BK104" s="270"/>
      <c r="BL104" s="270"/>
      <c r="BM104" s="270"/>
      <c r="BN104" s="270"/>
      <c r="BO104" s="270"/>
      <c r="BP104" s="270"/>
      <c r="BQ104" s="270"/>
    </row>
    <row r="105" spans="1:69" ht="12.75" customHeight="1">
      <c r="A105" s="273"/>
      <c r="B105" s="273"/>
      <c r="C105" s="274"/>
      <c r="D105" s="274"/>
      <c r="E105" s="274"/>
      <c r="F105" s="274"/>
      <c r="G105" s="273"/>
      <c r="H105" s="273"/>
      <c r="I105" s="273"/>
      <c r="J105" s="273"/>
      <c r="K105" s="273"/>
      <c r="L105" s="275"/>
      <c r="M105" s="275"/>
      <c r="N105" s="273"/>
      <c r="O105" s="319"/>
      <c r="P105" s="319"/>
      <c r="Q105" s="319"/>
      <c r="R105" s="319"/>
      <c r="S105" s="319"/>
      <c r="T105" s="319"/>
      <c r="U105" s="319"/>
      <c r="V105" s="319"/>
      <c r="W105" s="319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0"/>
      <c r="AI105" s="270"/>
      <c r="AJ105" s="270"/>
      <c r="AK105" s="270"/>
      <c r="AL105" s="270"/>
      <c r="AM105" s="270"/>
      <c r="AN105" s="270"/>
      <c r="AO105" s="270"/>
      <c r="AP105" s="270"/>
      <c r="AQ105" s="270"/>
      <c r="AR105" s="270"/>
      <c r="AS105" s="270"/>
      <c r="AT105" s="270"/>
      <c r="AU105" s="270"/>
      <c r="AV105" s="270"/>
      <c r="AW105" s="270"/>
      <c r="AX105" s="270"/>
      <c r="AY105" s="271"/>
      <c r="AZ105" s="270"/>
      <c r="BA105" s="270"/>
      <c r="BB105" s="270"/>
      <c r="BC105" s="270"/>
      <c r="BD105" s="270"/>
      <c r="BE105" s="270"/>
      <c r="BF105" s="270"/>
      <c r="BG105" s="270"/>
      <c r="BH105" s="270"/>
      <c r="BI105" s="270"/>
      <c r="BJ105" s="270"/>
      <c r="BK105" s="270"/>
      <c r="BL105" s="270"/>
      <c r="BM105" s="270"/>
      <c r="BN105" s="270"/>
      <c r="BO105" s="270"/>
      <c r="BP105" s="270"/>
      <c r="BQ105" s="270"/>
    </row>
    <row r="106" spans="1:69" ht="12.75" customHeight="1">
      <c r="A106" s="273"/>
      <c r="B106" s="273"/>
      <c r="C106" s="274"/>
      <c r="D106" s="274"/>
      <c r="E106" s="274"/>
      <c r="F106" s="274"/>
      <c r="G106" s="273"/>
      <c r="H106" s="273"/>
      <c r="I106" s="273"/>
      <c r="J106" s="273"/>
      <c r="K106" s="273"/>
      <c r="L106" s="275"/>
      <c r="M106" s="275"/>
      <c r="N106" s="273"/>
      <c r="O106" s="319"/>
      <c r="P106" s="319"/>
      <c r="Q106" s="319"/>
      <c r="R106" s="319"/>
      <c r="S106" s="319"/>
      <c r="T106" s="319"/>
      <c r="U106" s="319"/>
      <c r="V106" s="319"/>
      <c r="W106" s="319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0"/>
      <c r="AI106" s="270"/>
      <c r="AJ106" s="270"/>
      <c r="AK106" s="270"/>
      <c r="AL106" s="270"/>
      <c r="AM106" s="270"/>
      <c r="AN106" s="270"/>
      <c r="AO106" s="270"/>
      <c r="AP106" s="270"/>
      <c r="AQ106" s="270"/>
      <c r="AR106" s="270"/>
      <c r="AS106" s="270"/>
      <c r="AT106" s="270"/>
      <c r="AU106" s="270"/>
      <c r="AV106" s="270"/>
      <c r="AW106" s="270"/>
      <c r="AX106" s="270"/>
      <c r="AY106" s="271"/>
      <c r="AZ106" s="270"/>
      <c r="BA106" s="270"/>
      <c r="BB106" s="270"/>
      <c r="BC106" s="270"/>
      <c r="BD106" s="270"/>
      <c r="BE106" s="270"/>
      <c r="BF106" s="270"/>
      <c r="BG106" s="270"/>
      <c r="BH106" s="270"/>
      <c r="BI106" s="270"/>
      <c r="BJ106" s="270"/>
      <c r="BK106" s="270"/>
      <c r="BL106" s="270"/>
      <c r="BM106" s="270"/>
      <c r="BN106" s="270"/>
      <c r="BO106" s="270"/>
      <c r="BP106" s="270"/>
      <c r="BQ106" s="270"/>
    </row>
    <row r="107" spans="1:69" ht="12.75" customHeight="1">
      <c r="A107" s="273"/>
      <c r="B107" s="273"/>
      <c r="C107" s="274"/>
      <c r="D107" s="274"/>
      <c r="E107" s="274"/>
      <c r="F107" s="274"/>
      <c r="G107" s="273"/>
      <c r="H107" s="273"/>
      <c r="I107" s="273"/>
      <c r="J107" s="273"/>
      <c r="K107" s="273"/>
      <c r="L107" s="275"/>
      <c r="M107" s="275"/>
      <c r="N107" s="273"/>
      <c r="O107" s="319"/>
      <c r="P107" s="319"/>
      <c r="Q107" s="319"/>
      <c r="R107" s="319"/>
      <c r="S107" s="319"/>
      <c r="T107" s="319"/>
      <c r="U107" s="319"/>
      <c r="V107" s="319"/>
      <c r="W107" s="319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0"/>
      <c r="AI107" s="270"/>
      <c r="AJ107" s="270"/>
      <c r="AK107" s="270"/>
      <c r="AL107" s="270"/>
      <c r="AM107" s="270"/>
      <c r="AN107" s="270"/>
      <c r="AO107" s="270"/>
      <c r="AP107" s="270"/>
      <c r="AQ107" s="270"/>
      <c r="AR107" s="270"/>
      <c r="AS107" s="270"/>
      <c r="AT107" s="270"/>
      <c r="AU107" s="270"/>
      <c r="AV107" s="270"/>
      <c r="AW107" s="270"/>
      <c r="AX107" s="270"/>
      <c r="AY107" s="271"/>
      <c r="AZ107" s="270"/>
      <c r="BA107" s="270"/>
      <c r="BB107" s="270"/>
      <c r="BC107" s="270"/>
      <c r="BD107" s="270"/>
      <c r="BE107" s="270"/>
      <c r="BF107" s="270"/>
      <c r="BG107" s="270"/>
      <c r="BH107" s="270"/>
      <c r="BI107" s="270"/>
      <c r="BJ107" s="270"/>
      <c r="BK107" s="270"/>
      <c r="BL107" s="270"/>
      <c r="BM107" s="270"/>
      <c r="BN107" s="270"/>
      <c r="BO107" s="270"/>
      <c r="BP107" s="270"/>
      <c r="BQ107" s="270"/>
    </row>
    <row r="108" spans="1:69" ht="12.75" customHeight="1">
      <c r="A108" s="273"/>
      <c r="B108" s="273"/>
      <c r="C108" s="274"/>
      <c r="D108" s="274"/>
      <c r="E108" s="274"/>
      <c r="F108" s="274"/>
      <c r="G108" s="273"/>
      <c r="H108" s="273"/>
      <c r="I108" s="273"/>
      <c r="J108" s="273"/>
      <c r="K108" s="273"/>
      <c r="L108" s="275"/>
      <c r="M108" s="275"/>
      <c r="N108" s="273"/>
      <c r="O108" s="319"/>
      <c r="P108" s="319"/>
      <c r="Q108" s="319"/>
      <c r="R108" s="319"/>
      <c r="S108" s="319"/>
      <c r="T108" s="319"/>
      <c r="U108" s="319"/>
      <c r="V108" s="319"/>
      <c r="W108" s="319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0"/>
      <c r="AI108" s="270"/>
      <c r="AJ108" s="270"/>
      <c r="AK108" s="270"/>
      <c r="AL108" s="270"/>
      <c r="AM108" s="270"/>
      <c r="AN108" s="270"/>
      <c r="AO108" s="270"/>
      <c r="AP108" s="270"/>
      <c r="AQ108" s="270"/>
      <c r="AR108" s="270"/>
      <c r="AS108" s="270"/>
      <c r="AT108" s="270"/>
      <c r="AU108" s="270"/>
      <c r="AV108" s="270"/>
      <c r="AW108" s="270"/>
      <c r="AX108" s="270"/>
      <c r="AY108" s="271"/>
      <c r="AZ108" s="270"/>
      <c r="BA108" s="270"/>
      <c r="BB108" s="270"/>
      <c r="BC108" s="270"/>
      <c r="BD108" s="270"/>
      <c r="BE108" s="270"/>
      <c r="BF108" s="270"/>
      <c r="BG108" s="270"/>
      <c r="BH108" s="270"/>
      <c r="BI108" s="270"/>
      <c r="BJ108" s="270"/>
      <c r="BK108" s="270"/>
      <c r="BL108" s="270"/>
      <c r="BM108" s="270"/>
      <c r="BN108" s="270"/>
      <c r="BO108" s="270"/>
      <c r="BP108" s="270"/>
      <c r="BQ108" s="270"/>
    </row>
    <row r="109" spans="1:69" ht="12.75" customHeight="1">
      <c r="A109" s="273"/>
      <c r="B109" s="273"/>
      <c r="C109" s="274"/>
      <c r="D109" s="274"/>
      <c r="E109" s="274"/>
      <c r="F109" s="274"/>
      <c r="G109" s="273"/>
      <c r="H109" s="273"/>
      <c r="I109" s="273"/>
      <c r="J109" s="273"/>
      <c r="K109" s="273"/>
      <c r="L109" s="275"/>
      <c r="M109" s="275"/>
      <c r="N109" s="273"/>
      <c r="O109" s="319"/>
      <c r="P109" s="319"/>
      <c r="Q109" s="319"/>
      <c r="R109" s="319"/>
      <c r="S109" s="319"/>
      <c r="T109" s="319"/>
      <c r="U109" s="319"/>
      <c r="V109" s="319"/>
      <c r="W109" s="319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0"/>
      <c r="AI109" s="270"/>
      <c r="AJ109" s="270"/>
      <c r="AK109" s="270"/>
      <c r="AL109" s="270"/>
      <c r="AM109" s="270"/>
      <c r="AN109" s="270"/>
      <c r="AO109" s="270"/>
      <c r="AP109" s="270"/>
      <c r="AQ109" s="270"/>
      <c r="AR109" s="270"/>
      <c r="AS109" s="270"/>
      <c r="AT109" s="270"/>
      <c r="AU109" s="270"/>
      <c r="AV109" s="270"/>
      <c r="AW109" s="270"/>
      <c r="AX109" s="270"/>
      <c r="AY109" s="271"/>
      <c r="AZ109" s="270"/>
      <c r="BA109" s="270"/>
      <c r="BB109" s="270"/>
      <c r="BC109" s="270"/>
      <c r="BD109" s="270"/>
      <c r="BE109" s="270"/>
      <c r="BF109" s="270"/>
      <c r="BG109" s="270"/>
      <c r="BH109" s="270"/>
      <c r="BI109" s="270"/>
      <c r="BJ109" s="270"/>
      <c r="BK109" s="270"/>
      <c r="BL109" s="270"/>
      <c r="BM109" s="270"/>
      <c r="BN109" s="270"/>
      <c r="BO109" s="270"/>
      <c r="BP109" s="270"/>
      <c r="BQ109" s="270"/>
    </row>
    <row r="110" spans="1:69" ht="12.75" customHeight="1">
      <c r="A110" s="273"/>
      <c r="B110" s="273"/>
      <c r="C110" s="274"/>
      <c r="D110" s="274"/>
      <c r="E110" s="274"/>
      <c r="F110" s="274"/>
      <c r="G110" s="273"/>
      <c r="H110" s="273"/>
      <c r="I110" s="273"/>
      <c r="J110" s="273"/>
      <c r="K110" s="273"/>
      <c r="L110" s="275"/>
      <c r="M110" s="275"/>
      <c r="N110" s="273"/>
      <c r="O110" s="319"/>
      <c r="P110" s="319"/>
      <c r="Q110" s="319"/>
      <c r="R110" s="319"/>
      <c r="S110" s="319"/>
      <c r="T110" s="319"/>
      <c r="U110" s="319"/>
      <c r="V110" s="319"/>
      <c r="W110" s="319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0"/>
      <c r="AI110" s="270"/>
      <c r="AJ110" s="270"/>
      <c r="AK110" s="270"/>
      <c r="AL110" s="270"/>
      <c r="AM110" s="270"/>
      <c r="AN110" s="270"/>
      <c r="AO110" s="270"/>
      <c r="AP110" s="270"/>
      <c r="AQ110" s="270"/>
      <c r="AR110" s="270"/>
      <c r="AS110" s="270"/>
      <c r="AT110" s="270"/>
      <c r="AU110" s="270"/>
      <c r="AV110" s="270"/>
      <c r="AW110" s="270"/>
      <c r="AX110" s="270"/>
      <c r="AY110" s="271"/>
      <c r="AZ110" s="270"/>
      <c r="BA110" s="270"/>
      <c r="BB110" s="270"/>
      <c r="BC110" s="270"/>
      <c r="BD110" s="270"/>
      <c r="BE110" s="270"/>
      <c r="BF110" s="270"/>
      <c r="BG110" s="270"/>
      <c r="BH110" s="270"/>
      <c r="BI110" s="270"/>
      <c r="BJ110" s="270"/>
      <c r="BK110" s="270"/>
      <c r="BL110" s="270"/>
      <c r="BM110" s="270"/>
      <c r="BN110" s="270"/>
      <c r="BO110" s="270"/>
      <c r="BP110" s="270"/>
      <c r="BQ110" s="270"/>
    </row>
    <row r="111" spans="1:69" ht="12.75" customHeight="1">
      <c r="A111" s="273"/>
      <c r="B111" s="273"/>
      <c r="C111" s="274"/>
      <c r="D111" s="274"/>
      <c r="E111" s="274"/>
      <c r="F111" s="274"/>
      <c r="G111" s="273"/>
      <c r="H111" s="273"/>
      <c r="I111" s="273"/>
      <c r="J111" s="273"/>
      <c r="K111" s="273"/>
      <c r="L111" s="275"/>
      <c r="M111" s="275"/>
      <c r="N111" s="273"/>
      <c r="O111" s="319"/>
      <c r="P111" s="319"/>
      <c r="Q111" s="319"/>
      <c r="R111" s="319"/>
      <c r="S111" s="319"/>
      <c r="T111" s="319"/>
      <c r="U111" s="319"/>
      <c r="V111" s="319"/>
      <c r="W111" s="319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0"/>
      <c r="AI111" s="270"/>
      <c r="AJ111" s="270"/>
      <c r="AK111" s="270"/>
      <c r="AL111" s="270"/>
      <c r="AM111" s="270"/>
      <c r="AN111" s="270"/>
      <c r="AO111" s="270"/>
      <c r="AP111" s="270"/>
      <c r="AQ111" s="270"/>
      <c r="AR111" s="270"/>
      <c r="AS111" s="270"/>
      <c r="AT111" s="270"/>
      <c r="AU111" s="270"/>
      <c r="AV111" s="270"/>
      <c r="AW111" s="270"/>
      <c r="AX111" s="270"/>
      <c r="AY111" s="271"/>
      <c r="AZ111" s="270"/>
      <c r="BA111" s="270"/>
      <c r="BB111" s="270"/>
      <c r="BC111" s="270"/>
      <c r="BD111" s="270"/>
      <c r="BE111" s="270"/>
      <c r="BF111" s="270"/>
      <c r="BG111" s="270"/>
      <c r="BH111" s="270"/>
      <c r="BI111" s="270"/>
      <c r="BJ111" s="270"/>
      <c r="BK111" s="270"/>
      <c r="BL111" s="270"/>
      <c r="BM111" s="270"/>
      <c r="BN111" s="270"/>
      <c r="BO111" s="270"/>
      <c r="BP111" s="270"/>
      <c r="BQ111" s="270"/>
    </row>
    <row r="112" spans="1:69" ht="12.75" customHeight="1">
      <c r="A112" s="273"/>
      <c r="B112" s="273"/>
      <c r="C112" s="274"/>
      <c r="D112" s="274"/>
      <c r="E112" s="274"/>
      <c r="F112" s="274"/>
      <c r="G112" s="273"/>
      <c r="H112" s="273"/>
      <c r="I112" s="273"/>
      <c r="J112" s="273"/>
      <c r="K112" s="273"/>
      <c r="L112" s="275"/>
      <c r="M112" s="275"/>
      <c r="N112" s="273"/>
      <c r="O112" s="319"/>
      <c r="P112" s="319"/>
      <c r="Q112" s="319"/>
      <c r="R112" s="319"/>
      <c r="S112" s="319"/>
      <c r="T112" s="319"/>
      <c r="U112" s="319"/>
      <c r="V112" s="319"/>
      <c r="W112" s="319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0"/>
      <c r="AI112" s="270"/>
      <c r="AJ112" s="270"/>
      <c r="AK112" s="270"/>
      <c r="AL112" s="270"/>
      <c r="AM112" s="270"/>
      <c r="AN112" s="270"/>
      <c r="AO112" s="270"/>
      <c r="AP112" s="270"/>
      <c r="AQ112" s="270"/>
      <c r="AR112" s="270"/>
      <c r="AS112" s="270"/>
      <c r="AT112" s="270"/>
      <c r="AU112" s="270"/>
      <c r="AV112" s="270"/>
      <c r="AW112" s="270"/>
      <c r="AX112" s="270"/>
      <c r="AY112" s="271"/>
      <c r="AZ112" s="270"/>
      <c r="BA112" s="270"/>
      <c r="BB112" s="270"/>
      <c r="BC112" s="270"/>
      <c r="BD112" s="270"/>
      <c r="BE112" s="270"/>
      <c r="BF112" s="270"/>
      <c r="BG112" s="270"/>
      <c r="BH112" s="270"/>
      <c r="BI112" s="270"/>
      <c r="BJ112" s="270"/>
      <c r="BK112" s="270"/>
      <c r="BL112" s="270"/>
      <c r="BM112" s="270"/>
      <c r="BN112" s="270"/>
      <c r="BO112" s="270"/>
      <c r="BP112" s="270"/>
      <c r="BQ112" s="270"/>
    </row>
    <row r="113" spans="1:69" ht="12.75" customHeight="1">
      <c r="A113" s="273"/>
      <c r="B113" s="273"/>
      <c r="C113" s="274"/>
      <c r="D113" s="274"/>
      <c r="E113" s="274"/>
      <c r="F113" s="274"/>
      <c r="G113" s="273"/>
      <c r="H113" s="273"/>
      <c r="I113" s="273"/>
      <c r="J113" s="273"/>
      <c r="K113" s="273"/>
      <c r="L113" s="275"/>
      <c r="M113" s="275"/>
      <c r="N113" s="273"/>
      <c r="O113" s="319"/>
      <c r="P113" s="319"/>
      <c r="Q113" s="319"/>
      <c r="R113" s="319"/>
      <c r="S113" s="319"/>
      <c r="T113" s="319"/>
      <c r="U113" s="319"/>
      <c r="V113" s="319"/>
      <c r="W113" s="319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0"/>
      <c r="AI113" s="270"/>
      <c r="AJ113" s="270"/>
      <c r="AK113" s="270"/>
      <c r="AL113" s="270"/>
      <c r="AM113" s="270"/>
      <c r="AN113" s="270"/>
      <c r="AO113" s="270"/>
      <c r="AP113" s="270"/>
      <c r="AQ113" s="270"/>
      <c r="AR113" s="270"/>
      <c r="AS113" s="270"/>
      <c r="AT113" s="270"/>
      <c r="AU113" s="270"/>
      <c r="AV113" s="270"/>
      <c r="AW113" s="270"/>
      <c r="AX113" s="270"/>
      <c r="AY113" s="271"/>
      <c r="AZ113" s="270"/>
      <c r="BA113" s="270"/>
      <c r="BB113" s="270"/>
      <c r="BC113" s="270"/>
      <c r="BD113" s="270"/>
      <c r="BE113" s="270"/>
      <c r="BF113" s="270"/>
      <c r="BG113" s="270"/>
      <c r="BH113" s="270"/>
      <c r="BI113" s="270"/>
      <c r="BJ113" s="270"/>
      <c r="BK113" s="270"/>
      <c r="BL113" s="270"/>
      <c r="BM113" s="270"/>
      <c r="BN113" s="270"/>
      <c r="BO113" s="270"/>
      <c r="BP113" s="270"/>
      <c r="BQ113" s="270"/>
    </row>
    <row r="114" spans="1:69" ht="12.75" customHeight="1">
      <c r="A114" s="273"/>
      <c r="B114" s="273"/>
      <c r="C114" s="274"/>
      <c r="D114" s="274"/>
      <c r="E114" s="274"/>
      <c r="F114" s="274"/>
      <c r="G114" s="273"/>
      <c r="H114" s="273"/>
      <c r="I114" s="273"/>
      <c r="J114" s="273"/>
      <c r="K114" s="273"/>
      <c r="L114" s="275"/>
      <c r="M114" s="275"/>
      <c r="N114" s="273"/>
      <c r="O114" s="319"/>
      <c r="P114" s="319"/>
      <c r="Q114" s="319"/>
      <c r="R114" s="319"/>
      <c r="S114" s="319"/>
      <c r="T114" s="319"/>
      <c r="U114" s="319"/>
      <c r="V114" s="319"/>
      <c r="W114" s="319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0"/>
      <c r="AI114" s="270"/>
      <c r="AJ114" s="270"/>
      <c r="AK114" s="270"/>
      <c r="AL114" s="270"/>
      <c r="AM114" s="270"/>
      <c r="AN114" s="270"/>
      <c r="AO114" s="270"/>
      <c r="AP114" s="270"/>
      <c r="AQ114" s="270"/>
      <c r="AR114" s="270"/>
      <c r="AS114" s="270"/>
      <c r="AT114" s="270"/>
      <c r="AU114" s="270"/>
      <c r="AV114" s="270"/>
      <c r="AW114" s="270"/>
      <c r="AX114" s="270"/>
      <c r="AY114" s="271"/>
      <c r="AZ114" s="270"/>
      <c r="BA114" s="270"/>
      <c r="BB114" s="270"/>
      <c r="BC114" s="270"/>
      <c r="BD114" s="270"/>
      <c r="BE114" s="270"/>
      <c r="BF114" s="270"/>
      <c r="BG114" s="270"/>
      <c r="BH114" s="270"/>
      <c r="BI114" s="270"/>
      <c r="BJ114" s="270"/>
      <c r="BK114" s="270"/>
      <c r="BL114" s="270"/>
      <c r="BM114" s="270"/>
      <c r="BN114" s="270"/>
      <c r="BO114" s="270"/>
      <c r="BP114" s="270"/>
      <c r="BQ114" s="270"/>
    </row>
    <row r="115" spans="1:69" ht="12.75" customHeight="1">
      <c r="A115" s="273"/>
      <c r="B115" s="273"/>
      <c r="C115" s="274"/>
      <c r="D115" s="274"/>
      <c r="E115" s="274"/>
      <c r="F115" s="274"/>
      <c r="G115" s="273"/>
      <c r="H115" s="273"/>
      <c r="I115" s="273"/>
      <c r="J115" s="273"/>
      <c r="K115" s="273"/>
      <c r="L115" s="275"/>
      <c r="M115" s="275"/>
      <c r="N115" s="273"/>
      <c r="O115" s="319"/>
      <c r="P115" s="319"/>
      <c r="Q115" s="319"/>
      <c r="R115" s="319"/>
      <c r="S115" s="319"/>
      <c r="T115" s="319"/>
      <c r="U115" s="319"/>
      <c r="V115" s="319"/>
      <c r="W115" s="319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0"/>
      <c r="AI115" s="270"/>
      <c r="AJ115" s="270"/>
      <c r="AK115" s="270"/>
      <c r="AL115" s="270"/>
      <c r="AM115" s="270"/>
      <c r="AN115" s="270"/>
      <c r="AO115" s="270"/>
      <c r="AP115" s="270"/>
      <c r="AQ115" s="270"/>
      <c r="AR115" s="270"/>
      <c r="AS115" s="270"/>
      <c r="AT115" s="270"/>
      <c r="AU115" s="270"/>
      <c r="AV115" s="270"/>
      <c r="AW115" s="270"/>
      <c r="AX115" s="270"/>
      <c r="AY115" s="271"/>
      <c r="AZ115" s="270"/>
      <c r="BA115" s="270"/>
      <c r="BB115" s="270"/>
      <c r="BC115" s="270"/>
      <c r="BD115" s="270"/>
      <c r="BE115" s="270"/>
      <c r="BF115" s="270"/>
      <c r="BG115" s="270"/>
      <c r="BH115" s="270"/>
      <c r="BI115" s="270"/>
      <c r="BJ115" s="270"/>
      <c r="BK115" s="270"/>
      <c r="BL115" s="270"/>
      <c r="BM115" s="270"/>
      <c r="BN115" s="270"/>
      <c r="BO115" s="270"/>
      <c r="BP115" s="270"/>
      <c r="BQ115" s="270"/>
    </row>
    <row r="116" spans="1:69" ht="12.75" customHeight="1">
      <c r="A116" s="273"/>
      <c r="B116" s="273"/>
      <c r="C116" s="274"/>
      <c r="D116" s="274"/>
      <c r="E116" s="274"/>
      <c r="F116" s="274"/>
      <c r="G116" s="273"/>
      <c r="H116" s="273"/>
      <c r="I116" s="273"/>
      <c r="J116" s="273"/>
      <c r="K116" s="273"/>
      <c r="L116" s="275"/>
      <c r="M116" s="275"/>
      <c r="N116" s="273"/>
      <c r="O116" s="319"/>
      <c r="P116" s="319"/>
      <c r="Q116" s="319"/>
      <c r="R116" s="319"/>
      <c r="S116" s="319"/>
      <c r="T116" s="319"/>
      <c r="U116" s="319"/>
      <c r="V116" s="319"/>
      <c r="W116" s="319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0"/>
      <c r="AI116" s="270"/>
      <c r="AJ116" s="270"/>
      <c r="AK116" s="270"/>
      <c r="AL116" s="270"/>
      <c r="AM116" s="270"/>
      <c r="AN116" s="270"/>
      <c r="AO116" s="270"/>
      <c r="AP116" s="270"/>
      <c r="AQ116" s="270"/>
      <c r="AR116" s="270"/>
      <c r="AS116" s="270"/>
      <c r="AT116" s="270"/>
      <c r="AU116" s="270"/>
      <c r="AV116" s="270"/>
      <c r="AW116" s="270"/>
      <c r="AX116" s="270"/>
      <c r="AY116" s="271"/>
      <c r="AZ116" s="270"/>
      <c r="BA116" s="270"/>
      <c r="BB116" s="270"/>
      <c r="BC116" s="270"/>
      <c r="BD116" s="270"/>
      <c r="BE116" s="270"/>
      <c r="BF116" s="270"/>
      <c r="BG116" s="270"/>
      <c r="BH116" s="270"/>
      <c r="BI116" s="270"/>
      <c r="BJ116" s="270"/>
      <c r="BK116" s="270"/>
      <c r="BL116" s="270"/>
      <c r="BM116" s="270"/>
      <c r="BN116" s="270"/>
      <c r="BO116" s="270"/>
      <c r="BP116" s="270"/>
      <c r="BQ116" s="270"/>
    </row>
    <row r="117" spans="1:69" ht="12.75" customHeight="1">
      <c r="A117" s="273"/>
      <c r="B117" s="273"/>
      <c r="C117" s="274"/>
      <c r="D117" s="274"/>
      <c r="E117" s="274"/>
      <c r="F117" s="274"/>
      <c r="G117" s="273"/>
      <c r="H117" s="273"/>
      <c r="I117" s="273"/>
      <c r="J117" s="273"/>
      <c r="K117" s="273"/>
      <c r="L117" s="275"/>
      <c r="M117" s="275"/>
      <c r="N117" s="273"/>
      <c r="O117" s="319"/>
      <c r="P117" s="319"/>
      <c r="Q117" s="319"/>
      <c r="R117" s="319"/>
      <c r="S117" s="319"/>
      <c r="T117" s="319"/>
      <c r="U117" s="319"/>
      <c r="V117" s="319"/>
      <c r="W117" s="319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0"/>
      <c r="AI117" s="270"/>
      <c r="AJ117" s="270"/>
      <c r="AK117" s="270"/>
      <c r="AL117" s="270"/>
      <c r="AM117" s="270"/>
      <c r="AN117" s="270"/>
      <c r="AO117" s="270"/>
      <c r="AP117" s="270"/>
      <c r="AQ117" s="270"/>
      <c r="AR117" s="270"/>
      <c r="AS117" s="270"/>
      <c r="AT117" s="270"/>
      <c r="AU117" s="270"/>
      <c r="AV117" s="270"/>
      <c r="AW117" s="270"/>
      <c r="AX117" s="270"/>
      <c r="AY117" s="271"/>
      <c r="AZ117" s="270"/>
      <c r="BA117" s="270"/>
      <c r="BB117" s="270"/>
      <c r="BC117" s="270"/>
      <c r="BD117" s="270"/>
      <c r="BE117" s="270"/>
      <c r="BF117" s="270"/>
      <c r="BG117" s="270"/>
      <c r="BH117" s="270"/>
      <c r="BI117" s="270"/>
      <c r="BJ117" s="270"/>
      <c r="BK117" s="270"/>
      <c r="BL117" s="270"/>
      <c r="BM117" s="270"/>
      <c r="BN117" s="270"/>
      <c r="BO117" s="270"/>
      <c r="BP117" s="270"/>
      <c r="BQ117" s="270"/>
    </row>
    <row r="118" spans="1:69" ht="12.75" customHeight="1">
      <c r="A118" s="273"/>
      <c r="B118" s="273"/>
      <c r="C118" s="274"/>
      <c r="D118" s="274"/>
      <c r="E118" s="274"/>
      <c r="F118" s="274"/>
      <c r="G118" s="273"/>
      <c r="H118" s="273"/>
      <c r="I118" s="273"/>
      <c r="J118" s="273"/>
      <c r="K118" s="273"/>
      <c r="L118" s="275"/>
      <c r="M118" s="275"/>
      <c r="N118" s="273"/>
      <c r="O118" s="319"/>
      <c r="P118" s="319"/>
      <c r="Q118" s="319"/>
      <c r="R118" s="319"/>
      <c r="S118" s="319"/>
      <c r="T118" s="319"/>
      <c r="U118" s="319"/>
      <c r="V118" s="319"/>
      <c r="W118" s="319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0"/>
      <c r="AI118" s="270"/>
      <c r="AJ118" s="270"/>
      <c r="AK118" s="270"/>
      <c r="AL118" s="270"/>
      <c r="AM118" s="270"/>
      <c r="AN118" s="270"/>
      <c r="AO118" s="270"/>
      <c r="AP118" s="270"/>
      <c r="AQ118" s="270"/>
      <c r="AR118" s="270"/>
      <c r="AS118" s="270"/>
      <c r="AT118" s="270"/>
      <c r="AU118" s="270"/>
      <c r="AV118" s="270"/>
      <c r="AW118" s="270"/>
      <c r="AX118" s="270"/>
      <c r="AY118" s="271"/>
      <c r="AZ118" s="270"/>
      <c r="BA118" s="270"/>
      <c r="BB118" s="270"/>
      <c r="BC118" s="270"/>
      <c r="BD118" s="270"/>
      <c r="BE118" s="270"/>
      <c r="BF118" s="270"/>
      <c r="BG118" s="270"/>
      <c r="BH118" s="270"/>
      <c r="BI118" s="270"/>
      <c r="BJ118" s="270"/>
      <c r="BK118" s="270"/>
      <c r="BL118" s="270"/>
      <c r="BM118" s="270"/>
      <c r="BN118" s="270"/>
      <c r="BO118" s="270"/>
      <c r="BP118" s="270"/>
      <c r="BQ118" s="270"/>
    </row>
    <row r="119" spans="1:69" ht="12.75" customHeight="1">
      <c r="A119" s="273"/>
      <c r="B119" s="273"/>
      <c r="C119" s="274"/>
      <c r="D119" s="274"/>
      <c r="E119" s="274"/>
      <c r="F119" s="274"/>
      <c r="G119" s="273"/>
      <c r="H119" s="273"/>
      <c r="I119" s="273"/>
      <c r="J119" s="273"/>
      <c r="K119" s="273"/>
      <c r="L119" s="275"/>
      <c r="M119" s="275"/>
      <c r="N119" s="273"/>
      <c r="O119" s="319"/>
      <c r="P119" s="319"/>
      <c r="Q119" s="319"/>
      <c r="R119" s="319"/>
      <c r="S119" s="319"/>
      <c r="T119" s="319"/>
      <c r="U119" s="319"/>
      <c r="V119" s="319"/>
      <c r="W119" s="319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0"/>
      <c r="AI119" s="270"/>
      <c r="AJ119" s="270"/>
      <c r="AK119" s="270"/>
      <c r="AL119" s="270"/>
      <c r="AM119" s="270"/>
      <c r="AN119" s="270"/>
      <c r="AO119" s="270"/>
      <c r="AP119" s="270"/>
      <c r="AQ119" s="270"/>
      <c r="AR119" s="270"/>
      <c r="AS119" s="270"/>
      <c r="AT119" s="270"/>
      <c r="AU119" s="270"/>
      <c r="AV119" s="270"/>
      <c r="AW119" s="270"/>
      <c r="AX119" s="270"/>
      <c r="AY119" s="271"/>
      <c r="AZ119" s="270"/>
      <c r="BA119" s="270"/>
      <c r="BB119" s="270"/>
      <c r="BC119" s="270"/>
      <c r="BD119" s="270"/>
      <c r="BE119" s="270"/>
      <c r="BF119" s="270"/>
      <c r="BG119" s="270"/>
      <c r="BH119" s="270"/>
      <c r="BI119" s="270"/>
      <c r="BJ119" s="270"/>
      <c r="BK119" s="270"/>
      <c r="BL119" s="270"/>
      <c r="BM119" s="270"/>
      <c r="BN119" s="270"/>
      <c r="BO119" s="270"/>
      <c r="BP119" s="270"/>
      <c r="BQ119" s="270"/>
    </row>
    <row r="120" spans="1:69" ht="12.75" customHeight="1">
      <c r="A120" s="273"/>
      <c r="B120" s="273"/>
      <c r="C120" s="274"/>
      <c r="D120" s="274"/>
      <c r="E120" s="274"/>
      <c r="F120" s="274"/>
      <c r="G120" s="273"/>
      <c r="H120" s="273"/>
      <c r="I120" s="273"/>
      <c r="J120" s="273"/>
      <c r="K120" s="273"/>
      <c r="L120" s="275"/>
      <c r="M120" s="275"/>
      <c r="N120" s="273"/>
      <c r="O120" s="319"/>
      <c r="P120" s="319"/>
      <c r="Q120" s="319"/>
      <c r="R120" s="319"/>
      <c r="S120" s="319"/>
      <c r="T120" s="319"/>
      <c r="U120" s="319"/>
      <c r="V120" s="319"/>
      <c r="W120" s="319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0"/>
      <c r="AI120" s="270"/>
      <c r="AJ120" s="270"/>
      <c r="AK120" s="270"/>
      <c r="AL120" s="270"/>
      <c r="AM120" s="270"/>
      <c r="AN120" s="270"/>
      <c r="AO120" s="270"/>
      <c r="AP120" s="270"/>
      <c r="AQ120" s="270"/>
      <c r="AR120" s="270"/>
      <c r="AS120" s="270"/>
      <c r="AT120" s="270"/>
      <c r="AU120" s="270"/>
      <c r="AV120" s="270"/>
      <c r="AW120" s="270"/>
      <c r="AX120" s="270"/>
      <c r="AY120" s="271"/>
      <c r="AZ120" s="270"/>
      <c r="BA120" s="270"/>
      <c r="BB120" s="270"/>
      <c r="BC120" s="270"/>
      <c r="BD120" s="270"/>
      <c r="BE120" s="270"/>
      <c r="BF120" s="270"/>
      <c r="BG120" s="270"/>
      <c r="BH120" s="270"/>
      <c r="BI120" s="270"/>
      <c r="BJ120" s="270"/>
      <c r="BK120" s="270"/>
      <c r="BL120" s="270"/>
      <c r="BM120" s="270"/>
      <c r="BN120" s="270"/>
      <c r="BO120" s="270"/>
      <c r="BP120" s="270"/>
      <c r="BQ120" s="270"/>
    </row>
    <row r="121" spans="1:69" ht="12.75" customHeight="1">
      <c r="A121" s="273"/>
      <c r="B121" s="273"/>
      <c r="C121" s="274"/>
      <c r="D121" s="274"/>
      <c r="E121" s="274"/>
      <c r="F121" s="274"/>
      <c r="G121" s="273"/>
      <c r="H121" s="273"/>
      <c r="I121" s="273"/>
      <c r="J121" s="273"/>
      <c r="K121" s="273"/>
      <c r="L121" s="275"/>
      <c r="M121" s="275"/>
      <c r="N121" s="273"/>
      <c r="O121" s="319"/>
      <c r="P121" s="319"/>
      <c r="Q121" s="319"/>
      <c r="R121" s="319"/>
      <c r="S121" s="319"/>
      <c r="T121" s="319"/>
      <c r="U121" s="319"/>
      <c r="V121" s="319"/>
      <c r="W121" s="319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0"/>
      <c r="AI121" s="270"/>
      <c r="AJ121" s="270"/>
      <c r="AK121" s="270"/>
      <c r="AL121" s="270"/>
      <c r="AM121" s="270"/>
      <c r="AN121" s="270"/>
      <c r="AO121" s="270"/>
      <c r="AP121" s="270"/>
      <c r="AQ121" s="270"/>
      <c r="AR121" s="270"/>
      <c r="AS121" s="270"/>
      <c r="AT121" s="270"/>
      <c r="AU121" s="270"/>
      <c r="AV121" s="270"/>
      <c r="AW121" s="270"/>
      <c r="AX121" s="270"/>
      <c r="AY121" s="271"/>
      <c r="AZ121" s="270"/>
      <c r="BA121" s="270"/>
      <c r="BB121" s="270"/>
      <c r="BC121" s="270"/>
      <c r="BD121" s="270"/>
      <c r="BE121" s="270"/>
      <c r="BF121" s="270"/>
      <c r="BG121" s="270"/>
      <c r="BH121" s="270"/>
      <c r="BI121" s="270"/>
      <c r="BJ121" s="270"/>
      <c r="BK121" s="270"/>
      <c r="BL121" s="270"/>
      <c r="BM121" s="270"/>
      <c r="BN121" s="270"/>
      <c r="BO121" s="270"/>
      <c r="BP121" s="270"/>
      <c r="BQ121" s="270"/>
    </row>
    <row r="122" spans="1:69" ht="12.75" customHeight="1">
      <c r="A122" s="273"/>
      <c r="B122" s="273"/>
      <c r="C122" s="274"/>
      <c r="D122" s="274"/>
      <c r="E122" s="274"/>
      <c r="F122" s="274"/>
      <c r="G122" s="273"/>
      <c r="H122" s="273"/>
      <c r="I122" s="273"/>
      <c r="J122" s="273"/>
      <c r="K122" s="273"/>
      <c r="L122" s="275"/>
      <c r="M122" s="275"/>
      <c r="N122" s="273"/>
      <c r="O122" s="319"/>
      <c r="P122" s="319"/>
      <c r="Q122" s="319"/>
      <c r="R122" s="319"/>
      <c r="S122" s="319"/>
      <c r="T122" s="319"/>
      <c r="U122" s="319"/>
      <c r="V122" s="319"/>
      <c r="W122" s="319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0"/>
      <c r="AI122" s="270"/>
      <c r="AJ122" s="270"/>
      <c r="AK122" s="270"/>
      <c r="AL122" s="270"/>
      <c r="AM122" s="270"/>
      <c r="AN122" s="270"/>
      <c r="AO122" s="270"/>
      <c r="AP122" s="270"/>
      <c r="AQ122" s="270"/>
      <c r="AR122" s="270"/>
      <c r="AS122" s="270"/>
      <c r="AT122" s="270"/>
      <c r="AU122" s="270"/>
      <c r="AV122" s="270"/>
      <c r="AW122" s="270"/>
      <c r="AX122" s="270"/>
      <c r="AY122" s="271"/>
      <c r="AZ122" s="270"/>
      <c r="BA122" s="270"/>
      <c r="BB122" s="270"/>
      <c r="BC122" s="270"/>
      <c r="BD122" s="270"/>
      <c r="BE122" s="270"/>
      <c r="BF122" s="270"/>
      <c r="BG122" s="270"/>
      <c r="BH122" s="270"/>
      <c r="BI122" s="270"/>
      <c r="BJ122" s="270"/>
      <c r="BK122" s="270"/>
      <c r="BL122" s="270"/>
      <c r="BM122" s="270"/>
      <c r="BN122" s="270"/>
      <c r="BO122" s="270"/>
      <c r="BP122" s="270"/>
      <c r="BQ122" s="270"/>
    </row>
    <row r="123" spans="1:69" ht="12.75" customHeight="1">
      <c r="A123" s="273"/>
      <c r="B123" s="273"/>
      <c r="C123" s="274"/>
      <c r="D123" s="274"/>
      <c r="E123" s="274"/>
      <c r="F123" s="274"/>
      <c r="G123" s="273"/>
      <c r="H123" s="273"/>
      <c r="I123" s="273"/>
      <c r="J123" s="273"/>
      <c r="K123" s="273"/>
      <c r="L123" s="275"/>
      <c r="M123" s="275"/>
      <c r="N123" s="273"/>
      <c r="O123" s="319"/>
      <c r="P123" s="319"/>
      <c r="Q123" s="319"/>
      <c r="R123" s="319"/>
      <c r="S123" s="319"/>
      <c r="T123" s="319"/>
      <c r="U123" s="319"/>
      <c r="V123" s="319"/>
      <c r="W123" s="319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0"/>
      <c r="AI123" s="270"/>
      <c r="AJ123" s="270"/>
      <c r="AK123" s="270"/>
      <c r="AL123" s="270"/>
      <c r="AM123" s="270"/>
      <c r="AN123" s="270"/>
      <c r="AO123" s="270"/>
      <c r="AP123" s="270"/>
      <c r="AQ123" s="270"/>
      <c r="AR123" s="270"/>
      <c r="AS123" s="270"/>
      <c r="AT123" s="270"/>
      <c r="AU123" s="270"/>
      <c r="AV123" s="270"/>
      <c r="AW123" s="270"/>
      <c r="AX123" s="270"/>
      <c r="AY123" s="271"/>
      <c r="AZ123" s="270"/>
      <c r="BA123" s="270"/>
      <c r="BB123" s="270"/>
      <c r="BC123" s="270"/>
      <c r="BD123" s="270"/>
      <c r="BE123" s="270"/>
      <c r="BF123" s="270"/>
      <c r="BG123" s="270"/>
      <c r="BH123" s="270"/>
      <c r="BI123" s="270"/>
      <c r="BJ123" s="270"/>
      <c r="BK123" s="270"/>
      <c r="BL123" s="270"/>
      <c r="BM123" s="270"/>
      <c r="BN123" s="270"/>
      <c r="BO123" s="270"/>
      <c r="BP123" s="270"/>
      <c r="BQ123" s="270"/>
    </row>
    <row r="124" spans="1:69" ht="12.75" customHeight="1">
      <c r="A124" s="273"/>
      <c r="B124" s="273"/>
      <c r="C124" s="274"/>
      <c r="D124" s="274"/>
      <c r="E124" s="274"/>
      <c r="F124" s="274"/>
      <c r="G124" s="273"/>
      <c r="H124" s="273"/>
      <c r="I124" s="273"/>
      <c r="J124" s="273"/>
      <c r="K124" s="273"/>
      <c r="L124" s="275"/>
      <c r="M124" s="275"/>
      <c r="N124" s="273"/>
      <c r="O124" s="319"/>
      <c r="P124" s="319"/>
      <c r="Q124" s="319"/>
      <c r="R124" s="319"/>
      <c r="S124" s="319"/>
      <c r="T124" s="319"/>
      <c r="U124" s="319"/>
      <c r="V124" s="319"/>
      <c r="W124" s="319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0"/>
      <c r="AI124" s="270"/>
      <c r="AJ124" s="270"/>
      <c r="AK124" s="270"/>
      <c r="AL124" s="270"/>
      <c r="AM124" s="270"/>
      <c r="AN124" s="270"/>
      <c r="AO124" s="270"/>
      <c r="AP124" s="270"/>
      <c r="AQ124" s="270"/>
      <c r="AR124" s="270"/>
      <c r="AS124" s="270"/>
      <c r="AT124" s="270"/>
      <c r="AU124" s="270"/>
      <c r="AV124" s="270"/>
      <c r="AW124" s="270"/>
      <c r="AX124" s="270"/>
      <c r="AY124" s="271"/>
      <c r="AZ124" s="270"/>
      <c r="BA124" s="270"/>
      <c r="BB124" s="270"/>
      <c r="BC124" s="270"/>
      <c r="BD124" s="270"/>
      <c r="BE124" s="270"/>
      <c r="BF124" s="270"/>
      <c r="BG124" s="270"/>
      <c r="BH124" s="270"/>
      <c r="BI124" s="270"/>
      <c r="BJ124" s="270"/>
      <c r="BK124" s="270"/>
      <c r="BL124" s="270"/>
      <c r="BM124" s="270"/>
      <c r="BN124" s="270"/>
      <c r="BO124" s="270"/>
      <c r="BP124" s="270"/>
      <c r="BQ124" s="270"/>
    </row>
    <row r="125" spans="1:69" ht="12.75" customHeight="1">
      <c r="A125" s="273"/>
      <c r="B125" s="273"/>
      <c r="C125" s="274"/>
      <c r="D125" s="274"/>
      <c r="E125" s="274"/>
      <c r="F125" s="274"/>
      <c r="G125" s="273"/>
      <c r="H125" s="273"/>
      <c r="I125" s="273"/>
      <c r="J125" s="273"/>
      <c r="K125" s="273"/>
      <c r="L125" s="275"/>
      <c r="M125" s="275"/>
      <c r="N125" s="273"/>
      <c r="O125" s="319"/>
      <c r="P125" s="319"/>
      <c r="Q125" s="319"/>
      <c r="R125" s="319"/>
      <c r="S125" s="319"/>
      <c r="T125" s="319"/>
      <c r="U125" s="319"/>
      <c r="V125" s="319"/>
      <c r="W125" s="319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0"/>
      <c r="AI125" s="270"/>
      <c r="AJ125" s="270"/>
      <c r="AK125" s="270"/>
      <c r="AL125" s="270"/>
      <c r="AM125" s="270"/>
      <c r="AN125" s="270"/>
      <c r="AO125" s="270"/>
      <c r="AP125" s="270"/>
      <c r="AQ125" s="270"/>
      <c r="AR125" s="270"/>
      <c r="AS125" s="270"/>
      <c r="AT125" s="270"/>
      <c r="AU125" s="270"/>
      <c r="AV125" s="270"/>
      <c r="AW125" s="270"/>
      <c r="AX125" s="270"/>
      <c r="AY125" s="271"/>
      <c r="AZ125" s="270"/>
      <c r="BA125" s="270"/>
      <c r="BB125" s="270"/>
      <c r="BC125" s="270"/>
      <c r="BD125" s="270"/>
      <c r="BE125" s="270"/>
      <c r="BF125" s="270"/>
      <c r="BG125" s="270"/>
      <c r="BH125" s="270"/>
      <c r="BI125" s="270"/>
      <c r="BJ125" s="270"/>
      <c r="BK125" s="270"/>
      <c r="BL125" s="270"/>
      <c r="BM125" s="270"/>
      <c r="BN125" s="270"/>
      <c r="BO125" s="270"/>
      <c r="BP125" s="270"/>
      <c r="BQ125" s="270"/>
    </row>
    <row r="126" spans="1:69" ht="12.75" customHeight="1">
      <c r="A126" s="273"/>
      <c r="B126" s="273"/>
      <c r="C126" s="274"/>
      <c r="D126" s="274"/>
      <c r="E126" s="274"/>
      <c r="F126" s="274"/>
      <c r="G126" s="273"/>
      <c r="H126" s="273"/>
      <c r="I126" s="273"/>
      <c r="J126" s="273"/>
      <c r="K126" s="273"/>
      <c r="L126" s="275"/>
      <c r="M126" s="275"/>
      <c r="N126" s="273"/>
      <c r="O126" s="319"/>
      <c r="P126" s="319"/>
      <c r="Q126" s="319"/>
      <c r="R126" s="319"/>
      <c r="S126" s="319"/>
      <c r="T126" s="319"/>
      <c r="U126" s="319"/>
      <c r="V126" s="319"/>
      <c r="W126" s="319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0"/>
      <c r="AI126" s="270"/>
      <c r="AJ126" s="270"/>
      <c r="AK126" s="270"/>
      <c r="AL126" s="270"/>
      <c r="AM126" s="270"/>
      <c r="AN126" s="270"/>
      <c r="AO126" s="270"/>
      <c r="AP126" s="270"/>
      <c r="AQ126" s="270"/>
      <c r="AR126" s="270"/>
      <c r="AS126" s="270"/>
      <c r="AT126" s="270"/>
      <c r="AU126" s="270"/>
      <c r="AV126" s="270"/>
      <c r="AW126" s="270"/>
      <c r="AX126" s="270"/>
      <c r="AY126" s="271"/>
      <c r="AZ126" s="270"/>
      <c r="BA126" s="270"/>
      <c r="BB126" s="270"/>
      <c r="BC126" s="270"/>
      <c r="BD126" s="270"/>
      <c r="BE126" s="270"/>
      <c r="BF126" s="270"/>
      <c r="BG126" s="270"/>
      <c r="BH126" s="270"/>
      <c r="BI126" s="270"/>
      <c r="BJ126" s="270"/>
      <c r="BK126" s="270"/>
      <c r="BL126" s="270"/>
      <c r="BM126" s="270"/>
      <c r="BN126" s="270"/>
      <c r="BO126" s="270"/>
      <c r="BP126" s="270"/>
      <c r="BQ126" s="270"/>
    </row>
    <row r="127" spans="1:69" ht="12.75" customHeight="1">
      <c r="A127" s="273"/>
      <c r="B127" s="273"/>
      <c r="C127" s="274"/>
      <c r="D127" s="274"/>
      <c r="E127" s="274"/>
      <c r="F127" s="274"/>
      <c r="G127" s="273"/>
      <c r="H127" s="273"/>
      <c r="I127" s="273"/>
      <c r="J127" s="273"/>
      <c r="K127" s="273"/>
      <c r="L127" s="275"/>
      <c r="M127" s="275"/>
      <c r="N127" s="273"/>
      <c r="O127" s="319"/>
      <c r="P127" s="319"/>
      <c r="Q127" s="319"/>
      <c r="R127" s="319"/>
      <c r="S127" s="319"/>
      <c r="T127" s="319"/>
      <c r="U127" s="319"/>
      <c r="V127" s="319"/>
      <c r="W127" s="319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0"/>
      <c r="AI127" s="270"/>
      <c r="AJ127" s="270"/>
      <c r="AK127" s="270"/>
      <c r="AL127" s="270"/>
      <c r="AM127" s="270"/>
      <c r="AN127" s="270"/>
      <c r="AO127" s="270"/>
      <c r="AP127" s="270"/>
      <c r="AQ127" s="270"/>
      <c r="AR127" s="270"/>
      <c r="AS127" s="270"/>
      <c r="AT127" s="270"/>
      <c r="AU127" s="270"/>
      <c r="AV127" s="270"/>
      <c r="AW127" s="270"/>
      <c r="AX127" s="270"/>
      <c r="AY127" s="271"/>
      <c r="AZ127" s="270"/>
      <c r="BA127" s="270"/>
      <c r="BB127" s="270"/>
      <c r="BC127" s="270"/>
      <c r="BD127" s="270"/>
      <c r="BE127" s="270"/>
      <c r="BF127" s="270"/>
      <c r="BG127" s="270"/>
      <c r="BH127" s="270"/>
      <c r="BI127" s="270"/>
      <c r="BJ127" s="270"/>
      <c r="BK127" s="270"/>
      <c r="BL127" s="270"/>
      <c r="BM127" s="270"/>
      <c r="BN127" s="270"/>
      <c r="BO127" s="270"/>
      <c r="BP127" s="270"/>
      <c r="BQ127" s="270"/>
    </row>
    <row r="128" spans="1:69" ht="12.75" customHeight="1">
      <c r="A128" s="273"/>
      <c r="B128" s="273"/>
      <c r="C128" s="274"/>
      <c r="D128" s="274"/>
      <c r="E128" s="274"/>
      <c r="F128" s="274"/>
      <c r="G128" s="273"/>
      <c r="H128" s="273"/>
      <c r="I128" s="273"/>
      <c r="J128" s="273"/>
      <c r="K128" s="273"/>
      <c r="L128" s="275"/>
      <c r="M128" s="275"/>
      <c r="N128" s="273"/>
      <c r="O128" s="319"/>
      <c r="P128" s="319"/>
      <c r="Q128" s="319"/>
      <c r="R128" s="319"/>
      <c r="S128" s="319"/>
      <c r="T128" s="319"/>
      <c r="U128" s="319"/>
      <c r="V128" s="319"/>
      <c r="W128" s="319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0"/>
      <c r="AI128" s="270"/>
      <c r="AJ128" s="270"/>
      <c r="AK128" s="270"/>
      <c r="AL128" s="270"/>
      <c r="AM128" s="270"/>
      <c r="AN128" s="270"/>
      <c r="AO128" s="270"/>
      <c r="AP128" s="270"/>
      <c r="AQ128" s="270"/>
      <c r="AR128" s="270"/>
      <c r="AS128" s="270"/>
      <c r="AT128" s="270"/>
      <c r="AU128" s="270"/>
      <c r="AV128" s="270"/>
      <c r="AW128" s="270"/>
      <c r="AX128" s="270"/>
      <c r="AY128" s="271"/>
      <c r="AZ128" s="270"/>
      <c r="BA128" s="270"/>
      <c r="BB128" s="270"/>
      <c r="BC128" s="270"/>
      <c r="BD128" s="270"/>
      <c r="BE128" s="270"/>
      <c r="BF128" s="270"/>
      <c r="BG128" s="270"/>
      <c r="BH128" s="270"/>
      <c r="BI128" s="270"/>
      <c r="BJ128" s="270"/>
      <c r="BK128" s="270"/>
      <c r="BL128" s="270"/>
      <c r="BM128" s="270"/>
      <c r="BN128" s="270"/>
      <c r="BO128" s="270"/>
      <c r="BP128" s="270"/>
      <c r="BQ128" s="270"/>
    </row>
    <row r="129" spans="1:69" ht="12.75" customHeight="1">
      <c r="A129" s="273"/>
      <c r="B129" s="273"/>
      <c r="C129" s="274"/>
      <c r="D129" s="274"/>
      <c r="E129" s="274"/>
      <c r="F129" s="274"/>
      <c r="G129" s="273"/>
      <c r="H129" s="273"/>
      <c r="I129" s="273"/>
      <c r="J129" s="273"/>
      <c r="K129" s="273"/>
      <c r="L129" s="275"/>
      <c r="M129" s="275"/>
      <c r="N129" s="273"/>
      <c r="O129" s="319"/>
      <c r="P129" s="319"/>
      <c r="Q129" s="319"/>
      <c r="R129" s="319"/>
      <c r="S129" s="319"/>
      <c r="T129" s="319"/>
      <c r="U129" s="319"/>
      <c r="V129" s="319"/>
      <c r="W129" s="319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0"/>
      <c r="AI129" s="270"/>
      <c r="AJ129" s="270"/>
      <c r="AK129" s="270"/>
      <c r="AL129" s="270"/>
      <c r="AM129" s="270"/>
      <c r="AN129" s="270"/>
      <c r="AO129" s="270"/>
      <c r="AP129" s="270"/>
      <c r="AQ129" s="270"/>
      <c r="AR129" s="270"/>
      <c r="AS129" s="270"/>
      <c r="AT129" s="270"/>
      <c r="AU129" s="270"/>
      <c r="AV129" s="270"/>
      <c r="AW129" s="270"/>
      <c r="AX129" s="270"/>
      <c r="AY129" s="271"/>
      <c r="AZ129" s="270"/>
      <c r="BA129" s="270"/>
      <c r="BB129" s="270"/>
      <c r="BC129" s="270"/>
      <c r="BD129" s="270"/>
      <c r="BE129" s="270"/>
      <c r="BF129" s="270"/>
      <c r="BG129" s="270"/>
      <c r="BH129" s="270"/>
      <c r="BI129" s="270"/>
      <c r="BJ129" s="270"/>
      <c r="BK129" s="270"/>
      <c r="BL129" s="270"/>
      <c r="BM129" s="270"/>
      <c r="BN129" s="270"/>
      <c r="BO129" s="270"/>
      <c r="BP129" s="270"/>
      <c r="BQ129" s="270"/>
    </row>
    <row r="130" spans="1:69" ht="12.75" customHeight="1">
      <c r="A130" s="273"/>
      <c r="B130" s="273"/>
      <c r="C130" s="274"/>
      <c r="D130" s="274"/>
      <c r="E130" s="274"/>
      <c r="F130" s="274"/>
      <c r="G130" s="273"/>
      <c r="H130" s="273"/>
      <c r="I130" s="273"/>
      <c r="J130" s="273"/>
      <c r="K130" s="273"/>
      <c r="L130" s="275"/>
      <c r="M130" s="275"/>
      <c r="N130" s="273"/>
      <c r="O130" s="319"/>
      <c r="P130" s="319"/>
      <c r="Q130" s="319"/>
      <c r="R130" s="319"/>
      <c r="S130" s="319"/>
      <c r="T130" s="319"/>
      <c r="U130" s="319"/>
      <c r="V130" s="319"/>
      <c r="W130" s="319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0"/>
      <c r="AI130" s="270"/>
      <c r="AJ130" s="270"/>
      <c r="AK130" s="270"/>
      <c r="AL130" s="270"/>
      <c r="AM130" s="270"/>
      <c r="AN130" s="270"/>
      <c r="AO130" s="270"/>
      <c r="AP130" s="270"/>
      <c r="AQ130" s="270"/>
      <c r="AR130" s="270"/>
      <c r="AS130" s="270"/>
      <c r="AT130" s="270"/>
      <c r="AU130" s="270"/>
      <c r="AV130" s="270"/>
      <c r="AW130" s="270"/>
      <c r="AX130" s="270"/>
      <c r="AY130" s="271"/>
      <c r="AZ130" s="270"/>
      <c r="BA130" s="270"/>
      <c r="BB130" s="270"/>
      <c r="BC130" s="270"/>
      <c r="BD130" s="270"/>
      <c r="BE130" s="270"/>
      <c r="BF130" s="270"/>
      <c r="BG130" s="270"/>
      <c r="BH130" s="270"/>
      <c r="BI130" s="270"/>
      <c r="BJ130" s="270"/>
      <c r="BK130" s="270"/>
      <c r="BL130" s="270"/>
      <c r="BM130" s="270"/>
      <c r="BN130" s="270"/>
      <c r="BO130" s="270"/>
      <c r="BP130" s="270"/>
      <c r="BQ130" s="270"/>
    </row>
    <row r="131" spans="1:69" ht="12.75" customHeight="1">
      <c r="A131" s="273"/>
      <c r="B131" s="273"/>
      <c r="C131" s="274"/>
      <c r="D131" s="274"/>
      <c r="E131" s="274"/>
      <c r="F131" s="274"/>
      <c r="G131" s="273"/>
      <c r="H131" s="273"/>
      <c r="I131" s="273"/>
      <c r="J131" s="273"/>
      <c r="K131" s="273"/>
      <c r="L131" s="275"/>
      <c r="M131" s="275"/>
      <c r="N131" s="273"/>
      <c r="O131" s="319"/>
      <c r="P131" s="319"/>
      <c r="Q131" s="319"/>
      <c r="R131" s="319"/>
      <c r="S131" s="319"/>
      <c r="T131" s="319"/>
      <c r="U131" s="319"/>
      <c r="V131" s="319"/>
      <c r="W131" s="319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0"/>
      <c r="AI131" s="270"/>
      <c r="AJ131" s="270"/>
      <c r="AK131" s="270"/>
      <c r="AL131" s="270"/>
      <c r="AM131" s="270"/>
      <c r="AN131" s="270"/>
      <c r="AO131" s="270"/>
      <c r="AP131" s="270"/>
      <c r="AQ131" s="270"/>
      <c r="AR131" s="270"/>
      <c r="AS131" s="270"/>
      <c r="AT131" s="270"/>
      <c r="AU131" s="270"/>
      <c r="AV131" s="270"/>
      <c r="AW131" s="270"/>
      <c r="AX131" s="270"/>
      <c r="AY131" s="271"/>
      <c r="AZ131" s="270"/>
      <c r="BA131" s="270"/>
      <c r="BB131" s="270"/>
      <c r="BC131" s="270"/>
      <c r="BD131" s="270"/>
      <c r="BE131" s="270"/>
      <c r="BF131" s="270"/>
      <c r="BG131" s="270"/>
      <c r="BH131" s="270"/>
      <c r="BI131" s="270"/>
      <c r="BJ131" s="270"/>
      <c r="BK131" s="270"/>
      <c r="BL131" s="270"/>
      <c r="BM131" s="270"/>
      <c r="BN131" s="270"/>
      <c r="BO131" s="270"/>
      <c r="BP131" s="270"/>
      <c r="BQ131" s="270"/>
    </row>
    <row r="132" spans="1:69" ht="12.75" customHeight="1">
      <c r="A132" s="273"/>
      <c r="B132" s="273"/>
      <c r="C132" s="274"/>
      <c r="D132" s="274"/>
      <c r="E132" s="274"/>
      <c r="F132" s="274"/>
      <c r="G132" s="273"/>
      <c r="H132" s="273"/>
      <c r="I132" s="273"/>
      <c r="J132" s="273"/>
      <c r="K132" s="273"/>
      <c r="L132" s="275"/>
      <c r="M132" s="275"/>
      <c r="N132" s="273"/>
      <c r="O132" s="319"/>
      <c r="P132" s="319"/>
      <c r="Q132" s="319"/>
      <c r="R132" s="319"/>
      <c r="S132" s="319"/>
      <c r="T132" s="319"/>
      <c r="U132" s="319"/>
      <c r="V132" s="319"/>
      <c r="W132" s="319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0"/>
      <c r="AI132" s="270"/>
      <c r="AJ132" s="270"/>
      <c r="AK132" s="270"/>
      <c r="AL132" s="270"/>
      <c r="AM132" s="270"/>
      <c r="AN132" s="270"/>
      <c r="AO132" s="270"/>
      <c r="AP132" s="270"/>
      <c r="AQ132" s="270"/>
      <c r="AR132" s="270"/>
      <c r="AS132" s="270"/>
      <c r="AT132" s="270"/>
      <c r="AU132" s="270"/>
      <c r="AV132" s="270"/>
      <c r="AW132" s="270"/>
      <c r="AX132" s="270"/>
      <c r="AY132" s="271"/>
      <c r="AZ132" s="270"/>
      <c r="BA132" s="270"/>
      <c r="BB132" s="270"/>
      <c r="BC132" s="270"/>
      <c r="BD132" s="270"/>
      <c r="BE132" s="270"/>
      <c r="BF132" s="270"/>
      <c r="BG132" s="270"/>
      <c r="BH132" s="270"/>
      <c r="BI132" s="270"/>
      <c r="BJ132" s="270"/>
      <c r="BK132" s="270"/>
      <c r="BL132" s="270"/>
      <c r="BM132" s="270"/>
      <c r="BN132" s="270"/>
      <c r="BO132" s="270"/>
      <c r="BP132" s="270"/>
      <c r="BQ132" s="270"/>
    </row>
    <row r="133" spans="1:69" ht="12.75" customHeight="1">
      <c r="A133" s="273"/>
      <c r="B133" s="273"/>
      <c r="C133" s="274"/>
      <c r="D133" s="274"/>
      <c r="E133" s="274"/>
      <c r="F133" s="274"/>
      <c r="G133" s="273"/>
      <c r="H133" s="273"/>
      <c r="I133" s="273"/>
      <c r="J133" s="273"/>
      <c r="K133" s="273"/>
      <c r="L133" s="275"/>
      <c r="M133" s="275"/>
      <c r="N133" s="273"/>
      <c r="O133" s="319"/>
      <c r="P133" s="319"/>
      <c r="Q133" s="319"/>
      <c r="R133" s="319"/>
      <c r="S133" s="319"/>
      <c r="T133" s="319"/>
      <c r="U133" s="319"/>
      <c r="V133" s="319"/>
      <c r="W133" s="319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0"/>
      <c r="AI133" s="270"/>
      <c r="AJ133" s="270"/>
      <c r="AK133" s="270"/>
      <c r="AL133" s="270"/>
      <c r="AM133" s="270"/>
      <c r="AN133" s="270"/>
      <c r="AO133" s="270"/>
      <c r="AP133" s="270"/>
      <c r="AQ133" s="270"/>
      <c r="AR133" s="270"/>
      <c r="AS133" s="270"/>
      <c r="AT133" s="270"/>
      <c r="AU133" s="270"/>
      <c r="AV133" s="270"/>
      <c r="AW133" s="270"/>
      <c r="AX133" s="270"/>
      <c r="AY133" s="271"/>
      <c r="AZ133" s="270"/>
      <c r="BA133" s="270"/>
      <c r="BB133" s="270"/>
      <c r="BC133" s="270"/>
      <c r="BD133" s="270"/>
      <c r="BE133" s="270"/>
      <c r="BF133" s="270"/>
      <c r="BG133" s="270"/>
      <c r="BH133" s="270"/>
      <c r="BI133" s="270"/>
      <c r="BJ133" s="270"/>
      <c r="BK133" s="270"/>
      <c r="BL133" s="270"/>
      <c r="BM133" s="270"/>
      <c r="BN133" s="270"/>
      <c r="BO133" s="270"/>
      <c r="BP133" s="270"/>
      <c r="BQ133" s="270"/>
    </row>
    <row r="134" spans="1:69" ht="12.75" customHeight="1">
      <c r="A134" s="273"/>
      <c r="B134" s="273"/>
      <c r="C134" s="274"/>
      <c r="D134" s="274"/>
      <c r="E134" s="274"/>
      <c r="F134" s="274"/>
      <c r="G134" s="273"/>
      <c r="H134" s="273"/>
      <c r="I134" s="273"/>
      <c r="J134" s="273"/>
      <c r="K134" s="273"/>
      <c r="L134" s="275"/>
      <c r="M134" s="275"/>
      <c r="N134" s="273"/>
      <c r="O134" s="319"/>
      <c r="P134" s="319"/>
      <c r="Q134" s="319"/>
      <c r="R134" s="319"/>
      <c r="S134" s="319"/>
      <c r="T134" s="319"/>
      <c r="U134" s="319"/>
      <c r="V134" s="319"/>
      <c r="W134" s="319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0"/>
      <c r="AI134" s="270"/>
      <c r="AJ134" s="270"/>
      <c r="AK134" s="270"/>
      <c r="AL134" s="270"/>
      <c r="AM134" s="270"/>
      <c r="AN134" s="270"/>
      <c r="AO134" s="270"/>
      <c r="AP134" s="270"/>
      <c r="AQ134" s="270"/>
      <c r="AR134" s="270"/>
      <c r="AS134" s="270"/>
      <c r="AT134" s="270"/>
      <c r="AU134" s="270"/>
      <c r="AV134" s="270"/>
      <c r="AW134" s="270"/>
      <c r="AX134" s="270"/>
      <c r="AY134" s="271"/>
      <c r="AZ134" s="270"/>
      <c r="BA134" s="270"/>
      <c r="BB134" s="270"/>
      <c r="BC134" s="270"/>
      <c r="BD134" s="270"/>
      <c r="BE134" s="270"/>
      <c r="BF134" s="270"/>
      <c r="BG134" s="270"/>
      <c r="BH134" s="270"/>
      <c r="BI134" s="270"/>
      <c r="BJ134" s="270"/>
      <c r="BK134" s="270"/>
      <c r="BL134" s="270"/>
      <c r="BM134" s="270"/>
      <c r="BN134" s="270"/>
      <c r="BO134" s="270"/>
      <c r="BP134" s="270"/>
      <c r="BQ134" s="270"/>
    </row>
    <row r="135" spans="1:69" ht="12.75" customHeight="1">
      <c r="A135" s="273"/>
      <c r="B135" s="273"/>
      <c r="C135" s="274"/>
      <c r="D135" s="274"/>
      <c r="E135" s="274"/>
      <c r="F135" s="274"/>
      <c r="G135" s="273"/>
      <c r="H135" s="273"/>
      <c r="I135" s="273"/>
      <c r="J135" s="273"/>
      <c r="K135" s="273"/>
      <c r="L135" s="275"/>
      <c r="M135" s="275"/>
      <c r="N135" s="273"/>
      <c r="O135" s="319"/>
      <c r="P135" s="319"/>
      <c r="Q135" s="319"/>
      <c r="R135" s="319"/>
      <c r="S135" s="319"/>
      <c r="T135" s="319"/>
      <c r="U135" s="319"/>
      <c r="V135" s="319"/>
      <c r="W135" s="319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0"/>
      <c r="AI135" s="270"/>
      <c r="AJ135" s="270"/>
      <c r="AK135" s="270"/>
      <c r="AL135" s="270"/>
      <c r="AM135" s="270"/>
      <c r="AN135" s="270"/>
      <c r="AO135" s="270"/>
      <c r="AP135" s="270"/>
      <c r="AQ135" s="270"/>
      <c r="AR135" s="270"/>
      <c r="AS135" s="270"/>
      <c r="AT135" s="270"/>
      <c r="AU135" s="270"/>
      <c r="AV135" s="270"/>
      <c r="AW135" s="270"/>
      <c r="AX135" s="270"/>
      <c r="AY135" s="271"/>
      <c r="AZ135" s="270"/>
      <c r="BA135" s="270"/>
      <c r="BB135" s="270"/>
      <c r="BC135" s="270"/>
      <c r="BD135" s="270"/>
      <c r="BE135" s="270"/>
      <c r="BF135" s="270"/>
      <c r="BG135" s="270"/>
      <c r="BH135" s="270"/>
      <c r="BI135" s="270"/>
      <c r="BJ135" s="270"/>
      <c r="BK135" s="270"/>
      <c r="BL135" s="270"/>
      <c r="BM135" s="270"/>
      <c r="BN135" s="270"/>
      <c r="BO135" s="270"/>
      <c r="BP135" s="270"/>
      <c r="BQ135" s="270"/>
    </row>
    <row r="136" spans="1:69" ht="12.75" customHeight="1">
      <c r="A136" s="273"/>
      <c r="B136" s="273"/>
      <c r="C136" s="274"/>
      <c r="D136" s="274"/>
      <c r="E136" s="274"/>
      <c r="F136" s="274"/>
      <c r="G136" s="273"/>
      <c r="H136" s="273"/>
      <c r="I136" s="273"/>
      <c r="J136" s="273"/>
      <c r="K136" s="273"/>
      <c r="L136" s="275"/>
      <c r="M136" s="275"/>
      <c r="N136" s="273"/>
      <c r="O136" s="319"/>
      <c r="P136" s="319"/>
      <c r="Q136" s="319"/>
      <c r="R136" s="319"/>
      <c r="S136" s="319"/>
      <c r="T136" s="319"/>
      <c r="U136" s="319"/>
      <c r="V136" s="319"/>
      <c r="W136" s="319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0"/>
      <c r="AI136" s="270"/>
      <c r="AJ136" s="270"/>
      <c r="AK136" s="270"/>
      <c r="AL136" s="270"/>
      <c r="AM136" s="270"/>
      <c r="AN136" s="270"/>
      <c r="AO136" s="270"/>
      <c r="AP136" s="270"/>
      <c r="AQ136" s="270"/>
      <c r="AR136" s="270"/>
      <c r="AS136" s="270"/>
      <c r="AT136" s="270"/>
      <c r="AU136" s="270"/>
      <c r="AV136" s="270"/>
      <c r="AW136" s="270"/>
      <c r="AX136" s="270"/>
      <c r="AY136" s="271"/>
      <c r="AZ136" s="270"/>
      <c r="BA136" s="270"/>
      <c r="BB136" s="270"/>
      <c r="BC136" s="270"/>
      <c r="BD136" s="270"/>
      <c r="BE136" s="270"/>
      <c r="BF136" s="270"/>
      <c r="BG136" s="270"/>
      <c r="BH136" s="270"/>
      <c r="BI136" s="270"/>
      <c r="BJ136" s="270"/>
      <c r="BK136" s="270"/>
      <c r="BL136" s="270"/>
      <c r="BM136" s="270"/>
      <c r="BN136" s="270"/>
      <c r="BO136" s="270"/>
      <c r="BP136" s="270"/>
      <c r="BQ136" s="270"/>
    </row>
    <row r="137" spans="1:69" ht="12.75" customHeight="1">
      <c r="A137" s="273"/>
      <c r="B137" s="273"/>
      <c r="C137" s="274"/>
      <c r="D137" s="274"/>
      <c r="E137" s="274"/>
      <c r="F137" s="274"/>
      <c r="G137" s="273"/>
      <c r="H137" s="273"/>
      <c r="I137" s="273"/>
      <c r="J137" s="273"/>
      <c r="K137" s="273"/>
      <c r="L137" s="275"/>
      <c r="M137" s="275"/>
      <c r="N137" s="273"/>
      <c r="O137" s="319"/>
      <c r="P137" s="319"/>
      <c r="Q137" s="319"/>
      <c r="R137" s="319"/>
      <c r="S137" s="319"/>
      <c r="T137" s="319"/>
      <c r="U137" s="319"/>
      <c r="V137" s="319"/>
      <c r="W137" s="319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0"/>
      <c r="AI137" s="270"/>
      <c r="AJ137" s="270"/>
      <c r="AK137" s="270"/>
      <c r="AL137" s="270"/>
      <c r="AM137" s="270"/>
      <c r="AN137" s="270"/>
      <c r="AO137" s="270"/>
      <c r="AP137" s="270"/>
      <c r="AQ137" s="270"/>
      <c r="AR137" s="270"/>
      <c r="AS137" s="270"/>
      <c r="AT137" s="270"/>
      <c r="AU137" s="270"/>
      <c r="AV137" s="270"/>
      <c r="AW137" s="270"/>
      <c r="AX137" s="270"/>
      <c r="AY137" s="271"/>
      <c r="AZ137" s="270"/>
      <c r="BA137" s="270"/>
      <c r="BB137" s="270"/>
      <c r="BC137" s="270"/>
      <c r="BD137" s="270"/>
      <c r="BE137" s="270"/>
      <c r="BF137" s="270"/>
      <c r="BG137" s="270"/>
      <c r="BH137" s="270"/>
      <c r="BI137" s="270"/>
      <c r="BJ137" s="270"/>
      <c r="BK137" s="270"/>
      <c r="BL137" s="270"/>
      <c r="BM137" s="270"/>
      <c r="BN137" s="270"/>
      <c r="BO137" s="270"/>
      <c r="BP137" s="270"/>
      <c r="BQ137" s="270"/>
    </row>
    <row r="138" spans="1:69" ht="12.75" customHeight="1">
      <c r="A138" s="273"/>
      <c r="B138" s="273"/>
      <c r="C138" s="274"/>
      <c r="D138" s="274"/>
      <c r="E138" s="274"/>
      <c r="F138" s="274"/>
      <c r="G138" s="273"/>
      <c r="H138" s="273"/>
      <c r="I138" s="273"/>
      <c r="J138" s="273"/>
      <c r="K138" s="273"/>
      <c r="L138" s="275"/>
      <c r="M138" s="275"/>
      <c r="N138" s="273"/>
      <c r="O138" s="319"/>
      <c r="P138" s="319"/>
      <c r="Q138" s="319"/>
      <c r="R138" s="319"/>
      <c r="S138" s="319"/>
      <c r="T138" s="319"/>
      <c r="U138" s="319"/>
      <c r="V138" s="319"/>
      <c r="W138" s="319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0"/>
      <c r="AI138" s="270"/>
      <c r="AJ138" s="270"/>
      <c r="AK138" s="270"/>
      <c r="AL138" s="270"/>
      <c r="AM138" s="270"/>
      <c r="AN138" s="270"/>
      <c r="AO138" s="270"/>
      <c r="AP138" s="270"/>
      <c r="AQ138" s="270"/>
      <c r="AR138" s="270"/>
      <c r="AS138" s="270"/>
      <c r="AT138" s="270"/>
      <c r="AU138" s="270"/>
      <c r="AV138" s="270"/>
      <c r="AW138" s="270"/>
      <c r="AX138" s="270"/>
      <c r="AY138" s="271"/>
      <c r="AZ138" s="270"/>
      <c r="BA138" s="270"/>
      <c r="BB138" s="270"/>
      <c r="BC138" s="270"/>
      <c r="BD138" s="270"/>
      <c r="BE138" s="270"/>
      <c r="BF138" s="270"/>
      <c r="BG138" s="270"/>
      <c r="BH138" s="270"/>
      <c r="BI138" s="270"/>
      <c r="BJ138" s="270"/>
      <c r="BK138" s="270"/>
      <c r="BL138" s="270"/>
      <c r="BM138" s="270"/>
      <c r="BN138" s="270"/>
      <c r="BO138" s="270"/>
      <c r="BP138" s="270"/>
      <c r="BQ138" s="270"/>
    </row>
    <row r="139" spans="1:69" ht="12.75" customHeight="1">
      <c r="A139" s="273"/>
      <c r="B139" s="273"/>
      <c r="C139" s="274"/>
      <c r="D139" s="274"/>
      <c r="E139" s="274"/>
      <c r="F139" s="274"/>
      <c r="G139" s="273"/>
      <c r="H139" s="273"/>
      <c r="I139" s="273"/>
      <c r="J139" s="273"/>
      <c r="K139" s="273"/>
      <c r="L139" s="275"/>
      <c r="M139" s="275"/>
      <c r="N139" s="273"/>
      <c r="O139" s="319"/>
      <c r="P139" s="319"/>
      <c r="Q139" s="319"/>
      <c r="R139" s="319"/>
      <c r="S139" s="319"/>
      <c r="T139" s="319"/>
      <c r="U139" s="319"/>
      <c r="V139" s="319"/>
      <c r="W139" s="319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0"/>
      <c r="AI139" s="270"/>
      <c r="AJ139" s="270"/>
      <c r="AK139" s="270"/>
      <c r="AL139" s="270"/>
      <c r="AM139" s="270"/>
      <c r="AN139" s="270"/>
      <c r="AO139" s="270"/>
      <c r="AP139" s="270"/>
      <c r="AQ139" s="270"/>
      <c r="AR139" s="270"/>
      <c r="AS139" s="270"/>
      <c r="AT139" s="270"/>
      <c r="AU139" s="270"/>
      <c r="AV139" s="270"/>
      <c r="AW139" s="270"/>
      <c r="AX139" s="270"/>
      <c r="AY139" s="271"/>
      <c r="AZ139" s="270"/>
      <c r="BA139" s="270"/>
      <c r="BB139" s="270"/>
      <c r="BC139" s="270"/>
      <c r="BD139" s="270"/>
      <c r="BE139" s="270"/>
      <c r="BF139" s="270"/>
      <c r="BG139" s="270"/>
      <c r="BH139" s="270"/>
      <c r="BI139" s="270"/>
      <c r="BJ139" s="270"/>
      <c r="BK139" s="270"/>
      <c r="BL139" s="270"/>
      <c r="BM139" s="270"/>
      <c r="BN139" s="270"/>
      <c r="BO139" s="270"/>
      <c r="BP139" s="270"/>
      <c r="BQ139" s="270"/>
    </row>
    <row r="140" spans="1:69" ht="12.75" customHeight="1">
      <c r="A140" s="273"/>
      <c r="B140" s="273"/>
      <c r="C140" s="274"/>
      <c r="D140" s="274"/>
      <c r="E140" s="274"/>
      <c r="F140" s="274"/>
      <c r="G140" s="273"/>
      <c r="H140" s="273"/>
      <c r="I140" s="273"/>
      <c r="J140" s="273"/>
      <c r="K140" s="273"/>
      <c r="L140" s="275"/>
      <c r="M140" s="275"/>
      <c r="N140" s="273"/>
      <c r="O140" s="319"/>
      <c r="P140" s="319"/>
      <c r="Q140" s="319"/>
      <c r="R140" s="319"/>
      <c r="S140" s="319"/>
      <c r="T140" s="319"/>
      <c r="U140" s="319"/>
      <c r="V140" s="319"/>
      <c r="W140" s="319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0"/>
      <c r="AI140" s="270"/>
      <c r="AJ140" s="270"/>
      <c r="AK140" s="270"/>
      <c r="AL140" s="270"/>
      <c r="AM140" s="270"/>
      <c r="AN140" s="270"/>
      <c r="AO140" s="270"/>
      <c r="AP140" s="270"/>
      <c r="AQ140" s="270"/>
      <c r="AR140" s="270"/>
      <c r="AS140" s="270"/>
      <c r="AT140" s="270"/>
      <c r="AU140" s="270"/>
      <c r="AV140" s="270"/>
      <c r="AW140" s="270"/>
      <c r="AX140" s="270"/>
      <c r="AY140" s="271"/>
      <c r="AZ140" s="270"/>
      <c r="BA140" s="270"/>
      <c r="BB140" s="270"/>
      <c r="BC140" s="270"/>
      <c r="BD140" s="270"/>
      <c r="BE140" s="270"/>
      <c r="BF140" s="270"/>
      <c r="BG140" s="270"/>
      <c r="BH140" s="270"/>
      <c r="BI140" s="270"/>
      <c r="BJ140" s="270"/>
      <c r="BK140" s="270"/>
      <c r="BL140" s="270"/>
      <c r="BM140" s="270"/>
      <c r="BN140" s="270"/>
      <c r="BO140" s="270"/>
      <c r="BP140" s="270"/>
      <c r="BQ140" s="270"/>
    </row>
    <row r="141" spans="1:69" ht="12.75" customHeight="1">
      <c r="A141" s="273"/>
      <c r="B141" s="273"/>
      <c r="C141" s="274"/>
      <c r="D141" s="274"/>
      <c r="E141" s="274"/>
      <c r="F141" s="274"/>
      <c r="G141" s="273"/>
      <c r="H141" s="273"/>
      <c r="I141" s="273"/>
      <c r="J141" s="273"/>
      <c r="K141" s="273"/>
      <c r="L141" s="275"/>
      <c r="M141" s="275"/>
      <c r="N141" s="273"/>
      <c r="O141" s="319"/>
      <c r="P141" s="319"/>
      <c r="Q141" s="319"/>
      <c r="R141" s="319"/>
      <c r="S141" s="319"/>
      <c r="T141" s="319"/>
      <c r="U141" s="319"/>
      <c r="V141" s="319"/>
      <c r="W141" s="319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0"/>
      <c r="AI141" s="270"/>
      <c r="AJ141" s="270"/>
      <c r="AK141" s="270"/>
      <c r="AL141" s="270"/>
      <c r="AM141" s="270"/>
      <c r="AN141" s="270"/>
      <c r="AO141" s="270"/>
      <c r="AP141" s="270"/>
      <c r="AQ141" s="270"/>
      <c r="AR141" s="270"/>
      <c r="AS141" s="270"/>
      <c r="AT141" s="270"/>
      <c r="AU141" s="270"/>
      <c r="AV141" s="270"/>
      <c r="AW141" s="270"/>
      <c r="AX141" s="270"/>
      <c r="AY141" s="271"/>
      <c r="AZ141" s="270"/>
      <c r="BA141" s="270"/>
      <c r="BB141" s="270"/>
      <c r="BC141" s="270"/>
      <c r="BD141" s="270"/>
      <c r="BE141" s="270"/>
      <c r="BF141" s="270"/>
      <c r="BG141" s="270"/>
      <c r="BH141" s="270"/>
      <c r="BI141" s="270"/>
      <c r="BJ141" s="270"/>
      <c r="BK141" s="270"/>
      <c r="BL141" s="270"/>
      <c r="BM141" s="270"/>
      <c r="BN141" s="270"/>
      <c r="BO141" s="270"/>
      <c r="BP141" s="270"/>
      <c r="BQ141" s="270"/>
    </row>
    <row r="142" spans="1:69" ht="12.75" customHeight="1">
      <c r="A142" s="273"/>
      <c r="B142" s="273"/>
      <c r="C142" s="274"/>
      <c r="D142" s="274"/>
      <c r="E142" s="274"/>
      <c r="F142" s="274"/>
      <c r="G142" s="273"/>
      <c r="H142" s="273"/>
      <c r="I142" s="273"/>
      <c r="J142" s="273"/>
      <c r="K142" s="273"/>
      <c r="L142" s="275"/>
      <c r="M142" s="275"/>
      <c r="N142" s="273"/>
      <c r="O142" s="319"/>
      <c r="P142" s="319"/>
      <c r="Q142" s="319"/>
      <c r="R142" s="319"/>
      <c r="S142" s="319"/>
      <c r="T142" s="319"/>
      <c r="U142" s="319"/>
      <c r="V142" s="319"/>
      <c r="W142" s="319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0"/>
      <c r="AI142" s="270"/>
      <c r="AJ142" s="270"/>
      <c r="AK142" s="270"/>
      <c r="AL142" s="270"/>
      <c r="AM142" s="270"/>
      <c r="AN142" s="270"/>
      <c r="AO142" s="270"/>
      <c r="AP142" s="270"/>
      <c r="AQ142" s="270"/>
      <c r="AR142" s="270"/>
      <c r="AS142" s="270"/>
      <c r="AT142" s="270"/>
      <c r="AU142" s="270"/>
      <c r="AV142" s="270"/>
      <c r="AW142" s="270"/>
      <c r="AX142" s="270"/>
      <c r="AY142" s="271"/>
      <c r="AZ142" s="270"/>
      <c r="BA142" s="270"/>
      <c r="BB142" s="270"/>
      <c r="BC142" s="270"/>
      <c r="BD142" s="270"/>
      <c r="BE142" s="270"/>
      <c r="BF142" s="270"/>
      <c r="BG142" s="270"/>
      <c r="BH142" s="270"/>
      <c r="BI142" s="270"/>
      <c r="BJ142" s="270"/>
      <c r="BK142" s="270"/>
      <c r="BL142" s="270"/>
      <c r="BM142" s="270"/>
      <c r="BN142" s="270"/>
      <c r="BO142" s="270"/>
      <c r="BP142" s="270"/>
      <c r="BQ142" s="270"/>
    </row>
    <row r="143" spans="1:69" ht="12.75" customHeight="1">
      <c r="A143" s="273"/>
      <c r="B143" s="273"/>
      <c r="C143" s="274"/>
      <c r="D143" s="274"/>
      <c r="E143" s="274"/>
      <c r="F143" s="274"/>
      <c r="G143" s="273"/>
      <c r="H143" s="273"/>
      <c r="I143" s="273"/>
      <c r="J143" s="273"/>
      <c r="K143" s="273"/>
      <c r="L143" s="275"/>
      <c r="M143" s="275"/>
      <c r="N143" s="273"/>
      <c r="O143" s="319"/>
      <c r="P143" s="319"/>
      <c r="Q143" s="319"/>
      <c r="R143" s="319"/>
      <c r="S143" s="319"/>
      <c r="T143" s="319"/>
      <c r="U143" s="319"/>
      <c r="V143" s="319"/>
      <c r="W143" s="319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0"/>
      <c r="AI143" s="270"/>
      <c r="AJ143" s="270"/>
      <c r="AK143" s="270"/>
      <c r="AL143" s="270"/>
      <c r="AM143" s="270"/>
      <c r="AN143" s="270"/>
      <c r="AO143" s="270"/>
      <c r="AP143" s="270"/>
      <c r="AQ143" s="270"/>
      <c r="AR143" s="270"/>
      <c r="AS143" s="270"/>
      <c r="AT143" s="270"/>
      <c r="AU143" s="270"/>
      <c r="AV143" s="270"/>
      <c r="AW143" s="270"/>
      <c r="AX143" s="270"/>
      <c r="AY143" s="271"/>
      <c r="AZ143" s="270"/>
      <c r="BA143" s="270"/>
      <c r="BB143" s="270"/>
      <c r="BC143" s="270"/>
      <c r="BD143" s="270"/>
      <c r="BE143" s="270"/>
      <c r="BF143" s="270"/>
      <c r="BG143" s="270"/>
      <c r="BH143" s="270"/>
      <c r="BI143" s="270"/>
      <c r="BJ143" s="270"/>
      <c r="BK143" s="270"/>
      <c r="BL143" s="270"/>
      <c r="BM143" s="270"/>
      <c r="BN143" s="270"/>
      <c r="BO143" s="270"/>
      <c r="BP143" s="270"/>
      <c r="BQ143" s="270"/>
    </row>
    <row r="144" spans="1:69" ht="12.75" customHeight="1">
      <c r="A144" s="273"/>
      <c r="B144" s="273"/>
      <c r="C144" s="274"/>
      <c r="D144" s="274"/>
      <c r="E144" s="274"/>
      <c r="F144" s="274"/>
      <c r="G144" s="273"/>
      <c r="H144" s="273"/>
      <c r="I144" s="273"/>
      <c r="J144" s="273"/>
      <c r="K144" s="273"/>
      <c r="L144" s="275"/>
      <c r="M144" s="275"/>
      <c r="N144" s="273"/>
      <c r="O144" s="319"/>
      <c r="P144" s="319"/>
      <c r="Q144" s="319"/>
      <c r="R144" s="319"/>
      <c r="S144" s="319"/>
      <c r="T144" s="319"/>
      <c r="U144" s="319"/>
      <c r="V144" s="319"/>
      <c r="W144" s="319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0"/>
      <c r="AI144" s="270"/>
      <c r="AJ144" s="270"/>
      <c r="AK144" s="270"/>
      <c r="AL144" s="270"/>
      <c r="AM144" s="270"/>
      <c r="AN144" s="270"/>
      <c r="AO144" s="270"/>
      <c r="AP144" s="270"/>
      <c r="AQ144" s="270"/>
      <c r="AR144" s="270"/>
      <c r="AS144" s="270"/>
      <c r="AT144" s="270"/>
      <c r="AU144" s="270"/>
      <c r="AV144" s="270"/>
      <c r="AW144" s="270"/>
      <c r="AX144" s="270"/>
      <c r="AY144" s="271"/>
      <c r="AZ144" s="270"/>
      <c r="BA144" s="270"/>
      <c r="BB144" s="270"/>
      <c r="BC144" s="270"/>
      <c r="BD144" s="270"/>
      <c r="BE144" s="270"/>
      <c r="BF144" s="270"/>
      <c r="BG144" s="270"/>
      <c r="BH144" s="270"/>
      <c r="BI144" s="270"/>
      <c r="BJ144" s="270"/>
      <c r="BK144" s="270"/>
      <c r="BL144" s="270"/>
      <c r="BM144" s="270"/>
      <c r="BN144" s="270"/>
      <c r="BO144" s="270"/>
      <c r="BP144" s="270"/>
      <c r="BQ144" s="270"/>
    </row>
    <row r="145" spans="1:69" ht="12.75" customHeight="1">
      <c r="A145" s="273"/>
      <c r="B145" s="273"/>
      <c r="C145" s="274"/>
      <c r="D145" s="274"/>
      <c r="E145" s="274"/>
      <c r="F145" s="274"/>
      <c r="G145" s="273"/>
      <c r="H145" s="273"/>
      <c r="I145" s="273"/>
      <c r="J145" s="273"/>
      <c r="K145" s="273"/>
      <c r="L145" s="275"/>
      <c r="M145" s="275"/>
      <c r="N145" s="273"/>
      <c r="O145" s="319"/>
      <c r="P145" s="319"/>
      <c r="Q145" s="319"/>
      <c r="R145" s="319"/>
      <c r="S145" s="319"/>
      <c r="T145" s="319"/>
      <c r="U145" s="319"/>
      <c r="V145" s="319"/>
      <c r="W145" s="319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0"/>
      <c r="AI145" s="270"/>
      <c r="AJ145" s="270"/>
      <c r="AK145" s="270"/>
      <c r="AL145" s="270"/>
      <c r="AM145" s="270"/>
      <c r="AN145" s="270"/>
      <c r="AO145" s="270"/>
      <c r="AP145" s="270"/>
      <c r="AQ145" s="270"/>
      <c r="AR145" s="270"/>
      <c r="AS145" s="270"/>
      <c r="AT145" s="270"/>
      <c r="AU145" s="270"/>
      <c r="AV145" s="270"/>
      <c r="AW145" s="270"/>
      <c r="AX145" s="270"/>
      <c r="AY145" s="271"/>
      <c r="AZ145" s="270"/>
      <c r="BA145" s="270"/>
      <c r="BB145" s="270"/>
      <c r="BC145" s="270"/>
      <c r="BD145" s="270"/>
      <c r="BE145" s="270"/>
      <c r="BF145" s="270"/>
      <c r="BG145" s="270"/>
      <c r="BH145" s="270"/>
      <c r="BI145" s="270"/>
      <c r="BJ145" s="270"/>
      <c r="BK145" s="270"/>
      <c r="BL145" s="270"/>
      <c r="BM145" s="270"/>
      <c r="BN145" s="270"/>
      <c r="BO145" s="270"/>
      <c r="BP145" s="270"/>
      <c r="BQ145" s="270"/>
    </row>
    <row r="146" spans="1:69" ht="12.75" customHeight="1">
      <c r="A146" s="273"/>
      <c r="B146" s="273"/>
      <c r="C146" s="274"/>
      <c r="D146" s="274"/>
      <c r="E146" s="274"/>
      <c r="F146" s="274"/>
      <c r="G146" s="273"/>
      <c r="H146" s="273"/>
      <c r="I146" s="273"/>
      <c r="J146" s="273"/>
      <c r="K146" s="273"/>
      <c r="L146" s="275"/>
      <c r="M146" s="275"/>
      <c r="N146" s="273"/>
      <c r="O146" s="319"/>
      <c r="P146" s="319"/>
      <c r="Q146" s="319"/>
      <c r="R146" s="319"/>
      <c r="S146" s="319"/>
      <c r="T146" s="319"/>
      <c r="U146" s="319"/>
      <c r="V146" s="319"/>
      <c r="W146" s="319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0"/>
      <c r="AI146" s="270"/>
      <c r="AJ146" s="270"/>
      <c r="AK146" s="270"/>
      <c r="AL146" s="270"/>
      <c r="AM146" s="270"/>
      <c r="AN146" s="270"/>
      <c r="AO146" s="270"/>
      <c r="AP146" s="270"/>
      <c r="AQ146" s="270"/>
      <c r="AR146" s="270"/>
      <c r="AS146" s="270"/>
      <c r="AT146" s="270"/>
      <c r="AU146" s="270"/>
      <c r="AV146" s="270"/>
      <c r="AW146" s="270"/>
      <c r="AX146" s="270"/>
      <c r="AY146" s="271"/>
      <c r="AZ146" s="270"/>
      <c r="BA146" s="270"/>
      <c r="BB146" s="270"/>
      <c r="BC146" s="270"/>
      <c r="BD146" s="270"/>
      <c r="BE146" s="270"/>
      <c r="BF146" s="270"/>
      <c r="BG146" s="270"/>
      <c r="BH146" s="270"/>
      <c r="BI146" s="270"/>
      <c r="BJ146" s="270"/>
      <c r="BK146" s="270"/>
      <c r="BL146" s="270"/>
      <c r="BM146" s="270"/>
      <c r="BN146" s="270"/>
      <c r="BO146" s="270"/>
      <c r="BP146" s="270"/>
      <c r="BQ146" s="270"/>
    </row>
    <row r="147" spans="1:69" ht="12.75" customHeight="1">
      <c r="A147" s="273"/>
      <c r="B147" s="273"/>
      <c r="C147" s="274"/>
      <c r="D147" s="274"/>
      <c r="E147" s="274"/>
      <c r="F147" s="274"/>
      <c r="G147" s="273"/>
      <c r="H147" s="273"/>
      <c r="I147" s="273"/>
      <c r="J147" s="273"/>
      <c r="K147" s="273"/>
      <c r="L147" s="275"/>
      <c r="M147" s="275"/>
      <c r="N147" s="273"/>
      <c r="O147" s="319"/>
      <c r="P147" s="319"/>
      <c r="Q147" s="319"/>
      <c r="R147" s="319"/>
      <c r="S147" s="319"/>
      <c r="T147" s="319"/>
      <c r="U147" s="319"/>
      <c r="V147" s="319"/>
      <c r="W147" s="319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0"/>
      <c r="AI147" s="270"/>
      <c r="AJ147" s="270"/>
      <c r="AK147" s="270"/>
      <c r="AL147" s="270"/>
      <c r="AM147" s="270"/>
      <c r="AN147" s="270"/>
      <c r="AO147" s="270"/>
      <c r="AP147" s="270"/>
      <c r="AQ147" s="270"/>
      <c r="AR147" s="270"/>
      <c r="AS147" s="270"/>
      <c r="AT147" s="270"/>
      <c r="AU147" s="270"/>
      <c r="AV147" s="270"/>
      <c r="AW147" s="270"/>
      <c r="AX147" s="270"/>
      <c r="AY147" s="271"/>
      <c r="AZ147" s="270"/>
      <c r="BA147" s="270"/>
      <c r="BB147" s="270"/>
      <c r="BC147" s="270"/>
      <c r="BD147" s="270"/>
      <c r="BE147" s="270"/>
      <c r="BF147" s="270"/>
      <c r="BG147" s="270"/>
      <c r="BH147" s="270"/>
      <c r="BI147" s="270"/>
      <c r="BJ147" s="270"/>
      <c r="BK147" s="270"/>
      <c r="BL147" s="270"/>
      <c r="BM147" s="270"/>
      <c r="BN147" s="270"/>
      <c r="BO147" s="270"/>
      <c r="BP147" s="270"/>
      <c r="BQ147" s="270"/>
    </row>
    <row r="148" spans="1:69" ht="12.75" customHeight="1">
      <c r="A148" s="273"/>
      <c r="B148" s="273"/>
      <c r="C148" s="274"/>
      <c r="D148" s="274"/>
      <c r="E148" s="274"/>
      <c r="F148" s="274"/>
      <c r="G148" s="273"/>
      <c r="H148" s="273"/>
      <c r="I148" s="273"/>
      <c r="J148" s="273"/>
      <c r="K148" s="273"/>
      <c r="L148" s="275"/>
      <c r="M148" s="275"/>
      <c r="N148" s="273"/>
      <c r="O148" s="319"/>
      <c r="P148" s="319"/>
      <c r="Q148" s="319"/>
      <c r="R148" s="319"/>
      <c r="S148" s="319"/>
      <c r="T148" s="319"/>
      <c r="U148" s="319"/>
      <c r="V148" s="319"/>
      <c r="W148" s="319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0"/>
      <c r="AI148" s="270"/>
      <c r="AJ148" s="270"/>
      <c r="AK148" s="270"/>
      <c r="AL148" s="270"/>
      <c r="AM148" s="270"/>
      <c r="AN148" s="270"/>
      <c r="AO148" s="270"/>
      <c r="AP148" s="270"/>
      <c r="AQ148" s="270"/>
      <c r="AR148" s="270"/>
      <c r="AS148" s="270"/>
      <c r="AT148" s="270"/>
      <c r="AU148" s="270"/>
      <c r="AV148" s="270"/>
      <c r="AW148" s="270"/>
      <c r="AX148" s="270"/>
      <c r="AY148" s="271"/>
      <c r="AZ148" s="270"/>
      <c r="BA148" s="270"/>
      <c r="BB148" s="270"/>
      <c r="BC148" s="270"/>
      <c r="BD148" s="270"/>
      <c r="BE148" s="270"/>
      <c r="BF148" s="270"/>
      <c r="BG148" s="270"/>
      <c r="BH148" s="270"/>
      <c r="BI148" s="270"/>
      <c r="BJ148" s="270"/>
      <c r="BK148" s="270"/>
      <c r="BL148" s="270"/>
      <c r="BM148" s="270"/>
      <c r="BN148" s="270"/>
      <c r="BO148" s="270"/>
      <c r="BP148" s="270"/>
      <c r="BQ148" s="270"/>
    </row>
    <row r="149" spans="1:69" ht="12.75" customHeight="1">
      <c r="A149" s="273"/>
      <c r="B149" s="273"/>
      <c r="C149" s="274"/>
      <c r="D149" s="274"/>
      <c r="E149" s="274"/>
      <c r="F149" s="274"/>
      <c r="G149" s="273"/>
      <c r="H149" s="273"/>
      <c r="I149" s="273"/>
      <c r="J149" s="273"/>
      <c r="K149" s="273"/>
      <c r="L149" s="275"/>
      <c r="M149" s="275"/>
      <c r="N149" s="273"/>
      <c r="O149" s="319"/>
      <c r="P149" s="319"/>
      <c r="Q149" s="319"/>
      <c r="R149" s="319"/>
      <c r="S149" s="319"/>
      <c r="T149" s="319"/>
      <c r="U149" s="319"/>
      <c r="V149" s="319"/>
      <c r="W149" s="319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0"/>
      <c r="AI149" s="270"/>
      <c r="AJ149" s="270"/>
      <c r="AK149" s="270"/>
      <c r="AL149" s="270"/>
      <c r="AM149" s="270"/>
      <c r="AN149" s="270"/>
      <c r="AO149" s="270"/>
      <c r="AP149" s="270"/>
      <c r="AQ149" s="270"/>
      <c r="AR149" s="270"/>
      <c r="AS149" s="270"/>
      <c r="AT149" s="270"/>
      <c r="AU149" s="270"/>
      <c r="AV149" s="270"/>
      <c r="AW149" s="270"/>
      <c r="AX149" s="270"/>
      <c r="AY149" s="271"/>
      <c r="AZ149" s="270"/>
      <c r="BA149" s="270"/>
      <c r="BB149" s="270"/>
      <c r="BC149" s="270"/>
      <c r="BD149" s="270"/>
      <c r="BE149" s="270"/>
      <c r="BF149" s="270"/>
      <c r="BG149" s="270"/>
      <c r="BH149" s="270"/>
      <c r="BI149" s="270"/>
      <c r="BJ149" s="270"/>
      <c r="BK149" s="270"/>
      <c r="BL149" s="270"/>
      <c r="BM149" s="270"/>
      <c r="BN149" s="270"/>
      <c r="BO149" s="270"/>
      <c r="BP149" s="270"/>
      <c r="BQ149" s="270"/>
    </row>
    <row r="150" spans="1:69" ht="12.75" customHeight="1">
      <c r="A150" s="273"/>
      <c r="B150" s="273"/>
      <c r="C150" s="274"/>
      <c r="D150" s="274"/>
      <c r="E150" s="274"/>
      <c r="F150" s="274"/>
      <c r="G150" s="273"/>
      <c r="H150" s="273"/>
      <c r="I150" s="273"/>
      <c r="J150" s="273"/>
      <c r="K150" s="273"/>
      <c r="L150" s="275"/>
      <c r="M150" s="275"/>
      <c r="N150" s="273"/>
      <c r="O150" s="319"/>
      <c r="P150" s="319"/>
      <c r="Q150" s="319"/>
      <c r="R150" s="319"/>
      <c r="S150" s="319"/>
      <c r="T150" s="319"/>
      <c r="U150" s="319"/>
      <c r="V150" s="319"/>
      <c r="W150" s="319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0"/>
      <c r="AI150" s="270"/>
      <c r="AJ150" s="270"/>
      <c r="AK150" s="270"/>
      <c r="AL150" s="270"/>
      <c r="AM150" s="270"/>
      <c r="AN150" s="270"/>
      <c r="AO150" s="270"/>
      <c r="AP150" s="270"/>
      <c r="AQ150" s="270"/>
      <c r="AR150" s="270"/>
      <c r="AS150" s="270"/>
      <c r="AT150" s="270"/>
      <c r="AU150" s="270"/>
      <c r="AV150" s="270"/>
      <c r="AW150" s="270"/>
      <c r="AX150" s="270"/>
      <c r="AY150" s="271"/>
      <c r="AZ150" s="270"/>
      <c r="BA150" s="270"/>
      <c r="BB150" s="270"/>
      <c r="BC150" s="270"/>
      <c r="BD150" s="270"/>
      <c r="BE150" s="270"/>
      <c r="BF150" s="270"/>
      <c r="BG150" s="270"/>
      <c r="BH150" s="270"/>
      <c r="BI150" s="270"/>
      <c r="BJ150" s="270"/>
      <c r="BK150" s="270"/>
      <c r="BL150" s="270"/>
      <c r="BM150" s="270"/>
      <c r="BN150" s="270"/>
      <c r="BO150" s="270"/>
      <c r="BP150" s="270"/>
      <c r="BQ150" s="270"/>
    </row>
    <row r="151" spans="1:69" ht="12.75" customHeight="1">
      <c r="A151" s="273"/>
      <c r="B151" s="273"/>
      <c r="C151" s="274"/>
      <c r="D151" s="274"/>
      <c r="E151" s="274"/>
      <c r="F151" s="274"/>
      <c r="G151" s="273"/>
      <c r="H151" s="273"/>
      <c r="I151" s="273"/>
      <c r="J151" s="273"/>
      <c r="K151" s="273"/>
      <c r="L151" s="275"/>
      <c r="M151" s="275"/>
      <c r="N151" s="273"/>
      <c r="O151" s="319"/>
      <c r="P151" s="319"/>
      <c r="Q151" s="319"/>
      <c r="R151" s="319"/>
      <c r="S151" s="319"/>
      <c r="T151" s="319"/>
      <c r="U151" s="319"/>
      <c r="V151" s="319"/>
      <c r="W151" s="319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0"/>
      <c r="AI151" s="270"/>
      <c r="AJ151" s="270"/>
      <c r="AK151" s="270"/>
      <c r="AL151" s="270"/>
      <c r="AM151" s="270"/>
      <c r="AN151" s="270"/>
      <c r="AO151" s="270"/>
      <c r="AP151" s="270"/>
      <c r="AQ151" s="270"/>
      <c r="AR151" s="270"/>
      <c r="AS151" s="270"/>
      <c r="AT151" s="270"/>
      <c r="AU151" s="270"/>
      <c r="AV151" s="270"/>
      <c r="AW151" s="270"/>
      <c r="AX151" s="270"/>
      <c r="AY151" s="271"/>
      <c r="AZ151" s="270"/>
      <c r="BA151" s="270"/>
      <c r="BB151" s="270"/>
      <c r="BC151" s="270"/>
      <c r="BD151" s="270"/>
      <c r="BE151" s="270"/>
      <c r="BF151" s="270"/>
      <c r="BG151" s="270"/>
      <c r="BH151" s="270"/>
      <c r="BI151" s="270"/>
      <c r="BJ151" s="270"/>
      <c r="BK151" s="270"/>
      <c r="BL151" s="270"/>
      <c r="BM151" s="270"/>
      <c r="BN151" s="270"/>
      <c r="BO151" s="270"/>
      <c r="BP151" s="270"/>
      <c r="BQ151" s="270"/>
    </row>
    <row r="152" spans="1:69" ht="12.75" customHeight="1">
      <c r="A152" s="273"/>
      <c r="B152" s="273"/>
      <c r="C152" s="274"/>
      <c r="D152" s="274"/>
      <c r="E152" s="274"/>
      <c r="F152" s="274"/>
      <c r="G152" s="273"/>
      <c r="H152" s="273"/>
      <c r="I152" s="273"/>
      <c r="J152" s="273"/>
      <c r="K152" s="273"/>
      <c r="L152" s="275"/>
      <c r="M152" s="275"/>
      <c r="N152" s="273"/>
      <c r="O152" s="319"/>
      <c r="P152" s="319"/>
      <c r="Q152" s="319"/>
      <c r="R152" s="319"/>
      <c r="S152" s="319"/>
      <c r="T152" s="319"/>
      <c r="U152" s="319"/>
      <c r="V152" s="319"/>
      <c r="W152" s="319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0"/>
      <c r="AI152" s="270"/>
      <c r="AJ152" s="270"/>
      <c r="AK152" s="270"/>
      <c r="AL152" s="270"/>
      <c r="AM152" s="270"/>
      <c r="AN152" s="270"/>
      <c r="AO152" s="270"/>
      <c r="AP152" s="270"/>
      <c r="AQ152" s="270"/>
      <c r="AR152" s="270"/>
      <c r="AS152" s="270"/>
      <c r="AT152" s="270"/>
      <c r="AU152" s="270"/>
      <c r="AV152" s="270"/>
      <c r="AW152" s="270"/>
      <c r="AX152" s="270"/>
      <c r="AY152" s="271"/>
      <c r="AZ152" s="270"/>
      <c r="BA152" s="270"/>
      <c r="BB152" s="270"/>
      <c r="BC152" s="270"/>
      <c r="BD152" s="270"/>
      <c r="BE152" s="270"/>
      <c r="BF152" s="270"/>
      <c r="BG152" s="270"/>
      <c r="BH152" s="270"/>
      <c r="BI152" s="270"/>
      <c r="BJ152" s="270"/>
      <c r="BK152" s="270"/>
      <c r="BL152" s="270"/>
      <c r="BM152" s="270"/>
      <c r="BN152" s="270"/>
      <c r="BO152" s="270"/>
      <c r="BP152" s="270"/>
      <c r="BQ152" s="270"/>
    </row>
    <row r="153" spans="1:69" ht="12.75" customHeight="1">
      <c r="A153" s="273"/>
      <c r="B153" s="273"/>
      <c r="C153" s="274"/>
      <c r="D153" s="274"/>
      <c r="E153" s="274"/>
      <c r="F153" s="274"/>
      <c r="G153" s="273"/>
      <c r="H153" s="273"/>
      <c r="I153" s="273"/>
      <c r="J153" s="273"/>
      <c r="K153" s="273"/>
      <c r="L153" s="275"/>
      <c r="M153" s="275"/>
      <c r="N153" s="273"/>
      <c r="O153" s="319"/>
      <c r="P153" s="319"/>
      <c r="Q153" s="319"/>
      <c r="R153" s="319"/>
      <c r="S153" s="319"/>
      <c r="T153" s="319"/>
      <c r="U153" s="319"/>
      <c r="V153" s="319"/>
      <c r="W153" s="319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0"/>
      <c r="AI153" s="270"/>
      <c r="AJ153" s="270"/>
      <c r="AK153" s="270"/>
      <c r="AL153" s="270"/>
      <c r="AM153" s="270"/>
      <c r="AN153" s="270"/>
      <c r="AO153" s="270"/>
      <c r="AP153" s="270"/>
      <c r="AQ153" s="270"/>
      <c r="AR153" s="270"/>
      <c r="AS153" s="270"/>
      <c r="AT153" s="270"/>
      <c r="AU153" s="270"/>
      <c r="AV153" s="270"/>
      <c r="AW153" s="270"/>
      <c r="AX153" s="270"/>
      <c r="AY153" s="271"/>
      <c r="AZ153" s="270"/>
      <c r="BA153" s="270"/>
      <c r="BB153" s="270"/>
      <c r="BC153" s="270"/>
      <c r="BD153" s="270"/>
      <c r="BE153" s="270"/>
      <c r="BF153" s="270"/>
      <c r="BG153" s="270"/>
      <c r="BH153" s="270"/>
      <c r="BI153" s="270"/>
      <c r="BJ153" s="270"/>
      <c r="BK153" s="270"/>
      <c r="BL153" s="270"/>
      <c r="BM153" s="270"/>
      <c r="BN153" s="270"/>
      <c r="BO153" s="270"/>
      <c r="BP153" s="270"/>
      <c r="BQ153" s="270"/>
    </row>
    <row r="154" spans="1:69" ht="12.75" customHeight="1">
      <c r="A154" s="273"/>
      <c r="B154" s="273"/>
      <c r="C154" s="274"/>
      <c r="D154" s="274"/>
      <c r="E154" s="274"/>
      <c r="F154" s="274"/>
      <c r="G154" s="273"/>
      <c r="H154" s="273"/>
      <c r="I154" s="273"/>
      <c r="J154" s="273"/>
      <c r="K154" s="273"/>
      <c r="L154" s="275"/>
      <c r="M154" s="275"/>
      <c r="N154" s="273"/>
      <c r="O154" s="319"/>
      <c r="P154" s="319"/>
      <c r="Q154" s="319"/>
      <c r="R154" s="319"/>
      <c r="S154" s="319"/>
      <c r="T154" s="319"/>
      <c r="U154" s="319"/>
      <c r="V154" s="319"/>
      <c r="W154" s="319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0"/>
      <c r="AI154" s="270"/>
      <c r="AJ154" s="270"/>
      <c r="AK154" s="270"/>
      <c r="AL154" s="270"/>
      <c r="AM154" s="270"/>
      <c r="AN154" s="270"/>
      <c r="AO154" s="270"/>
      <c r="AP154" s="270"/>
      <c r="AQ154" s="270"/>
      <c r="AR154" s="270"/>
      <c r="AS154" s="270"/>
      <c r="AT154" s="270"/>
      <c r="AU154" s="270"/>
      <c r="AV154" s="270"/>
      <c r="AW154" s="270"/>
      <c r="AX154" s="270"/>
      <c r="AY154" s="271"/>
      <c r="AZ154" s="270"/>
      <c r="BA154" s="270"/>
      <c r="BB154" s="270"/>
      <c r="BC154" s="270"/>
      <c r="BD154" s="270"/>
      <c r="BE154" s="270"/>
      <c r="BF154" s="270"/>
      <c r="BG154" s="270"/>
      <c r="BH154" s="270"/>
      <c r="BI154" s="270"/>
      <c r="BJ154" s="270"/>
      <c r="BK154" s="270"/>
      <c r="BL154" s="270"/>
      <c r="BM154" s="270"/>
      <c r="BN154" s="270"/>
      <c r="BO154" s="270"/>
      <c r="BP154" s="270"/>
      <c r="BQ154" s="270"/>
    </row>
    <row r="155" spans="1:69" ht="12.75" customHeight="1">
      <c r="A155" s="273"/>
      <c r="B155" s="273"/>
      <c r="C155" s="274"/>
      <c r="D155" s="274"/>
      <c r="E155" s="274"/>
      <c r="F155" s="274"/>
      <c r="G155" s="273"/>
      <c r="H155" s="273"/>
      <c r="I155" s="273"/>
      <c r="J155" s="273"/>
      <c r="K155" s="273"/>
      <c r="L155" s="275"/>
      <c r="M155" s="275"/>
      <c r="N155" s="273"/>
      <c r="O155" s="319"/>
      <c r="P155" s="319"/>
      <c r="Q155" s="319"/>
      <c r="R155" s="319"/>
      <c r="S155" s="319"/>
      <c r="T155" s="319"/>
      <c r="U155" s="319"/>
      <c r="V155" s="319"/>
      <c r="W155" s="319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0"/>
      <c r="AI155" s="270"/>
      <c r="AJ155" s="270"/>
      <c r="AK155" s="270"/>
      <c r="AL155" s="270"/>
      <c r="AM155" s="270"/>
      <c r="AN155" s="270"/>
      <c r="AO155" s="270"/>
      <c r="AP155" s="270"/>
      <c r="AQ155" s="270"/>
      <c r="AR155" s="270"/>
      <c r="AS155" s="270"/>
      <c r="AT155" s="270"/>
      <c r="AU155" s="270"/>
      <c r="AV155" s="270"/>
      <c r="AW155" s="270"/>
      <c r="AX155" s="270"/>
      <c r="AY155" s="271"/>
      <c r="AZ155" s="270"/>
      <c r="BA155" s="270"/>
      <c r="BB155" s="270"/>
      <c r="BC155" s="270"/>
      <c r="BD155" s="270"/>
      <c r="BE155" s="270"/>
      <c r="BF155" s="270"/>
      <c r="BG155" s="270"/>
      <c r="BH155" s="270"/>
      <c r="BI155" s="270"/>
      <c r="BJ155" s="270"/>
      <c r="BK155" s="270"/>
      <c r="BL155" s="270"/>
      <c r="BM155" s="270"/>
      <c r="BN155" s="270"/>
      <c r="BO155" s="270"/>
      <c r="BP155" s="270"/>
      <c r="BQ155" s="270"/>
    </row>
    <row r="156" spans="1:69" ht="12.75" customHeight="1">
      <c r="A156" s="273"/>
      <c r="B156" s="273"/>
      <c r="C156" s="274"/>
      <c r="D156" s="274"/>
      <c r="E156" s="274"/>
      <c r="F156" s="274"/>
      <c r="G156" s="273"/>
      <c r="H156" s="273"/>
      <c r="I156" s="273"/>
      <c r="J156" s="273"/>
      <c r="K156" s="273"/>
      <c r="L156" s="275"/>
      <c r="M156" s="275"/>
      <c r="N156" s="273"/>
      <c r="O156" s="319"/>
      <c r="P156" s="319"/>
      <c r="Q156" s="319"/>
      <c r="R156" s="319"/>
      <c r="S156" s="319"/>
      <c r="T156" s="319"/>
      <c r="U156" s="319"/>
      <c r="V156" s="319"/>
      <c r="W156" s="319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0"/>
      <c r="AI156" s="270"/>
      <c r="AJ156" s="270"/>
      <c r="AK156" s="270"/>
      <c r="AL156" s="270"/>
      <c r="AM156" s="270"/>
      <c r="AN156" s="270"/>
      <c r="AO156" s="270"/>
      <c r="AP156" s="270"/>
      <c r="AQ156" s="270"/>
      <c r="AR156" s="270"/>
      <c r="AS156" s="270"/>
      <c r="AT156" s="270"/>
      <c r="AU156" s="270"/>
      <c r="AV156" s="270"/>
      <c r="AW156" s="270"/>
      <c r="AX156" s="270"/>
      <c r="AY156" s="271"/>
      <c r="AZ156" s="270"/>
      <c r="BA156" s="270"/>
      <c r="BB156" s="270"/>
      <c r="BC156" s="270"/>
      <c r="BD156" s="270"/>
      <c r="BE156" s="270"/>
      <c r="BF156" s="270"/>
      <c r="BG156" s="270"/>
      <c r="BH156" s="270"/>
      <c r="BI156" s="270"/>
      <c r="BJ156" s="270"/>
      <c r="BK156" s="270"/>
      <c r="BL156" s="270"/>
      <c r="BM156" s="270"/>
      <c r="BN156" s="270"/>
      <c r="BO156" s="270"/>
      <c r="BP156" s="270"/>
      <c r="BQ156" s="270"/>
    </row>
    <row r="157" spans="1:69" ht="12.75" customHeight="1">
      <c r="A157" s="273"/>
      <c r="B157" s="273"/>
      <c r="C157" s="274"/>
      <c r="D157" s="274"/>
      <c r="E157" s="274"/>
      <c r="F157" s="274"/>
      <c r="G157" s="273"/>
      <c r="H157" s="273"/>
      <c r="I157" s="273"/>
      <c r="J157" s="273"/>
      <c r="K157" s="273"/>
      <c r="L157" s="275"/>
      <c r="M157" s="275"/>
      <c r="N157" s="273"/>
      <c r="O157" s="319"/>
      <c r="P157" s="319"/>
      <c r="Q157" s="319"/>
      <c r="R157" s="319"/>
      <c r="S157" s="319"/>
      <c r="T157" s="319"/>
      <c r="U157" s="319"/>
      <c r="V157" s="319"/>
      <c r="W157" s="319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0"/>
      <c r="AI157" s="270"/>
      <c r="AJ157" s="270"/>
      <c r="AK157" s="270"/>
      <c r="AL157" s="270"/>
      <c r="AM157" s="270"/>
      <c r="AN157" s="270"/>
      <c r="AO157" s="270"/>
      <c r="AP157" s="270"/>
      <c r="AQ157" s="270"/>
      <c r="AR157" s="270"/>
      <c r="AS157" s="270"/>
      <c r="AT157" s="270"/>
      <c r="AU157" s="270"/>
      <c r="AV157" s="270"/>
      <c r="AW157" s="270"/>
      <c r="AX157" s="270"/>
      <c r="AY157" s="271"/>
      <c r="AZ157" s="270"/>
      <c r="BA157" s="270"/>
      <c r="BB157" s="270"/>
      <c r="BC157" s="270"/>
      <c r="BD157" s="270"/>
      <c r="BE157" s="270"/>
      <c r="BF157" s="270"/>
      <c r="BG157" s="270"/>
      <c r="BH157" s="270"/>
      <c r="BI157" s="270"/>
      <c r="BJ157" s="270"/>
      <c r="BK157" s="270"/>
      <c r="BL157" s="270"/>
      <c r="BM157" s="270"/>
      <c r="BN157" s="270"/>
      <c r="BO157" s="270"/>
      <c r="BP157" s="270"/>
      <c r="BQ157" s="270"/>
    </row>
    <row r="158" spans="1:69" ht="12.75" customHeight="1">
      <c r="A158" s="273"/>
      <c r="B158" s="273"/>
      <c r="C158" s="274"/>
      <c r="D158" s="274"/>
      <c r="E158" s="274"/>
      <c r="F158" s="274"/>
      <c r="G158" s="273"/>
      <c r="H158" s="273"/>
      <c r="I158" s="273"/>
      <c r="J158" s="273"/>
      <c r="K158" s="273"/>
      <c r="L158" s="275"/>
      <c r="M158" s="275"/>
      <c r="N158" s="273"/>
      <c r="O158" s="319"/>
      <c r="P158" s="319"/>
      <c r="Q158" s="319"/>
      <c r="R158" s="319"/>
      <c r="S158" s="319"/>
      <c r="T158" s="319"/>
      <c r="U158" s="319"/>
      <c r="V158" s="319"/>
      <c r="W158" s="319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0"/>
      <c r="AI158" s="270"/>
      <c r="AJ158" s="270"/>
      <c r="AK158" s="270"/>
      <c r="AL158" s="270"/>
      <c r="AM158" s="270"/>
      <c r="AN158" s="270"/>
      <c r="AO158" s="270"/>
      <c r="AP158" s="270"/>
      <c r="AQ158" s="270"/>
      <c r="AR158" s="270"/>
      <c r="AS158" s="270"/>
      <c r="AT158" s="270"/>
      <c r="AU158" s="270"/>
      <c r="AV158" s="270"/>
      <c r="AW158" s="270"/>
      <c r="AX158" s="270"/>
      <c r="AY158" s="271"/>
      <c r="AZ158" s="270"/>
      <c r="BA158" s="270"/>
      <c r="BB158" s="270"/>
      <c r="BC158" s="270"/>
      <c r="BD158" s="270"/>
      <c r="BE158" s="270"/>
      <c r="BF158" s="270"/>
      <c r="BG158" s="270"/>
      <c r="BH158" s="270"/>
      <c r="BI158" s="270"/>
      <c r="BJ158" s="270"/>
      <c r="BK158" s="270"/>
      <c r="BL158" s="270"/>
      <c r="BM158" s="270"/>
      <c r="BN158" s="270"/>
      <c r="BO158" s="270"/>
      <c r="BP158" s="270"/>
      <c r="BQ158" s="270"/>
    </row>
    <row r="159" spans="1:69" ht="12.75" customHeight="1">
      <c r="A159" s="273"/>
      <c r="B159" s="273"/>
      <c r="C159" s="274"/>
      <c r="D159" s="274"/>
      <c r="E159" s="274"/>
      <c r="F159" s="274"/>
      <c r="G159" s="273"/>
      <c r="H159" s="273"/>
      <c r="I159" s="273"/>
      <c r="J159" s="273"/>
      <c r="K159" s="273"/>
      <c r="L159" s="275"/>
      <c r="M159" s="275"/>
      <c r="N159" s="273"/>
      <c r="O159" s="319"/>
      <c r="P159" s="319"/>
      <c r="Q159" s="319"/>
      <c r="R159" s="319"/>
      <c r="S159" s="319"/>
      <c r="T159" s="319"/>
      <c r="U159" s="319"/>
      <c r="V159" s="319"/>
      <c r="W159" s="319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0"/>
      <c r="AI159" s="270"/>
      <c r="AJ159" s="270"/>
      <c r="AK159" s="270"/>
      <c r="AL159" s="270"/>
      <c r="AM159" s="270"/>
      <c r="AN159" s="270"/>
      <c r="AO159" s="270"/>
      <c r="AP159" s="270"/>
      <c r="AQ159" s="270"/>
      <c r="AR159" s="270"/>
      <c r="AS159" s="270"/>
      <c r="AT159" s="270"/>
      <c r="AU159" s="270"/>
      <c r="AV159" s="270"/>
      <c r="AW159" s="270"/>
      <c r="AX159" s="270"/>
      <c r="AY159" s="271"/>
      <c r="AZ159" s="270"/>
      <c r="BA159" s="270"/>
      <c r="BB159" s="270"/>
      <c r="BC159" s="270"/>
      <c r="BD159" s="270"/>
      <c r="BE159" s="270"/>
      <c r="BF159" s="270"/>
      <c r="BG159" s="270"/>
      <c r="BH159" s="270"/>
      <c r="BI159" s="270"/>
      <c r="BJ159" s="270"/>
      <c r="BK159" s="270"/>
      <c r="BL159" s="270"/>
      <c r="BM159" s="270"/>
      <c r="BN159" s="270"/>
      <c r="BO159" s="270"/>
      <c r="BP159" s="270"/>
      <c r="BQ159" s="270"/>
    </row>
    <row r="160" spans="1:69" ht="12.75" customHeight="1">
      <c r="A160" s="273"/>
      <c r="B160" s="273"/>
      <c r="C160" s="274"/>
      <c r="D160" s="274"/>
      <c r="E160" s="274"/>
      <c r="F160" s="274"/>
      <c r="G160" s="273"/>
      <c r="H160" s="273"/>
      <c r="I160" s="273"/>
      <c r="J160" s="273"/>
      <c r="K160" s="273"/>
      <c r="L160" s="275"/>
      <c r="M160" s="275"/>
      <c r="N160" s="273"/>
      <c r="O160" s="319"/>
      <c r="P160" s="319"/>
      <c r="Q160" s="319"/>
      <c r="R160" s="319"/>
      <c r="S160" s="319"/>
      <c r="T160" s="319"/>
      <c r="U160" s="319"/>
      <c r="V160" s="319"/>
      <c r="W160" s="319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0"/>
      <c r="AI160" s="270"/>
      <c r="AJ160" s="270"/>
      <c r="AK160" s="270"/>
      <c r="AL160" s="270"/>
      <c r="AM160" s="270"/>
      <c r="AN160" s="270"/>
      <c r="AO160" s="270"/>
      <c r="AP160" s="270"/>
      <c r="AQ160" s="270"/>
      <c r="AR160" s="270"/>
      <c r="AS160" s="270"/>
      <c r="AT160" s="270"/>
      <c r="AU160" s="270"/>
      <c r="AV160" s="270"/>
      <c r="AW160" s="270"/>
      <c r="AX160" s="270"/>
      <c r="AY160" s="271"/>
      <c r="AZ160" s="270"/>
      <c r="BA160" s="270"/>
      <c r="BB160" s="270"/>
      <c r="BC160" s="270"/>
      <c r="BD160" s="270"/>
      <c r="BE160" s="270"/>
      <c r="BF160" s="270"/>
      <c r="BG160" s="270"/>
      <c r="BH160" s="270"/>
      <c r="BI160" s="270"/>
      <c r="BJ160" s="270"/>
      <c r="BK160" s="270"/>
      <c r="BL160" s="270"/>
      <c r="BM160" s="270"/>
      <c r="BN160" s="270"/>
      <c r="BO160" s="270"/>
      <c r="BP160" s="270"/>
      <c r="BQ160" s="270"/>
    </row>
    <row r="161" spans="1:69" ht="12.75" customHeight="1">
      <c r="A161" s="273"/>
      <c r="B161" s="273"/>
      <c r="C161" s="274"/>
      <c r="D161" s="274"/>
      <c r="E161" s="274"/>
      <c r="F161" s="274"/>
      <c r="G161" s="273"/>
      <c r="H161" s="273"/>
      <c r="I161" s="273"/>
      <c r="J161" s="273"/>
      <c r="K161" s="273"/>
      <c r="L161" s="275"/>
      <c r="M161" s="275"/>
      <c r="N161" s="273"/>
      <c r="O161" s="319"/>
      <c r="P161" s="319"/>
      <c r="Q161" s="319"/>
      <c r="R161" s="319"/>
      <c r="S161" s="319"/>
      <c r="T161" s="319"/>
      <c r="U161" s="319"/>
      <c r="V161" s="319"/>
      <c r="W161" s="319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0"/>
      <c r="AI161" s="270"/>
      <c r="AJ161" s="270"/>
      <c r="AK161" s="270"/>
      <c r="AL161" s="270"/>
      <c r="AM161" s="270"/>
      <c r="AN161" s="270"/>
      <c r="AO161" s="270"/>
      <c r="AP161" s="270"/>
      <c r="AQ161" s="270"/>
      <c r="AR161" s="270"/>
      <c r="AS161" s="270"/>
      <c r="AT161" s="270"/>
      <c r="AU161" s="270"/>
      <c r="AV161" s="270"/>
      <c r="AW161" s="270"/>
      <c r="AX161" s="270"/>
      <c r="AY161" s="271"/>
      <c r="AZ161" s="270"/>
      <c r="BA161" s="270"/>
      <c r="BB161" s="270"/>
      <c r="BC161" s="270"/>
      <c r="BD161" s="270"/>
      <c r="BE161" s="270"/>
      <c r="BF161" s="270"/>
      <c r="BG161" s="270"/>
      <c r="BH161" s="270"/>
      <c r="BI161" s="270"/>
      <c r="BJ161" s="270"/>
      <c r="BK161" s="270"/>
      <c r="BL161" s="270"/>
      <c r="BM161" s="270"/>
      <c r="BN161" s="270"/>
      <c r="BO161" s="270"/>
      <c r="BP161" s="270"/>
      <c r="BQ161" s="270"/>
    </row>
    <row r="162" spans="1:69" ht="12.75" customHeight="1">
      <c r="A162" s="273"/>
      <c r="B162" s="273"/>
      <c r="C162" s="274"/>
      <c r="D162" s="274"/>
      <c r="E162" s="274"/>
      <c r="F162" s="274"/>
      <c r="G162" s="273"/>
      <c r="H162" s="273"/>
      <c r="I162" s="273"/>
      <c r="J162" s="273"/>
      <c r="K162" s="273"/>
      <c r="L162" s="275"/>
      <c r="M162" s="275"/>
      <c r="N162" s="273"/>
      <c r="O162" s="319"/>
      <c r="P162" s="319"/>
      <c r="Q162" s="319"/>
      <c r="R162" s="319"/>
      <c r="S162" s="319"/>
      <c r="T162" s="319"/>
      <c r="U162" s="319"/>
      <c r="V162" s="319"/>
      <c r="W162" s="319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0"/>
      <c r="AI162" s="270"/>
      <c r="AJ162" s="270"/>
      <c r="AK162" s="270"/>
      <c r="AL162" s="270"/>
      <c r="AM162" s="270"/>
      <c r="AN162" s="270"/>
      <c r="AO162" s="270"/>
      <c r="AP162" s="270"/>
      <c r="AQ162" s="270"/>
      <c r="AR162" s="270"/>
      <c r="AS162" s="270"/>
      <c r="AT162" s="270"/>
      <c r="AU162" s="270"/>
      <c r="AV162" s="270"/>
      <c r="AW162" s="270"/>
      <c r="AX162" s="270"/>
      <c r="AY162" s="271"/>
      <c r="AZ162" s="270"/>
      <c r="BA162" s="270"/>
      <c r="BB162" s="270"/>
      <c r="BC162" s="270"/>
      <c r="BD162" s="270"/>
      <c r="BE162" s="270"/>
      <c r="BF162" s="270"/>
      <c r="BG162" s="270"/>
      <c r="BH162" s="270"/>
      <c r="BI162" s="270"/>
      <c r="BJ162" s="270"/>
      <c r="BK162" s="270"/>
      <c r="BL162" s="270"/>
      <c r="BM162" s="270"/>
      <c r="BN162" s="270"/>
      <c r="BO162" s="270"/>
      <c r="BP162" s="270"/>
      <c r="BQ162" s="270"/>
    </row>
    <row r="163" spans="1:69" ht="12.75" customHeight="1">
      <c r="A163" s="273"/>
      <c r="B163" s="273"/>
      <c r="C163" s="274"/>
      <c r="D163" s="274"/>
      <c r="E163" s="274"/>
      <c r="F163" s="274"/>
      <c r="G163" s="273"/>
      <c r="H163" s="273"/>
      <c r="I163" s="273"/>
      <c r="J163" s="273"/>
      <c r="K163" s="273"/>
      <c r="L163" s="275"/>
      <c r="M163" s="275"/>
      <c r="N163" s="273"/>
      <c r="O163" s="319"/>
      <c r="P163" s="319"/>
      <c r="Q163" s="319"/>
      <c r="R163" s="319"/>
      <c r="S163" s="319"/>
      <c r="T163" s="319"/>
      <c r="U163" s="319"/>
      <c r="V163" s="319"/>
      <c r="W163" s="319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0"/>
      <c r="AI163" s="270"/>
      <c r="AJ163" s="270"/>
      <c r="AK163" s="270"/>
      <c r="AL163" s="270"/>
      <c r="AM163" s="270"/>
      <c r="AN163" s="270"/>
      <c r="AO163" s="270"/>
      <c r="AP163" s="270"/>
      <c r="AQ163" s="270"/>
      <c r="AR163" s="270"/>
      <c r="AS163" s="270"/>
      <c r="AT163" s="270"/>
      <c r="AU163" s="270"/>
      <c r="AV163" s="270"/>
      <c r="AW163" s="270"/>
      <c r="AX163" s="270"/>
      <c r="AY163" s="271"/>
      <c r="AZ163" s="270"/>
      <c r="BA163" s="270"/>
      <c r="BB163" s="270"/>
      <c r="BC163" s="270"/>
      <c r="BD163" s="270"/>
      <c r="BE163" s="270"/>
      <c r="BF163" s="270"/>
      <c r="BG163" s="270"/>
      <c r="BH163" s="270"/>
      <c r="BI163" s="270"/>
      <c r="BJ163" s="270"/>
      <c r="BK163" s="270"/>
      <c r="BL163" s="270"/>
      <c r="BM163" s="270"/>
      <c r="BN163" s="270"/>
      <c r="BO163" s="270"/>
      <c r="BP163" s="270"/>
      <c r="BQ163" s="270"/>
    </row>
    <row r="164" spans="1:69" ht="12.75" customHeight="1">
      <c r="A164" s="273"/>
      <c r="B164" s="273"/>
      <c r="C164" s="274"/>
      <c r="D164" s="274"/>
      <c r="E164" s="274"/>
      <c r="F164" s="274"/>
      <c r="G164" s="273"/>
      <c r="H164" s="273"/>
      <c r="I164" s="273"/>
      <c r="J164" s="273"/>
      <c r="K164" s="273"/>
      <c r="L164" s="275"/>
      <c r="M164" s="275"/>
      <c r="N164" s="273"/>
      <c r="O164" s="319"/>
      <c r="P164" s="319"/>
      <c r="Q164" s="319"/>
      <c r="R164" s="319"/>
      <c r="S164" s="319"/>
      <c r="T164" s="319"/>
      <c r="U164" s="319"/>
      <c r="V164" s="319"/>
      <c r="W164" s="319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0"/>
      <c r="AI164" s="270"/>
      <c r="AJ164" s="270"/>
      <c r="AK164" s="270"/>
      <c r="AL164" s="270"/>
      <c r="AM164" s="270"/>
      <c r="AN164" s="270"/>
      <c r="AO164" s="270"/>
      <c r="AP164" s="270"/>
      <c r="AQ164" s="270"/>
      <c r="AR164" s="270"/>
      <c r="AS164" s="270"/>
      <c r="AT164" s="270"/>
      <c r="AU164" s="270"/>
      <c r="AV164" s="270"/>
      <c r="AW164" s="270"/>
      <c r="AX164" s="270"/>
      <c r="AY164" s="271"/>
      <c r="AZ164" s="270"/>
      <c r="BA164" s="270"/>
      <c r="BB164" s="270"/>
      <c r="BC164" s="270"/>
      <c r="BD164" s="270"/>
      <c r="BE164" s="270"/>
      <c r="BF164" s="270"/>
      <c r="BG164" s="270"/>
      <c r="BH164" s="270"/>
      <c r="BI164" s="270"/>
      <c r="BJ164" s="270"/>
      <c r="BK164" s="270"/>
      <c r="BL164" s="270"/>
      <c r="BM164" s="270"/>
      <c r="BN164" s="270"/>
      <c r="BO164" s="270"/>
      <c r="BP164" s="270"/>
      <c r="BQ164" s="270"/>
    </row>
    <row r="165" spans="1:69" ht="12.75" customHeight="1">
      <c r="A165" s="273"/>
      <c r="B165" s="273"/>
      <c r="C165" s="274"/>
      <c r="D165" s="274"/>
      <c r="E165" s="274"/>
      <c r="F165" s="274"/>
      <c r="G165" s="273"/>
      <c r="H165" s="273"/>
      <c r="I165" s="273"/>
      <c r="J165" s="273"/>
      <c r="K165" s="273"/>
      <c r="L165" s="275"/>
      <c r="M165" s="275"/>
      <c r="N165" s="273"/>
      <c r="O165" s="319"/>
      <c r="P165" s="319"/>
      <c r="Q165" s="319"/>
      <c r="R165" s="319"/>
      <c r="S165" s="319"/>
      <c r="T165" s="319"/>
      <c r="U165" s="319"/>
      <c r="V165" s="319"/>
      <c r="W165" s="319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0"/>
      <c r="AI165" s="270"/>
      <c r="AJ165" s="270"/>
      <c r="AK165" s="270"/>
      <c r="AL165" s="270"/>
      <c r="AM165" s="270"/>
      <c r="AN165" s="270"/>
      <c r="AO165" s="270"/>
      <c r="AP165" s="270"/>
      <c r="AQ165" s="270"/>
      <c r="AR165" s="270"/>
      <c r="AS165" s="270"/>
      <c r="AT165" s="270"/>
      <c r="AU165" s="270"/>
      <c r="AV165" s="270"/>
      <c r="AW165" s="270"/>
      <c r="AX165" s="270"/>
      <c r="AY165" s="271"/>
      <c r="AZ165" s="270"/>
      <c r="BA165" s="270"/>
      <c r="BB165" s="270"/>
      <c r="BC165" s="270"/>
      <c r="BD165" s="270"/>
      <c r="BE165" s="270"/>
      <c r="BF165" s="270"/>
      <c r="BG165" s="270"/>
      <c r="BH165" s="270"/>
      <c r="BI165" s="270"/>
      <c r="BJ165" s="270"/>
      <c r="BK165" s="270"/>
      <c r="BL165" s="270"/>
      <c r="BM165" s="270"/>
      <c r="BN165" s="270"/>
      <c r="BO165" s="270"/>
      <c r="BP165" s="270"/>
      <c r="BQ165" s="270"/>
    </row>
    <row r="166" spans="1:69" ht="12.75" customHeight="1">
      <c r="A166" s="273"/>
      <c r="B166" s="273"/>
      <c r="C166" s="274"/>
      <c r="D166" s="274"/>
      <c r="E166" s="274"/>
      <c r="F166" s="274"/>
      <c r="G166" s="273"/>
      <c r="H166" s="273"/>
      <c r="I166" s="273"/>
      <c r="J166" s="273"/>
      <c r="K166" s="273"/>
      <c r="L166" s="275"/>
      <c r="M166" s="275"/>
      <c r="N166" s="273"/>
      <c r="O166" s="319"/>
      <c r="P166" s="319"/>
      <c r="Q166" s="319"/>
      <c r="R166" s="319"/>
      <c r="S166" s="319"/>
      <c r="T166" s="319"/>
      <c r="U166" s="319"/>
      <c r="V166" s="319"/>
      <c r="W166" s="319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0"/>
      <c r="AI166" s="270"/>
      <c r="AJ166" s="270"/>
      <c r="AK166" s="270"/>
      <c r="AL166" s="270"/>
      <c r="AM166" s="270"/>
      <c r="AN166" s="270"/>
      <c r="AO166" s="270"/>
      <c r="AP166" s="270"/>
      <c r="AQ166" s="270"/>
      <c r="AR166" s="270"/>
      <c r="AS166" s="270"/>
      <c r="AT166" s="270"/>
      <c r="AU166" s="270"/>
      <c r="AV166" s="270"/>
      <c r="AW166" s="270"/>
      <c r="AX166" s="270"/>
      <c r="AY166" s="271"/>
      <c r="AZ166" s="270"/>
      <c r="BA166" s="270"/>
      <c r="BB166" s="270"/>
      <c r="BC166" s="270"/>
      <c r="BD166" s="270"/>
      <c r="BE166" s="270"/>
      <c r="BF166" s="270"/>
      <c r="BG166" s="270"/>
      <c r="BH166" s="270"/>
      <c r="BI166" s="270"/>
      <c r="BJ166" s="270"/>
      <c r="BK166" s="270"/>
      <c r="BL166" s="270"/>
      <c r="BM166" s="270"/>
      <c r="BN166" s="270"/>
      <c r="BO166" s="270"/>
      <c r="BP166" s="270"/>
      <c r="BQ166" s="270"/>
    </row>
    <row r="167" spans="1:69" ht="12.75" customHeight="1">
      <c r="A167" s="273"/>
      <c r="B167" s="273"/>
      <c r="C167" s="274"/>
      <c r="D167" s="274"/>
      <c r="E167" s="274"/>
      <c r="F167" s="274"/>
      <c r="G167" s="273"/>
      <c r="H167" s="273"/>
      <c r="I167" s="273"/>
      <c r="J167" s="273"/>
      <c r="K167" s="273"/>
      <c r="L167" s="275"/>
      <c r="M167" s="275"/>
      <c r="N167" s="273"/>
      <c r="O167" s="319"/>
      <c r="P167" s="319"/>
      <c r="Q167" s="319"/>
      <c r="R167" s="319"/>
      <c r="S167" s="319"/>
      <c r="T167" s="319"/>
      <c r="U167" s="319"/>
      <c r="V167" s="319"/>
      <c r="W167" s="319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0"/>
      <c r="AI167" s="270"/>
      <c r="AJ167" s="270"/>
      <c r="AK167" s="270"/>
      <c r="AL167" s="270"/>
      <c r="AM167" s="270"/>
      <c r="AN167" s="270"/>
      <c r="AO167" s="270"/>
      <c r="AP167" s="270"/>
      <c r="AQ167" s="270"/>
      <c r="AR167" s="270"/>
      <c r="AS167" s="270"/>
      <c r="AT167" s="270"/>
      <c r="AU167" s="270"/>
      <c r="AV167" s="270"/>
      <c r="AW167" s="270"/>
      <c r="AX167" s="270"/>
      <c r="AY167" s="271"/>
      <c r="AZ167" s="270"/>
      <c r="BA167" s="270"/>
      <c r="BB167" s="270"/>
      <c r="BC167" s="270"/>
      <c r="BD167" s="270"/>
      <c r="BE167" s="270"/>
      <c r="BF167" s="270"/>
      <c r="BG167" s="270"/>
      <c r="BH167" s="270"/>
      <c r="BI167" s="270"/>
      <c r="BJ167" s="270"/>
      <c r="BK167" s="270"/>
      <c r="BL167" s="270"/>
      <c r="BM167" s="270"/>
      <c r="BN167" s="270"/>
      <c r="BO167" s="270"/>
      <c r="BP167" s="270"/>
      <c r="BQ167" s="270"/>
    </row>
    <row r="168" spans="1:69" ht="12.75" customHeight="1">
      <c r="A168" s="273"/>
      <c r="B168" s="273"/>
      <c r="C168" s="274"/>
      <c r="D168" s="274"/>
      <c r="E168" s="274"/>
      <c r="F168" s="274"/>
      <c r="G168" s="273"/>
      <c r="H168" s="273"/>
      <c r="I168" s="273"/>
      <c r="J168" s="273"/>
      <c r="K168" s="273"/>
      <c r="L168" s="275"/>
      <c r="M168" s="275"/>
      <c r="N168" s="273"/>
      <c r="O168" s="319"/>
      <c r="P168" s="319"/>
      <c r="Q168" s="319"/>
      <c r="R168" s="319"/>
      <c r="S168" s="319"/>
      <c r="T168" s="319"/>
      <c r="U168" s="319"/>
      <c r="V168" s="319"/>
      <c r="W168" s="319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0"/>
      <c r="AI168" s="270"/>
      <c r="AJ168" s="270"/>
      <c r="AK168" s="270"/>
      <c r="AL168" s="270"/>
      <c r="AM168" s="270"/>
      <c r="AN168" s="270"/>
      <c r="AO168" s="270"/>
      <c r="AP168" s="270"/>
      <c r="AQ168" s="270"/>
      <c r="AR168" s="270"/>
      <c r="AS168" s="270"/>
      <c r="AT168" s="270"/>
      <c r="AU168" s="270"/>
      <c r="AV168" s="270"/>
      <c r="AW168" s="270"/>
      <c r="AX168" s="270"/>
      <c r="AY168" s="271"/>
      <c r="AZ168" s="270"/>
      <c r="BA168" s="270"/>
      <c r="BB168" s="270"/>
      <c r="BC168" s="270"/>
      <c r="BD168" s="270"/>
      <c r="BE168" s="270"/>
      <c r="BF168" s="270"/>
      <c r="BG168" s="270"/>
      <c r="BH168" s="270"/>
      <c r="BI168" s="270"/>
      <c r="BJ168" s="270"/>
      <c r="BK168" s="270"/>
      <c r="BL168" s="270"/>
      <c r="BM168" s="270"/>
      <c r="BN168" s="270"/>
      <c r="BO168" s="270"/>
      <c r="BP168" s="270"/>
      <c r="BQ168" s="270"/>
    </row>
    <row r="169" spans="1:69" ht="12.75" customHeight="1">
      <c r="A169" s="273"/>
      <c r="B169" s="273"/>
      <c r="C169" s="274"/>
      <c r="D169" s="274"/>
      <c r="E169" s="274"/>
      <c r="F169" s="274"/>
      <c r="G169" s="273"/>
      <c r="H169" s="273"/>
      <c r="I169" s="273"/>
      <c r="J169" s="273"/>
      <c r="K169" s="273"/>
      <c r="L169" s="275"/>
      <c r="M169" s="275"/>
      <c r="N169" s="273"/>
      <c r="O169" s="319"/>
      <c r="P169" s="319"/>
      <c r="Q169" s="319"/>
      <c r="R169" s="319"/>
      <c r="S169" s="319"/>
      <c r="T169" s="319"/>
      <c r="U169" s="319"/>
      <c r="V169" s="319"/>
      <c r="W169" s="319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0"/>
      <c r="AI169" s="270"/>
      <c r="AJ169" s="270"/>
      <c r="AK169" s="270"/>
      <c r="AL169" s="270"/>
      <c r="AM169" s="270"/>
      <c r="AN169" s="270"/>
      <c r="AO169" s="270"/>
      <c r="AP169" s="270"/>
      <c r="AQ169" s="270"/>
      <c r="AR169" s="270"/>
      <c r="AS169" s="270"/>
      <c r="AT169" s="270"/>
      <c r="AU169" s="270"/>
      <c r="AV169" s="270"/>
      <c r="AW169" s="270"/>
      <c r="AX169" s="270"/>
      <c r="AY169" s="271"/>
      <c r="AZ169" s="270"/>
      <c r="BA169" s="270"/>
      <c r="BB169" s="270"/>
      <c r="BC169" s="270"/>
      <c r="BD169" s="270"/>
      <c r="BE169" s="270"/>
      <c r="BF169" s="270"/>
      <c r="BG169" s="270"/>
      <c r="BH169" s="270"/>
      <c r="BI169" s="270"/>
      <c r="BJ169" s="270"/>
      <c r="BK169" s="270"/>
      <c r="BL169" s="270"/>
      <c r="BM169" s="270"/>
      <c r="BN169" s="270"/>
      <c r="BO169" s="270"/>
      <c r="BP169" s="270"/>
      <c r="BQ169" s="270"/>
    </row>
    <row r="170" spans="1:69" ht="12.75" customHeight="1">
      <c r="A170" s="273"/>
      <c r="B170" s="273"/>
      <c r="C170" s="274"/>
      <c r="D170" s="274"/>
      <c r="E170" s="274"/>
      <c r="F170" s="274"/>
      <c r="G170" s="273"/>
      <c r="H170" s="273"/>
      <c r="I170" s="273"/>
      <c r="J170" s="273"/>
      <c r="K170" s="273"/>
      <c r="L170" s="275"/>
      <c r="M170" s="275"/>
      <c r="N170" s="273"/>
      <c r="O170" s="319"/>
      <c r="P170" s="319"/>
      <c r="Q170" s="319"/>
      <c r="R170" s="319"/>
      <c r="S170" s="319"/>
      <c r="T170" s="319"/>
      <c r="U170" s="319"/>
      <c r="V170" s="319"/>
      <c r="W170" s="319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0"/>
      <c r="AI170" s="270"/>
      <c r="AJ170" s="270"/>
      <c r="AK170" s="270"/>
      <c r="AL170" s="270"/>
      <c r="AM170" s="270"/>
      <c r="AN170" s="270"/>
      <c r="AO170" s="270"/>
      <c r="AP170" s="270"/>
      <c r="AQ170" s="270"/>
      <c r="AR170" s="270"/>
      <c r="AS170" s="270"/>
      <c r="AT170" s="270"/>
      <c r="AU170" s="270"/>
      <c r="AV170" s="270"/>
      <c r="AW170" s="270"/>
      <c r="AX170" s="270"/>
      <c r="AY170" s="271"/>
      <c r="AZ170" s="270"/>
      <c r="BA170" s="270"/>
      <c r="BB170" s="270"/>
      <c r="BC170" s="270"/>
      <c r="BD170" s="270"/>
      <c r="BE170" s="270"/>
      <c r="BF170" s="270"/>
      <c r="BG170" s="270"/>
      <c r="BH170" s="270"/>
      <c r="BI170" s="270"/>
      <c r="BJ170" s="270"/>
      <c r="BK170" s="270"/>
      <c r="BL170" s="270"/>
      <c r="BM170" s="270"/>
      <c r="BN170" s="270"/>
      <c r="BO170" s="270"/>
      <c r="BP170" s="270"/>
      <c r="BQ170" s="270"/>
    </row>
    <row r="171" spans="1:69" ht="12.75" customHeight="1">
      <c r="A171" s="273"/>
      <c r="B171" s="273"/>
      <c r="C171" s="274"/>
      <c r="D171" s="274"/>
      <c r="E171" s="274"/>
      <c r="F171" s="274"/>
      <c r="G171" s="273"/>
      <c r="H171" s="273"/>
      <c r="I171" s="273"/>
      <c r="J171" s="273"/>
      <c r="K171" s="273"/>
      <c r="L171" s="275"/>
      <c r="M171" s="275"/>
      <c r="N171" s="273"/>
      <c r="O171" s="319"/>
      <c r="P171" s="319"/>
      <c r="Q171" s="319"/>
      <c r="R171" s="319"/>
      <c r="S171" s="319"/>
      <c r="T171" s="319"/>
      <c r="U171" s="319"/>
      <c r="V171" s="319"/>
      <c r="W171" s="319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0"/>
      <c r="AI171" s="270"/>
      <c r="AJ171" s="270"/>
      <c r="AK171" s="270"/>
      <c r="AL171" s="270"/>
      <c r="AM171" s="270"/>
      <c r="AN171" s="270"/>
      <c r="AO171" s="270"/>
      <c r="AP171" s="270"/>
      <c r="AQ171" s="270"/>
      <c r="AR171" s="270"/>
      <c r="AS171" s="270"/>
      <c r="AT171" s="270"/>
      <c r="AU171" s="270"/>
      <c r="AV171" s="270"/>
      <c r="AW171" s="270"/>
      <c r="AX171" s="270"/>
      <c r="AY171" s="271"/>
      <c r="AZ171" s="270"/>
      <c r="BA171" s="270"/>
      <c r="BB171" s="270"/>
      <c r="BC171" s="270"/>
      <c r="BD171" s="270"/>
      <c r="BE171" s="270"/>
      <c r="BF171" s="270"/>
      <c r="BG171" s="270"/>
      <c r="BH171" s="270"/>
      <c r="BI171" s="270"/>
      <c r="BJ171" s="270"/>
      <c r="BK171" s="270"/>
      <c r="BL171" s="270"/>
      <c r="BM171" s="270"/>
      <c r="BN171" s="270"/>
      <c r="BO171" s="270"/>
      <c r="BP171" s="270"/>
      <c r="BQ171" s="270"/>
    </row>
    <row r="172" spans="1:69" ht="12.75" customHeight="1">
      <c r="A172" s="273"/>
      <c r="B172" s="273"/>
      <c r="C172" s="274"/>
      <c r="D172" s="274"/>
      <c r="E172" s="274"/>
      <c r="F172" s="274"/>
      <c r="G172" s="273"/>
      <c r="H172" s="273"/>
      <c r="I172" s="273"/>
      <c r="J172" s="273"/>
      <c r="K172" s="273"/>
      <c r="L172" s="275"/>
      <c r="M172" s="275"/>
      <c r="N172" s="273"/>
      <c r="O172" s="319"/>
      <c r="P172" s="319"/>
      <c r="Q172" s="319"/>
      <c r="R172" s="319"/>
      <c r="S172" s="319"/>
      <c r="T172" s="319"/>
      <c r="U172" s="319"/>
      <c r="V172" s="319"/>
      <c r="W172" s="319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0"/>
      <c r="AI172" s="270"/>
      <c r="AJ172" s="270"/>
      <c r="AK172" s="270"/>
      <c r="AL172" s="270"/>
      <c r="AM172" s="270"/>
      <c r="AN172" s="270"/>
      <c r="AO172" s="270"/>
      <c r="AP172" s="270"/>
      <c r="AQ172" s="270"/>
      <c r="AR172" s="270"/>
      <c r="AS172" s="270"/>
      <c r="AT172" s="270"/>
      <c r="AU172" s="270"/>
      <c r="AV172" s="270"/>
      <c r="AW172" s="270"/>
      <c r="AX172" s="270"/>
      <c r="AY172" s="271"/>
      <c r="AZ172" s="270"/>
      <c r="BA172" s="270"/>
      <c r="BB172" s="270"/>
      <c r="BC172" s="270"/>
      <c r="BD172" s="270"/>
      <c r="BE172" s="270"/>
      <c r="BF172" s="270"/>
      <c r="BG172" s="270"/>
      <c r="BH172" s="270"/>
      <c r="BI172" s="270"/>
      <c r="BJ172" s="270"/>
      <c r="BK172" s="270"/>
      <c r="BL172" s="270"/>
      <c r="BM172" s="270"/>
      <c r="BN172" s="270"/>
      <c r="BO172" s="270"/>
      <c r="BP172" s="270"/>
      <c r="BQ172" s="270"/>
    </row>
    <row r="173" spans="1:69" ht="12.75" customHeight="1">
      <c r="A173" s="273"/>
      <c r="B173" s="273"/>
      <c r="C173" s="274"/>
      <c r="D173" s="274"/>
      <c r="E173" s="274"/>
      <c r="F173" s="274"/>
      <c r="G173" s="273"/>
      <c r="H173" s="273"/>
      <c r="I173" s="273"/>
      <c r="J173" s="273"/>
      <c r="K173" s="273"/>
      <c r="L173" s="275"/>
      <c r="M173" s="275"/>
      <c r="N173" s="273"/>
      <c r="O173" s="319"/>
      <c r="P173" s="319"/>
      <c r="Q173" s="319"/>
      <c r="R173" s="319"/>
      <c r="S173" s="319"/>
      <c r="T173" s="319"/>
      <c r="U173" s="319"/>
      <c r="V173" s="319"/>
      <c r="W173" s="319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0"/>
      <c r="AI173" s="270"/>
      <c r="AJ173" s="270"/>
      <c r="AK173" s="270"/>
      <c r="AL173" s="270"/>
      <c r="AM173" s="270"/>
      <c r="AN173" s="270"/>
      <c r="AO173" s="270"/>
      <c r="AP173" s="270"/>
      <c r="AQ173" s="270"/>
      <c r="AR173" s="270"/>
      <c r="AS173" s="270"/>
      <c r="AT173" s="270"/>
      <c r="AU173" s="270"/>
      <c r="AV173" s="270"/>
      <c r="AW173" s="270"/>
      <c r="AX173" s="270"/>
      <c r="AY173" s="271"/>
      <c r="AZ173" s="270"/>
      <c r="BA173" s="270"/>
      <c r="BB173" s="270"/>
      <c r="BC173" s="270"/>
      <c r="BD173" s="270"/>
      <c r="BE173" s="270"/>
      <c r="BF173" s="270"/>
      <c r="BG173" s="270"/>
      <c r="BH173" s="270"/>
      <c r="BI173" s="270"/>
      <c r="BJ173" s="270"/>
      <c r="BK173" s="270"/>
      <c r="BL173" s="270"/>
      <c r="BM173" s="270"/>
      <c r="BN173" s="270"/>
      <c r="BO173" s="270"/>
      <c r="BP173" s="270"/>
      <c r="BQ173" s="270"/>
    </row>
    <row r="174" spans="1:69" ht="12.75" customHeight="1">
      <c r="A174" s="273"/>
      <c r="B174" s="273"/>
      <c r="C174" s="274"/>
      <c r="D174" s="274"/>
      <c r="E174" s="274"/>
      <c r="F174" s="274"/>
      <c r="G174" s="273"/>
      <c r="H174" s="273"/>
      <c r="I174" s="273"/>
      <c r="J174" s="273"/>
      <c r="K174" s="273"/>
      <c r="L174" s="275"/>
      <c r="M174" s="275"/>
      <c r="N174" s="273"/>
      <c r="O174" s="319"/>
      <c r="P174" s="319"/>
      <c r="Q174" s="319"/>
      <c r="R174" s="319"/>
      <c r="S174" s="319"/>
      <c r="T174" s="319"/>
      <c r="U174" s="319"/>
      <c r="V174" s="319"/>
      <c r="W174" s="319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0"/>
      <c r="AI174" s="270"/>
      <c r="AJ174" s="270"/>
      <c r="AK174" s="270"/>
      <c r="AL174" s="270"/>
      <c r="AM174" s="270"/>
      <c r="AN174" s="270"/>
      <c r="AO174" s="270"/>
      <c r="AP174" s="270"/>
      <c r="AQ174" s="270"/>
      <c r="AR174" s="270"/>
      <c r="AS174" s="270"/>
      <c r="AT174" s="270"/>
      <c r="AU174" s="270"/>
      <c r="AV174" s="270"/>
      <c r="AW174" s="270"/>
      <c r="AX174" s="270"/>
      <c r="AY174" s="271"/>
      <c r="AZ174" s="270"/>
      <c r="BA174" s="270"/>
      <c r="BB174" s="270"/>
      <c r="BC174" s="270"/>
      <c r="BD174" s="270"/>
      <c r="BE174" s="270"/>
      <c r="BF174" s="270"/>
      <c r="BG174" s="270"/>
      <c r="BH174" s="270"/>
      <c r="BI174" s="270"/>
      <c r="BJ174" s="270"/>
      <c r="BK174" s="270"/>
      <c r="BL174" s="270"/>
      <c r="BM174" s="270"/>
      <c r="BN174" s="270"/>
      <c r="BO174" s="270"/>
      <c r="BP174" s="270"/>
      <c r="BQ174" s="270"/>
    </row>
    <row r="175" spans="1:69" ht="12.75" customHeight="1">
      <c r="A175" s="273"/>
      <c r="B175" s="273"/>
      <c r="C175" s="274"/>
      <c r="D175" s="274"/>
      <c r="E175" s="274"/>
      <c r="F175" s="274"/>
      <c r="G175" s="273"/>
      <c r="H175" s="273"/>
      <c r="I175" s="273"/>
      <c r="J175" s="273"/>
      <c r="K175" s="273"/>
      <c r="L175" s="275"/>
      <c r="M175" s="275"/>
      <c r="N175" s="273"/>
      <c r="O175" s="319"/>
      <c r="P175" s="319"/>
      <c r="Q175" s="319"/>
      <c r="R175" s="319"/>
      <c r="S175" s="319"/>
      <c r="T175" s="319"/>
      <c r="U175" s="319"/>
      <c r="V175" s="319"/>
      <c r="W175" s="319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0"/>
      <c r="AI175" s="270"/>
      <c r="AJ175" s="270"/>
      <c r="AK175" s="270"/>
      <c r="AL175" s="270"/>
      <c r="AM175" s="270"/>
      <c r="AN175" s="270"/>
      <c r="AO175" s="270"/>
      <c r="AP175" s="270"/>
      <c r="AQ175" s="270"/>
      <c r="AR175" s="270"/>
      <c r="AS175" s="270"/>
      <c r="AT175" s="270"/>
      <c r="AU175" s="270"/>
      <c r="AV175" s="270"/>
      <c r="AW175" s="270"/>
      <c r="AX175" s="270"/>
      <c r="AY175" s="271"/>
      <c r="AZ175" s="270"/>
      <c r="BA175" s="270"/>
      <c r="BB175" s="270"/>
      <c r="BC175" s="270"/>
      <c r="BD175" s="270"/>
      <c r="BE175" s="270"/>
      <c r="BF175" s="270"/>
      <c r="BG175" s="270"/>
      <c r="BH175" s="270"/>
      <c r="BI175" s="270"/>
      <c r="BJ175" s="270"/>
      <c r="BK175" s="270"/>
      <c r="BL175" s="270"/>
      <c r="BM175" s="270"/>
      <c r="BN175" s="270"/>
      <c r="BO175" s="270"/>
      <c r="BP175" s="270"/>
      <c r="BQ175" s="270"/>
    </row>
    <row r="176" spans="1:69" ht="12.75" customHeight="1">
      <c r="A176" s="273"/>
      <c r="B176" s="273"/>
      <c r="C176" s="274"/>
      <c r="D176" s="274"/>
      <c r="E176" s="274"/>
      <c r="F176" s="274"/>
      <c r="G176" s="273"/>
      <c r="H176" s="273"/>
      <c r="I176" s="273"/>
      <c r="J176" s="273"/>
      <c r="K176" s="273"/>
      <c r="L176" s="275"/>
      <c r="M176" s="275"/>
      <c r="N176" s="273"/>
      <c r="O176" s="319"/>
      <c r="P176" s="319"/>
      <c r="Q176" s="319"/>
      <c r="R176" s="319"/>
      <c r="S176" s="319"/>
      <c r="T176" s="319"/>
      <c r="U176" s="319"/>
      <c r="V176" s="319"/>
      <c r="W176" s="319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0"/>
      <c r="AI176" s="270"/>
      <c r="AJ176" s="270"/>
      <c r="AK176" s="270"/>
      <c r="AL176" s="270"/>
      <c r="AM176" s="270"/>
      <c r="AN176" s="270"/>
      <c r="AO176" s="270"/>
      <c r="AP176" s="270"/>
      <c r="AQ176" s="270"/>
      <c r="AR176" s="270"/>
      <c r="AS176" s="270"/>
      <c r="AT176" s="270"/>
      <c r="AU176" s="270"/>
      <c r="AV176" s="270"/>
      <c r="AW176" s="270"/>
      <c r="AX176" s="270"/>
      <c r="AY176" s="271"/>
      <c r="AZ176" s="270"/>
      <c r="BA176" s="270"/>
      <c r="BB176" s="270"/>
      <c r="BC176" s="270"/>
      <c r="BD176" s="270"/>
      <c r="BE176" s="270"/>
      <c r="BF176" s="270"/>
      <c r="BG176" s="270"/>
      <c r="BH176" s="270"/>
      <c r="BI176" s="270"/>
      <c r="BJ176" s="270"/>
      <c r="BK176" s="270"/>
      <c r="BL176" s="270"/>
      <c r="BM176" s="270"/>
      <c r="BN176" s="270"/>
      <c r="BO176" s="270"/>
      <c r="BP176" s="270"/>
      <c r="BQ176" s="270"/>
    </row>
    <row r="177" spans="1:69" ht="12.75" customHeight="1">
      <c r="A177" s="273"/>
      <c r="B177" s="273"/>
      <c r="C177" s="274"/>
      <c r="D177" s="274"/>
      <c r="E177" s="274"/>
      <c r="F177" s="274"/>
      <c r="G177" s="273"/>
      <c r="H177" s="273"/>
      <c r="I177" s="273"/>
      <c r="J177" s="273"/>
      <c r="K177" s="273"/>
      <c r="L177" s="275"/>
      <c r="M177" s="275"/>
      <c r="N177" s="273"/>
      <c r="O177" s="319"/>
      <c r="P177" s="319"/>
      <c r="Q177" s="319"/>
      <c r="R177" s="319"/>
      <c r="S177" s="319"/>
      <c r="T177" s="319"/>
      <c r="U177" s="319"/>
      <c r="V177" s="319"/>
      <c r="W177" s="319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0"/>
      <c r="AI177" s="270"/>
      <c r="AJ177" s="270"/>
      <c r="AK177" s="270"/>
      <c r="AL177" s="270"/>
      <c r="AM177" s="270"/>
      <c r="AN177" s="270"/>
      <c r="AO177" s="270"/>
      <c r="AP177" s="270"/>
      <c r="AQ177" s="270"/>
      <c r="AR177" s="270"/>
      <c r="AS177" s="270"/>
      <c r="AT177" s="270"/>
      <c r="AU177" s="270"/>
      <c r="AV177" s="270"/>
      <c r="AW177" s="270"/>
      <c r="AX177" s="270"/>
      <c r="AY177" s="271"/>
      <c r="AZ177" s="270"/>
      <c r="BA177" s="270"/>
      <c r="BB177" s="270"/>
      <c r="BC177" s="270"/>
      <c r="BD177" s="270"/>
      <c r="BE177" s="270"/>
      <c r="BF177" s="270"/>
      <c r="BG177" s="270"/>
      <c r="BH177" s="270"/>
      <c r="BI177" s="270"/>
      <c r="BJ177" s="270"/>
      <c r="BK177" s="270"/>
      <c r="BL177" s="270"/>
      <c r="BM177" s="270"/>
      <c r="BN177" s="270"/>
      <c r="BO177" s="270"/>
      <c r="BP177" s="270"/>
      <c r="BQ177" s="270"/>
    </row>
    <row r="178" spans="1:69" ht="12.75" customHeight="1">
      <c r="A178" s="273"/>
      <c r="B178" s="273"/>
      <c r="C178" s="274"/>
      <c r="D178" s="274"/>
      <c r="E178" s="274"/>
      <c r="F178" s="274"/>
      <c r="G178" s="273"/>
      <c r="H178" s="273"/>
      <c r="I178" s="273"/>
      <c r="J178" s="273"/>
      <c r="K178" s="273"/>
      <c r="L178" s="275"/>
      <c r="M178" s="275"/>
      <c r="N178" s="273"/>
      <c r="O178" s="319"/>
      <c r="P178" s="319"/>
      <c r="Q178" s="319"/>
      <c r="R178" s="319"/>
      <c r="S178" s="319"/>
      <c r="T178" s="319"/>
      <c r="U178" s="319"/>
      <c r="V178" s="319"/>
      <c r="W178" s="319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0"/>
      <c r="AI178" s="270"/>
      <c r="AJ178" s="270"/>
      <c r="AK178" s="270"/>
      <c r="AL178" s="270"/>
      <c r="AM178" s="270"/>
      <c r="AN178" s="270"/>
      <c r="AO178" s="270"/>
      <c r="AP178" s="270"/>
      <c r="AQ178" s="270"/>
      <c r="AR178" s="270"/>
      <c r="AS178" s="270"/>
      <c r="AT178" s="270"/>
      <c r="AU178" s="270"/>
      <c r="AV178" s="270"/>
      <c r="AW178" s="270"/>
      <c r="AX178" s="270"/>
      <c r="AY178" s="271"/>
      <c r="AZ178" s="270"/>
      <c r="BA178" s="270"/>
      <c r="BB178" s="270"/>
      <c r="BC178" s="270"/>
      <c r="BD178" s="270"/>
      <c r="BE178" s="270"/>
      <c r="BF178" s="270"/>
      <c r="BG178" s="270"/>
      <c r="BH178" s="270"/>
      <c r="BI178" s="270"/>
      <c r="BJ178" s="270"/>
      <c r="BK178" s="270"/>
      <c r="BL178" s="270"/>
      <c r="BM178" s="270"/>
      <c r="BN178" s="270"/>
      <c r="BO178" s="270"/>
      <c r="BP178" s="270"/>
      <c r="BQ178" s="270"/>
    </row>
    <row r="179" spans="1:69" ht="12.75" customHeight="1">
      <c r="A179" s="273"/>
      <c r="B179" s="273"/>
      <c r="C179" s="274"/>
      <c r="D179" s="274"/>
      <c r="E179" s="274"/>
      <c r="F179" s="274"/>
      <c r="G179" s="273"/>
      <c r="H179" s="273"/>
      <c r="I179" s="273"/>
      <c r="J179" s="273"/>
      <c r="K179" s="273"/>
      <c r="L179" s="275"/>
      <c r="M179" s="275"/>
      <c r="N179" s="273"/>
      <c r="O179" s="319"/>
      <c r="P179" s="319"/>
      <c r="Q179" s="319"/>
      <c r="R179" s="319"/>
      <c r="S179" s="319"/>
      <c r="T179" s="319"/>
      <c r="U179" s="319"/>
      <c r="V179" s="319"/>
      <c r="W179" s="319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0"/>
      <c r="AI179" s="270"/>
      <c r="AJ179" s="270"/>
      <c r="AK179" s="270"/>
      <c r="AL179" s="270"/>
      <c r="AM179" s="270"/>
      <c r="AN179" s="270"/>
      <c r="AO179" s="270"/>
      <c r="AP179" s="270"/>
      <c r="AQ179" s="270"/>
      <c r="AR179" s="270"/>
      <c r="AS179" s="270"/>
      <c r="AT179" s="270"/>
      <c r="AU179" s="270"/>
      <c r="AV179" s="270"/>
      <c r="AW179" s="270"/>
      <c r="AX179" s="270"/>
      <c r="AY179" s="271"/>
      <c r="AZ179" s="270"/>
      <c r="BA179" s="270"/>
      <c r="BB179" s="270"/>
      <c r="BC179" s="270"/>
      <c r="BD179" s="270"/>
      <c r="BE179" s="270"/>
      <c r="BF179" s="270"/>
      <c r="BG179" s="270"/>
      <c r="BH179" s="270"/>
      <c r="BI179" s="270"/>
      <c r="BJ179" s="270"/>
      <c r="BK179" s="270"/>
      <c r="BL179" s="270"/>
      <c r="BM179" s="270"/>
      <c r="BN179" s="270"/>
      <c r="BO179" s="270"/>
      <c r="BP179" s="270"/>
      <c r="BQ179" s="270"/>
    </row>
    <row r="180" spans="1:69" ht="12.75" customHeight="1">
      <c r="A180" s="273"/>
      <c r="B180" s="273"/>
      <c r="C180" s="274"/>
      <c r="D180" s="274"/>
      <c r="E180" s="274"/>
      <c r="F180" s="274"/>
      <c r="G180" s="273"/>
      <c r="H180" s="273"/>
      <c r="I180" s="273"/>
      <c r="J180" s="273"/>
      <c r="K180" s="273"/>
      <c r="L180" s="275"/>
      <c r="M180" s="275"/>
      <c r="N180" s="273"/>
      <c r="O180" s="319"/>
      <c r="P180" s="319"/>
      <c r="Q180" s="319"/>
      <c r="R180" s="319"/>
      <c r="S180" s="319"/>
      <c r="T180" s="319"/>
      <c r="U180" s="319"/>
      <c r="V180" s="319"/>
      <c r="W180" s="319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0"/>
      <c r="AI180" s="270"/>
      <c r="AJ180" s="270"/>
      <c r="AK180" s="270"/>
      <c r="AL180" s="270"/>
      <c r="AM180" s="270"/>
      <c r="AN180" s="270"/>
      <c r="AO180" s="270"/>
      <c r="AP180" s="270"/>
      <c r="AQ180" s="270"/>
      <c r="AR180" s="270"/>
      <c r="AS180" s="270"/>
      <c r="AT180" s="270"/>
      <c r="AU180" s="270"/>
      <c r="AV180" s="270"/>
      <c r="AW180" s="270"/>
      <c r="AX180" s="270"/>
      <c r="AY180" s="271"/>
      <c r="AZ180" s="270"/>
      <c r="BA180" s="270"/>
      <c r="BB180" s="270"/>
      <c r="BC180" s="270"/>
      <c r="BD180" s="270"/>
      <c r="BE180" s="270"/>
      <c r="BF180" s="270"/>
      <c r="BG180" s="270"/>
      <c r="BH180" s="270"/>
      <c r="BI180" s="270"/>
      <c r="BJ180" s="270"/>
      <c r="BK180" s="270"/>
      <c r="BL180" s="270"/>
      <c r="BM180" s="270"/>
      <c r="BN180" s="270"/>
      <c r="BO180" s="270"/>
      <c r="BP180" s="270"/>
      <c r="BQ180" s="270"/>
    </row>
    <row r="181" spans="1:69" ht="12.75" customHeight="1">
      <c r="A181" s="273"/>
      <c r="B181" s="273"/>
      <c r="C181" s="274"/>
      <c r="D181" s="274"/>
      <c r="E181" s="274"/>
      <c r="F181" s="274"/>
      <c r="G181" s="273"/>
      <c r="H181" s="273"/>
      <c r="I181" s="273"/>
      <c r="J181" s="273"/>
      <c r="K181" s="273"/>
      <c r="L181" s="275"/>
      <c r="M181" s="275"/>
      <c r="N181" s="273"/>
      <c r="O181" s="319"/>
      <c r="P181" s="319"/>
      <c r="Q181" s="319"/>
      <c r="R181" s="319"/>
      <c r="S181" s="319"/>
      <c r="T181" s="319"/>
      <c r="U181" s="319"/>
      <c r="V181" s="319"/>
      <c r="W181" s="319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0"/>
      <c r="AI181" s="270"/>
      <c r="AJ181" s="270"/>
      <c r="AK181" s="270"/>
      <c r="AL181" s="270"/>
      <c r="AM181" s="270"/>
      <c r="AN181" s="270"/>
      <c r="AO181" s="270"/>
      <c r="AP181" s="270"/>
      <c r="AQ181" s="270"/>
      <c r="AR181" s="270"/>
      <c r="AS181" s="270"/>
      <c r="AT181" s="270"/>
      <c r="AU181" s="270"/>
      <c r="AV181" s="270"/>
      <c r="AW181" s="270"/>
      <c r="AX181" s="270"/>
      <c r="AY181" s="271"/>
      <c r="AZ181" s="270"/>
      <c r="BA181" s="270"/>
      <c r="BB181" s="270"/>
      <c r="BC181" s="270"/>
      <c r="BD181" s="270"/>
      <c r="BE181" s="270"/>
      <c r="BF181" s="270"/>
      <c r="BG181" s="270"/>
      <c r="BH181" s="270"/>
      <c r="BI181" s="270"/>
      <c r="BJ181" s="270"/>
      <c r="BK181" s="270"/>
      <c r="BL181" s="270"/>
      <c r="BM181" s="270"/>
      <c r="BN181" s="270"/>
      <c r="BO181" s="270"/>
      <c r="BP181" s="270"/>
      <c r="BQ181" s="270"/>
    </row>
    <row r="182" spans="1:69" ht="12.75" customHeight="1">
      <c r="A182" s="273"/>
      <c r="B182" s="273"/>
      <c r="C182" s="274"/>
      <c r="D182" s="274"/>
      <c r="E182" s="274"/>
      <c r="F182" s="274"/>
      <c r="G182" s="273"/>
      <c r="H182" s="273"/>
      <c r="I182" s="273"/>
      <c r="J182" s="273"/>
      <c r="K182" s="273"/>
      <c r="L182" s="275"/>
      <c r="M182" s="275"/>
      <c r="N182" s="273"/>
      <c r="O182" s="319"/>
      <c r="P182" s="319"/>
      <c r="Q182" s="319"/>
      <c r="R182" s="319"/>
      <c r="S182" s="319"/>
      <c r="T182" s="319"/>
      <c r="U182" s="319"/>
      <c r="V182" s="319"/>
      <c r="W182" s="319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0"/>
      <c r="AI182" s="270"/>
      <c r="AJ182" s="270"/>
      <c r="AK182" s="270"/>
      <c r="AL182" s="270"/>
      <c r="AM182" s="270"/>
      <c r="AN182" s="270"/>
      <c r="AO182" s="270"/>
      <c r="AP182" s="270"/>
      <c r="AQ182" s="270"/>
      <c r="AR182" s="270"/>
      <c r="AS182" s="270"/>
      <c r="AT182" s="270"/>
      <c r="AU182" s="270"/>
      <c r="AV182" s="270"/>
      <c r="AW182" s="270"/>
      <c r="AX182" s="270"/>
      <c r="AY182" s="271"/>
      <c r="AZ182" s="270"/>
      <c r="BA182" s="270"/>
      <c r="BB182" s="270"/>
      <c r="BC182" s="270"/>
      <c r="BD182" s="270"/>
      <c r="BE182" s="270"/>
      <c r="BF182" s="270"/>
      <c r="BG182" s="270"/>
      <c r="BH182" s="270"/>
      <c r="BI182" s="270"/>
      <c r="BJ182" s="270"/>
      <c r="BK182" s="270"/>
      <c r="BL182" s="270"/>
      <c r="BM182" s="270"/>
      <c r="BN182" s="270"/>
      <c r="BO182" s="270"/>
      <c r="BP182" s="270"/>
      <c r="BQ182" s="270"/>
    </row>
    <row r="183" spans="1:69" ht="12.75" customHeight="1">
      <c r="A183" s="273"/>
      <c r="B183" s="273"/>
      <c r="C183" s="274"/>
      <c r="D183" s="274"/>
      <c r="E183" s="274"/>
      <c r="F183" s="274"/>
      <c r="G183" s="273"/>
      <c r="H183" s="273"/>
      <c r="I183" s="273"/>
      <c r="J183" s="273"/>
      <c r="K183" s="273"/>
      <c r="L183" s="275"/>
      <c r="M183" s="275"/>
      <c r="N183" s="273"/>
      <c r="O183" s="319"/>
      <c r="P183" s="319"/>
      <c r="Q183" s="319"/>
      <c r="R183" s="319"/>
      <c r="S183" s="319"/>
      <c r="T183" s="319"/>
      <c r="U183" s="319"/>
      <c r="V183" s="319"/>
      <c r="W183" s="319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0"/>
      <c r="AI183" s="270"/>
      <c r="AJ183" s="270"/>
      <c r="AK183" s="270"/>
      <c r="AL183" s="270"/>
      <c r="AM183" s="270"/>
      <c r="AN183" s="270"/>
      <c r="AO183" s="270"/>
      <c r="AP183" s="270"/>
      <c r="AQ183" s="270"/>
      <c r="AR183" s="270"/>
      <c r="AS183" s="270"/>
      <c r="AT183" s="270"/>
      <c r="AU183" s="270"/>
      <c r="AV183" s="270"/>
      <c r="AW183" s="270"/>
      <c r="AX183" s="270"/>
      <c r="AY183" s="271"/>
      <c r="AZ183" s="270"/>
      <c r="BA183" s="270"/>
      <c r="BB183" s="270"/>
      <c r="BC183" s="270"/>
      <c r="BD183" s="270"/>
      <c r="BE183" s="270"/>
      <c r="BF183" s="270"/>
      <c r="BG183" s="270"/>
      <c r="BH183" s="270"/>
      <c r="BI183" s="270"/>
      <c r="BJ183" s="270"/>
      <c r="BK183" s="270"/>
      <c r="BL183" s="270"/>
      <c r="BM183" s="270"/>
      <c r="BN183" s="270"/>
      <c r="BO183" s="270"/>
      <c r="BP183" s="270"/>
      <c r="BQ183" s="270"/>
    </row>
    <row r="184" spans="1:69" ht="12.75" customHeight="1">
      <c r="A184" s="273"/>
      <c r="B184" s="273"/>
      <c r="C184" s="274"/>
      <c r="D184" s="274"/>
      <c r="E184" s="274"/>
      <c r="F184" s="274"/>
      <c r="G184" s="273"/>
      <c r="H184" s="273"/>
      <c r="I184" s="273"/>
      <c r="J184" s="273"/>
      <c r="K184" s="273"/>
      <c r="L184" s="275"/>
      <c r="M184" s="275"/>
      <c r="N184" s="273"/>
      <c r="O184" s="319"/>
      <c r="P184" s="319"/>
      <c r="Q184" s="319"/>
      <c r="R184" s="319"/>
      <c r="S184" s="319"/>
      <c r="T184" s="319"/>
      <c r="U184" s="319"/>
      <c r="V184" s="319"/>
      <c r="W184" s="319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0"/>
      <c r="AI184" s="270"/>
      <c r="AJ184" s="270"/>
      <c r="AK184" s="270"/>
      <c r="AL184" s="270"/>
      <c r="AM184" s="270"/>
      <c r="AN184" s="270"/>
      <c r="AO184" s="270"/>
      <c r="AP184" s="270"/>
      <c r="AQ184" s="270"/>
      <c r="AR184" s="270"/>
      <c r="AS184" s="270"/>
      <c r="AT184" s="270"/>
      <c r="AU184" s="270"/>
      <c r="AV184" s="270"/>
      <c r="AW184" s="270"/>
      <c r="AX184" s="270"/>
      <c r="AY184" s="271"/>
      <c r="AZ184" s="270"/>
      <c r="BA184" s="270"/>
      <c r="BB184" s="270"/>
      <c r="BC184" s="270"/>
      <c r="BD184" s="270"/>
      <c r="BE184" s="270"/>
      <c r="BF184" s="270"/>
      <c r="BG184" s="270"/>
      <c r="BH184" s="270"/>
      <c r="BI184" s="270"/>
      <c r="BJ184" s="270"/>
      <c r="BK184" s="270"/>
      <c r="BL184" s="270"/>
      <c r="BM184" s="270"/>
      <c r="BN184" s="270"/>
      <c r="BO184" s="270"/>
      <c r="BP184" s="270"/>
      <c r="BQ184" s="270"/>
    </row>
    <row r="185" spans="1:69" ht="12.75" customHeight="1">
      <c r="A185" s="273"/>
      <c r="B185" s="273"/>
      <c r="C185" s="274"/>
      <c r="D185" s="274"/>
      <c r="E185" s="274"/>
      <c r="F185" s="274"/>
      <c r="G185" s="273"/>
      <c r="H185" s="273"/>
      <c r="I185" s="273"/>
      <c r="J185" s="273"/>
      <c r="K185" s="273"/>
      <c r="L185" s="275"/>
      <c r="M185" s="275"/>
      <c r="N185" s="273"/>
      <c r="O185" s="319"/>
      <c r="P185" s="319"/>
      <c r="Q185" s="319"/>
      <c r="R185" s="319"/>
      <c r="S185" s="319"/>
      <c r="T185" s="319"/>
      <c r="U185" s="319"/>
      <c r="V185" s="319"/>
      <c r="W185" s="319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0"/>
      <c r="AI185" s="270"/>
      <c r="AJ185" s="270"/>
      <c r="AK185" s="270"/>
      <c r="AL185" s="270"/>
      <c r="AM185" s="270"/>
      <c r="AN185" s="270"/>
      <c r="AO185" s="270"/>
      <c r="AP185" s="270"/>
      <c r="AQ185" s="270"/>
      <c r="AR185" s="270"/>
      <c r="AS185" s="270"/>
      <c r="AT185" s="270"/>
      <c r="AU185" s="270"/>
      <c r="AV185" s="270"/>
      <c r="AW185" s="270"/>
      <c r="AX185" s="270"/>
      <c r="AY185" s="271"/>
      <c r="AZ185" s="270"/>
      <c r="BA185" s="270"/>
      <c r="BB185" s="270"/>
      <c r="BC185" s="270"/>
      <c r="BD185" s="270"/>
      <c r="BE185" s="270"/>
      <c r="BF185" s="270"/>
      <c r="BG185" s="270"/>
      <c r="BH185" s="270"/>
      <c r="BI185" s="270"/>
      <c r="BJ185" s="270"/>
      <c r="BK185" s="270"/>
      <c r="BL185" s="270"/>
      <c r="BM185" s="270"/>
      <c r="BN185" s="270"/>
      <c r="BO185" s="270"/>
      <c r="BP185" s="270"/>
      <c r="BQ185" s="270"/>
    </row>
    <row r="186" spans="1:69" ht="12.75" customHeight="1">
      <c r="A186" s="273"/>
      <c r="B186" s="273"/>
      <c r="C186" s="274"/>
      <c r="D186" s="274"/>
      <c r="E186" s="274"/>
      <c r="F186" s="274"/>
      <c r="G186" s="273"/>
      <c r="H186" s="273"/>
      <c r="I186" s="273"/>
      <c r="J186" s="273"/>
      <c r="K186" s="273"/>
      <c r="L186" s="275"/>
      <c r="M186" s="275"/>
      <c r="N186" s="273"/>
      <c r="O186" s="319"/>
      <c r="P186" s="319"/>
      <c r="Q186" s="319"/>
      <c r="R186" s="319"/>
      <c r="S186" s="319"/>
      <c r="T186" s="319"/>
      <c r="U186" s="319"/>
      <c r="V186" s="319"/>
      <c r="W186" s="319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0"/>
      <c r="AI186" s="270"/>
      <c r="AJ186" s="270"/>
      <c r="AK186" s="270"/>
      <c r="AL186" s="270"/>
      <c r="AM186" s="270"/>
      <c r="AN186" s="270"/>
      <c r="AO186" s="270"/>
      <c r="AP186" s="270"/>
      <c r="AQ186" s="270"/>
      <c r="AR186" s="270"/>
      <c r="AS186" s="270"/>
      <c r="AT186" s="270"/>
      <c r="AU186" s="270"/>
      <c r="AV186" s="270"/>
      <c r="AW186" s="270"/>
      <c r="AX186" s="270"/>
      <c r="AY186" s="271"/>
      <c r="AZ186" s="270"/>
      <c r="BA186" s="270"/>
      <c r="BB186" s="270"/>
      <c r="BC186" s="270"/>
      <c r="BD186" s="270"/>
      <c r="BE186" s="270"/>
      <c r="BF186" s="270"/>
      <c r="BG186" s="270"/>
      <c r="BH186" s="270"/>
      <c r="BI186" s="270"/>
      <c r="BJ186" s="270"/>
      <c r="BK186" s="270"/>
      <c r="BL186" s="270"/>
      <c r="BM186" s="270"/>
      <c r="BN186" s="270"/>
      <c r="BO186" s="270"/>
      <c r="BP186" s="270"/>
      <c r="BQ186" s="270"/>
    </row>
    <row r="187" spans="1:69" ht="12.75" customHeight="1">
      <c r="A187" s="273"/>
      <c r="B187" s="273"/>
      <c r="C187" s="274"/>
      <c r="D187" s="274"/>
      <c r="E187" s="274"/>
      <c r="F187" s="274"/>
      <c r="G187" s="273"/>
      <c r="H187" s="273"/>
      <c r="I187" s="273"/>
      <c r="J187" s="273"/>
      <c r="K187" s="273"/>
      <c r="L187" s="275"/>
      <c r="M187" s="275"/>
      <c r="N187" s="273"/>
      <c r="O187" s="319"/>
      <c r="P187" s="319"/>
      <c r="Q187" s="319"/>
      <c r="R187" s="319"/>
      <c r="S187" s="319"/>
      <c r="T187" s="319"/>
      <c r="U187" s="319"/>
      <c r="V187" s="319"/>
      <c r="W187" s="319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0"/>
      <c r="AI187" s="270"/>
      <c r="AJ187" s="270"/>
      <c r="AK187" s="270"/>
      <c r="AL187" s="270"/>
      <c r="AM187" s="270"/>
      <c r="AN187" s="270"/>
      <c r="AO187" s="270"/>
      <c r="AP187" s="270"/>
      <c r="AQ187" s="270"/>
      <c r="AR187" s="270"/>
      <c r="AS187" s="270"/>
      <c r="AT187" s="270"/>
      <c r="AU187" s="270"/>
      <c r="AV187" s="270"/>
      <c r="AW187" s="270"/>
      <c r="AX187" s="270"/>
      <c r="AY187" s="271"/>
      <c r="AZ187" s="270"/>
      <c r="BA187" s="270"/>
      <c r="BB187" s="270"/>
      <c r="BC187" s="270"/>
      <c r="BD187" s="270"/>
      <c r="BE187" s="270"/>
      <c r="BF187" s="270"/>
      <c r="BG187" s="270"/>
      <c r="BH187" s="270"/>
      <c r="BI187" s="270"/>
      <c r="BJ187" s="270"/>
      <c r="BK187" s="270"/>
      <c r="BL187" s="270"/>
      <c r="BM187" s="270"/>
      <c r="BN187" s="270"/>
      <c r="BO187" s="270"/>
      <c r="BP187" s="270"/>
      <c r="BQ187" s="270"/>
    </row>
    <row r="188" spans="1:69" ht="12.75" customHeight="1">
      <c r="A188" s="273"/>
      <c r="B188" s="273"/>
      <c r="C188" s="274"/>
      <c r="D188" s="274"/>
      <c r="E188" s="274"/>
      <c r="F188" s="274"/>
      <c r="G188" s="273"/>
      <c r="H188" s="273"/>
      <c r="I188" s="273"/>
      <c r="J188" s="273"/>
      <c r="K188" s="273"/>
      <c r="L188" s="275"/>
      <c r="M188" s="275"/>
      <c r="N188" s="273"/>
      <c r="O188" s="319"/>
      <c r="P188" s="319"/>
      <c r="Q188" s="319"/>
      <c r="R188" s="319"/>
      <c r="S188" s="319"/>
      <c r="T188" s="319"/>
      <c r="U188" s="319"/>
      <c r="V188" s="319"/>
      <c r="W188" s="319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0"/>
      <c r="AI188" s="270"/>
      <c r="AJ188" s="270"/>
      <c r="AK188" s="270"/>
      <c r="AL188" s="270"/>
      <c r="AM188" s="270"/>
      <c r="AN188" s="270"/>
      <c r="AO188" s="270"/>
      <c r="AP188" s="270"/>
      <c r="AQ188" s="270"/>
      <c r="AR188" s="270"/>
      <c r="AS188" s="270"/>
      <c r="AT188" s="270"/>
      <c r="AU188" s="270"/>
      <c r="AV188" s="270"/>
      <c r="AW188" s="270"/>
      <c r="AX188" s="270"/>
      <c r="AY188" s="271"/>
      <c r="AZ188" s="270"/>
      <c r="BA188" s="270"/>
      <c r="BB188" s="270"/>
      <c r="BC188" s="270"/>
      <c r="BD188" s="270"/>
      <c r="BE188" s="270"/>
      <c r="BF188" s="270"/>
      <c r="BG188" s="270"/>
      <c r="BH188" s="270"/>
      <c r="BI188" s="270"/>
      <c r="BJ188" s="270"/>
      <c r="BK188" s="270"/>
      <c r="BL188" s="270"/>
      <c r="BM188" s="270"/>
      <c r="BN188" s="270"/>
      <c r="BO188" s="270"/>
      <c r="BP188" s="270"/>
      <c r="BQ188" s="270"/>
    </row>
    <row r="189" spans="1:69" ht="12.75" customHeight="1">
      <c r="A189" s="273"/>
      <c r="B189" s="273"/>
      <c r="C189" s="274"/>
      <c r="D189" s="274"/>
      <c r="E189" s="274"/>
      <c r="F189" s="274"/>
      <c r="G189" s="273"/>
      <c r="H189" s="273"/>
      <c r="I189" s="273"/>
      <c r="J189" s="273"/>
      <c r="K189" s="273"/>
      <c r="L189" s="275"/>
      <c r="M189" s="275"/>
      <c r="N189" s="273"/>
      <c r="O189" s="319"/>
      <c r="P189" s="319"/>
      <c r="Q189" s="319"/>
      <c r="R189" s="319"/>
      <c r="S189" s="319"/>
      <c r="T189" s="319"/>
      <c r="U189" s="319"/>
      <c r="V189" s="319"/>
      <c r="W189" s="319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0"/>
      <c r="AI189" s="270"/>
      <c r="AJ189" s="270"/>
      <c r="AK189" s="270"/>
      <c r="AL189" s="270"/>
      <c r="AM189" s="270"/>
      <c r="AN189" s="270"/>
      <c r="AO189" s="270"/>
      <c r="AP189" s="270"/>
      <c r="AQ189" s="270"/>
      <c r="AR189" s="270"/>
      <c r="AS189" s="270"/>
      <c r="AT189" s="270"/>
      <c r="AU189" s="270"/>
      <c r="AV189" s="270"/>
      <c r="AW189" s="270"/>
      <c r="AX189" s="270"/>
      <c r="AY189" s="271"/>
      <c r="AZ189" s="270"/>
      <c r="BA189" s="270"/>
      <c r="BB189" s="270"/>
      <c r="BC189" s="270"/>
      <c r="BD189" s="270"/>
      <c r="BE189" s="270"/>
      <c r="BF189" s="270"/>
      <c r="BG189" s="270"/>
      <c r="BH189" s="270"/>
      <c r="BI189" s="270"/>
      <c r="BJ189" s="270"/>
      <c r="BK189" s="270"/>
      <c r="BL189" s="270"/>
      <c r="BM189" s="270"/>
      <c r="BN189" s="270"/>
      <c r="BO189" s="270"/>
      <c r="BP189" s="270"/>
      <c r="BQ189" s="270"/>
    </row>
    <row r="190" spans="1:69" ht="12.75" customHeight="1">
      <c r="A190" s="273"/>
      <c r="B190" s="273"/>
      <c r="C190" s="274"/>
      <c r="D190" s="274"/>
      <c r="E190" s="274"/>
      <c r="F190" s="274"/>
      <c r="G190" s="273"/>
      <c r="H190" s="273"/>
      <c r="I190" s="273"/>
      <c r="J190" s="273"/>
      <c r="K190" s="273"/>
      <c r="L190" s="275"/>
      <c r="M190" s="275"/>
      <c r="N190" s="273"/>
      <c r="O190" s="319"/>
      <c r="P190" s="319"/>
      <c r="Q190" s="319"/>
      <c r="R190" s="319"/>
      <c r="S190" s="319"/>
      <c r="T190" s="319"/>
      <c r="U190" s="319"/>
      <c r="V190" s="319"/>
      <c r="W190" s="319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0"/>
      <c r="AI190" s="270"/>
      <c r="AJ190" s="270"/>
      <c r="AK190" s="270"/>
      <c r="AL190" s="270"/>
      <c r="AM190" s="270"/>
      <c r="AN190" s="270"/>
      <c r="AO190" s="270"/>
      <c r="AP190" s="270"/>
      <c r="AQ190" s="270"/>
      <c r="AR190" s="270"/>
      <c r="AS190" s="270"/>
      <c r="AT190" s="270"/>
      <c r="AU190" s="270"/>
      <c r="AV190" s="270"/>
      <c r="AW190" s="270"/>
      <c r="AX190" s="270"/>
      <c r="AY190" s="271"/>
      <c r="AZ190" s="270"/>
      <c r="BA190" s="270"/>
      <c r="BB190" s="270"/>
      <c r="BC190" s="270"/>
      <c r="BD190" s="270"/>
      <c r="BE190" s="270"/>
      <c r="BF190" s="270"/>
      <c r="BG190" s="270"/>
      <c r="BH190" s="270"/>
      <c r="BI190" s="270"/>
      <c r="BJ190" s="270"/>
      <c r="BK190" s="270"/>
      <c r="BL190" s="270"/>
      <c r="BM190" s="270"/>
      <c r="BN190" s="270"/>
      <c r="BO190" s="270"/>
      <c r="BP190" s="270"/>
      <c r="BQ190" s="270"/>
    </row>
    <row r="191" spans="1:69" ht="12.75" customHeight="1">
      <c r="A191" s="273"/>
      <c r="B191" s="273"/>
      <c r="C191" s="274"/>
      <c r="D191" s="274"/>
      <c r="E191" s="274"/>
      <c r="F191" s="274"/>
      <c r="G191" s="273"/>
      <c r="H191" s="273"/>
      <c r="I191" s="273"/>
      <c r="J191" s="273"/>
      <c r="K191" s="273"/>
      <c r="L191" s="275"/>
      <c r="M191" s="275"/>
      <c r="N191" s="273"/>
      <c r="O191" s="319"/>
      <c r="P191" s="319"/>
      <c r="Q191" s="319"/>
      <c r="R191" s="319"/>
      <c r="S191" s="319"/>
      <c r="T191" s="319"/>
      <c r="U191" s="319"/>
      <c r="V191" s="319"/>
      <c r="W191" s="319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0"/>
      <c r="AI191" s="270"/>
      <c r="AJ191" s="270"/>
      <c r="AK191" s="270"/>
      <c r="AL191" s="270"/>
      <c r="AM191" s="270"/>
      <c r="AN191" s="270"/>
      <c r="AO191" s="270"/>
      <c r="AP191" s="270"/>
      <c r="AQ191" s="270"/>
      <c r="AR191" s="270"/>
      <c r="AS191" s="270"/>
      <c r="AT191" s="270"/>
      <c r="AU191" s="270"/>
      <c r="AV191" s="270"/>
      <c r="AW191" s="270"/>
      <c r="AX191" s="270"/>
      <c r="AY191" s="271"/>
      <c r="AZ191" s="270"/>
      <c r="BA191" s="270"/>
      <c r="BB191" s="270"/>
      <c r="BC191" s="270"/>
      <c r="BD191" s="270"/>
      <c r="BE191" s="270"/>
      <c r="BF191" s="270"/>
      <c r="BG191" s="270"/>
      <c r="BH191" s="270"/>
      <c r="BI191" s="270"/>
      <c r="BJ191" s="270"/>
      <c r="BK191" s="270"/>
      <c r="BL191" s="270"/>
      <c r="BM191" s="270"/>
      <c r="BN191" s="270"/>
      <c r="BO191" s="270"/>
      <c r="BP191" s="270"/>
      <c r="BQ191" s="270"/>
    </row>
    <row r="192" spans="1:69" ht="12.75" customHeight="1">
      <c r="A192" s="273"/>
      <c r="B192" s="273"/>
      <c r="C192" s="274"/>
      <c r="D192" s="274"/>
      <c r="E192" s="274"/>
      <c r="F192" s="274"/>
      <c r="G192" s="273"/>
      <c r="H192" s="273"/>
      <c r="I192" s="273"/>
      <c r="J192" s="273"/>
      <c r="K192" s="273"/>
      <c r="L192" s="275"/>
      <c r="M192" s="275"/>
      <c r="N192" s="273"/>
      <c r="O192" s="319"/>
      <c r="P192" s="319"/>
      <c r="Q192" s="319"/>
      <c r="R192" s="319"/>
      <c r="S192" s="319"/>
      <c r="T192" s="319"/>
      <c r="U192" s="319"/>
      <c r="V192" s="319"/>
      <c r="W192" s="319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0"/>
      <c r="AI192" s="270"/>
      <c r="AJ192" s="270"/>
      <c r="AK192" s="270"/>
      <c r="AL192" s="270"/>
      <c r="AM192" s="270"/>
      <c r="AN192" s="270"/>
      <c r="AO192" s="270"/>
      <c r="AP192" s="270"/>
      <c r="AQ192" s="270"/>
      <c r="AR192" s="270"/>
      <c r="AS192" s="270"/>
      <c r="AT192" s="270"/>
      <c r="AU192" s="270"/>
      <c r="AV192" s="270"/>
      <c r="AW192" s="270"/>
      <c r="AX192" s="270"/>
      <c r="AY192" s="271"/>
      <c r="AZ192" s="270"/>
      <c r="BA192" s="270"/>
      <c r="BB192" s="270"/>
      <c r="BC192" s="270"/>
      <c r="BD192" s="270"/>
      <c r="BE192" s="270"/>
      <c r="BF192" s="270"/>
      <c r="BG192" s="270"/>
      <c r="BH192" s="270"/>
      <c r="BI192" s="270"/>
      <c r="BJ192" s="270"/>
      <c r="BK192" s="270"/>
      <c r="BL192" s="270"/>
      <c r="BM192" s="270"/>
      <c r="BN192" s="270"/>
      <c r="BO192" s="270"/>
      <c r="BP192" s="270"/>
      <c r="BQ192" s="270"/>
    </row>
    <row r="193" spans="1:69" ht="12.75" customHeight="1">
      <c r="A193" s="273"/>
      <c r="B193" s="273"/>
      <c r="C193" s="274"/>
      <c r="D193" s="274"/>
      <c r="E193" s="274"/>
      <c r="F193" s="274"/>
      <c r="G193" s="273"/>
      <c r="H193" s="273"/>
      <c r="I193" s="273"/>
      <c r="J193" s="273"/>
      <c r="K193" s="273"/>
      <c r="L193" s="275"/>
      <c r="M193" s="275"/>
      <c r="N193" s="273"/>
      <c r="O193" s="319"/>
      <c r="P193" s="319"/>
      <c r="Q193" s="319"/>
      <c r="R193" s="319"/>
      <c r="S193" s="319"/>
      <c r="T193" s="319"/>
      <c r="U193" s="319"/>
      <c r="V193" s="319"/>
      <c r="W193" s="319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0"/>
      <c r="AI193" s="270"/>
      <c r="AJ193" s="270"/>
      <c r="AK193" s="270"/>
      <c r="AL193" s="270"/>
      <c r="AM193" s="270"/>
      <c r="AN193" s="270"/>
      <c r="AO193" s="270"/>
      <c r="AP193" s="270"/>
      <c r="AQ193" s="270"/>
      <c r="AR193" s="270"/>
      <c r="AS193" s="270"/>
      <c r="AT193" s="270"/>
      <c r="AU193" s="270"/>
      <c r="AV193" s="270"/>
      <c r="AW193" s="270"/>
      <c r="AX193" s="270"/>
      <c r="AY193" s="271"/>
      <c r="AZ193" s="270"/>
      <c r="BA193" s="270"/>
      <c r="BB193" s="270"/>
      <c r="BC193" s="270"/>
      <c r="BD193" s="270"/>
      <c r="BE193" s="270"/>
      <c r="BF193" s="270"/>
      <c r="BG193" s="270"/>
      <c r="BH193" s="270"/>
      <c r="BI193" s="270"/>
      <c r="BJ193" s="270"/>
      <c r="BK193" s="270"/>
      <c r="BL193" s="270"/>
      <c r="BM193" s="270"/>
      <c r="BN193" s="270"/>
      <c r="BO193" s="270"/>
      <c r="BP193" s="270"/>
      <c r="BQ193" s="270"/>
    </row>
    <row r="194" spans="1:69" ht="12.75" customHeight="1">
      <c r="A194" s="273"/>
      <c r="B194" s="273"/>
      <c r="C194" s="274"/>
      <c r="D194" s="274"/>
      <c r="E194" s="274"/>
      <c r="F194" s="274"/>
      <c r="G194" s="273"/>
      <c r="H194" s="273"/>
      <c r="I194" s="273"/>
      <c r="J194" s="273"/>
      <c r="K194" s="273"/>
      <c r="L194" s="275"/>
      <c r="M194" s="275"/>
      <c r="N194" s="273"/>
      <c r="O194" s="319"/>
      <c r="P194" s="319"/>
      <c r="Q194" s="319"/>
      <c r="R194" s="319"/>
      <c r="S194" s="319"/>
      <c r="T194" s="319"/>
      <c r="U194" s="319"/>
      <c r="V194" s="319"/>
      <c r="W194" s="319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0"/>
      <c r="AI194" s="270"/>
      <c r="AJ194" s="270"/>
      <c r="AK194" s="270"/>
      <c r="AL194" s="270"/>
      <c r="AM194" s="270"/>
      <c r="AN194" s="270"/>
      <c r="AO194" s="270"/>
      <c r="AP194" s="270"/>
      <c r="AQ194" s="270"/>
      <c r="AR194" s="270"/>
      <c r="AS194" s="270"/>
      <c r="AT194" s="270"/>
      <c r="AU194" s="270"/>
      <c r="AV194" s="270"/>
      <c r="AW194" s="270"/>
      <c r="AX194" s="270"/>
      <c r="AY194" s="271"/>
      <c r="AZ194" s="270"/>
      <c r="BA194" s="270"/>
      <c r="BB194" s="270"/>
      <c r="BC194" s="270"/>
      <c r="BD194" s="270"/>
      <c r="BE194" s="270"/>
      <c r="BF194" s="270"/>
      <c r="BG194" s="270"/>
      <c r="BH194" s="270"/>
      <c r="BI194" s="270"/>
      <c r="BJ194" s="270"/>
      <c r="BK194" s="270"/>
      <c r="BL194" s="270"/>
      <c r="BM194" s="270"/>
      <c r="BN194" s="270"/>
      <c r="BO194" s="270"/>
      <c r="BP194" s="270"/>
      <c r="BQ194" s="270"/>
    </row>
    <row r="195" spans="1:69" ht="12.75" customHeight="1">
      <c r="A195" s="273"/>
      <c r="B195" s="273"/>
      <c r="C195" s="274"/>
      <c r="D195" s="274"/>
      <c r="E195" s="274"/>
      <c r="F195" s="274"/>
      <c r="G195" s="273"/>
      <c r="H195" s="273"/>
      <c r="I195" s="273"/>
      <c r="J195" s="273"/>
      <c r="K195" s="273"/>
      <c r="L195" s="275"/>
      <c r="M195" s="275"/>
      <c r="N195" s="273"/>
      <c r="O195" s="319"/>
      <c r="P195" s="319"/>
      <c r="Q195" s="319"/>
      <c r="R195" s="319"/>
      <c r="S195" s="319"/>
      <c r="T195" s="319"/>
      <c r="U195" s="319"/>
      <c r="V195" s="319"/>
      <c r="W195" s="319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0"/>
      <c r="AI195" s="270"/>
      <c r="AJ195" s="270"/>
      <c r="AK195" s="270"/>
      <c r="AL195" s="270"/>
      <c r="AM195" s="270"/>
      <c r="AN195" s="270"/>
      <c r="AO195" s="270"/>
      <c r="AP195" s="270"/>
      <c r="AQ195" s="270"/>
      <c r="AR195" s="270"/>
      <c r="AS195" s="270"/>
      <c r="AT195" s="270"/>
      <c r="AU195" s="270"/>
      <c r="AV195" s="270"/>
      <c r="AW195" s="270"/>
      <c r="AX195" s="270"/>
      <c r="AY195" s="271"/>
      <c r="AZ195" s="270"/>
      <c r="BA195" s="270"/>
      <c r="BB195" s="270"/>
      <c r="BC195" s="270"/>
      <c r="BD195" s="270"/>
      <c r="BE195" s="270"/>
      <c r="BF195" s="270"/>
      <c r="BG195" s="270"/>
      <c r="BH195" s="270"/>
      <c r="BI195" s="270"/>
      <c r="BJ195" s="270"/>
      <c r="BK195" s="270"/>
      <c r="BL195" s="270"/>
      <c r="BM195" s="270"/>
      <c r="BN195" s="270"/>
      <c r="BO195" s="270"/>
      <c r="BP195" s="270"/>
      <c r="BQ195" s="270"/>
    </row>
    <row r="196" spans="1:69" ht="12.75" customHeight="1">
      <c r="A196" s="273"/>
      <c r="B196" s="273"/>
      <c r="C196" s="274"/>
      <c r="D196" s="274"/>
      <c r="E196" s="274"/>
      <c r="F196" s="274"/>
      <c r="G196" s="273"/>
      <c r="H196" s="273"/>
      <c r="I196" s="273"/>
      <c r="J196" s="273"/>
      <c r="K196" s="273"/>
      <c r="L196" s="275"/>
      <c r="M196" s="275"/>
      <c r="N196" s="273"/>
      <c r="O196" s="319"/>
      <c r="P196" s="319"/>
      <c r="Q196" s="319"/>
      <c r="R196" s="319"/>
      <c r="S196" s="319"/>
      <c r="T196" s="319"/>
      <c r="U196" s="319"/>
      <c r="V196" s="319"/>
      <c r="W196" s="319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0"/>
      <c r="AI196" s="270"/>
      <c r="AJ196" s="270"/>
      <c r="AK196" s="270"/>
      <c r="AL196" s="270"/>
      <c r="AM196" s="270"/>
      <c r="AN196" s="270"/>
      <c r="AO196" s="270"/>
      <c r="AP196" s="270"/>
      <c r="AQ196" s="270"/>
      <c r="AR196" s="270"/>
      <c r="AS196" s="270"/>
      <c r="AT196" s="270"/>
      <c r="AU196" s="270"/>
      <c r="AV196" s="270"/>
      <c r="AW196" s="270"/>
      <c r="AX196" s="270"/>
      <c r="AY196" s="271"/>
      <c r="AZ196" s="270"/>
      <c r="BA196" s="270"/>
      <c r="BB196" s="270"/>
      <c r="BC196" s="270"/>
      <c r="BD196" s="270"/>
      <c r="BE196" s="270"/>
      <c r="BF196" s="270"/>
      <c r="BG196" s="270"/>
      <c r="BH196" s="270"/>
      <c r="BI196" s="270"/>
      <c r="BJ196" s="270"/>
      <c r="BK196" s="270"/>
      <c r="BL196" s="270"/>
      <c r="BM196" s="270"/>
      <c r="BN196" s="270"/>
      <c r="BO196" s="270"/>
      <c r="BP196" s="270"/>
      <c r="BQ196" s="270"/>
    </row>
    <row r="197" spans="1:69" ht="12.75" customHeight="1">
      <c r="A197" s="273"/>
      <c r="B197" s="273"/>
      <c r="C197" s="274"/>
      <c r="D197" s="274"/>
      <c r="E197" s="274"/>
      <c r="F197" s="274"/>
      <c r="G197" s="273"/>
      <c r="H197" s="273"/>
      <c r="I197" s="273"/>
      <c r="J197" s="273"/>
      <c r="K197" s="273"/>
      <c r="L197" s="275"/>
      <c r="M197" s="275"/>
      <c r="N197" s="273"/>
      <c r="O197" s="319"/>
      <c r="P197" s="319"/>
      <c r="Q197" s="319"/>
      <c r="R197" s="319"/>
      <c r="S197" s="319"/>
      <c r="T197" s="319"/>
      <c r="U197" s="319"/>
      <c r="V197" s="319"/>
      <c r="W197" s="319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0"/>
      <c r="AI197" s="270"/>
      <c r="AJ197" s="270"/>
      <c r="AK197" s="270"/>
      <c r="AL197" s="270"/>
      <c r="AM197" s="270"/>
      <c r="AN197" s="270"/>
      <c r="AO197" s="270"/>
      <c r="AP197" s="270"/>
      <c r="AQ197" s="270"/>
      <c r="AR197" s="270"/>
      <c r="AS197" s="270"/>
      <c r="AT197" s="270"/>
      <c r="AU197" s="270"/>
      <c r="AV197" s="270"/>
      <c r="AW197" s="270"/>
      <c r="AX197" s="270"/>
      <c r="AY197" s="271"/>
      <c r="AZ197" s="270"/>
      <c r="BA197" s="270"/>
      <c r="BB197" s="270"/>
      <c r="BC197" s="270"/>
      <c r="BD197" s="270"/>
      <c r="BE197" s="270"/>
      <c r="BF197" s="270"/>
      <c r="BG197" s="270"/>
      <c r="BH197" s="270"/>
      <c r="BI197" s="270"/>
      <c r="BJ197" s="270"/>
      <c r="BK197" s="270"/>
      <c r="BL197" s="270"/>
      <c r="BM197" s="270"/>
      <c r="BN197" s="270"/>
      <c r="BO197" s="270"/>
      <c r="BP197" s="270"/>
      <c r="BQ197" s="270"/>
    </row>
    <row r="198" spans="1:69" ht="12.75" customHeight="1">
      <c r="A198" s="273"/>
      <c r="B198" s="273"/>
      <c r="C198" s="274"/>
      <c r="D198" s="274"/>
      <c r="E198" s="274"/>
      <c r="F198" s="274"/>
      <c r="G198" s="273"/>
      <c r="H198" s="273"/>
      <c r="I198" s="273"/>
      <c r="J198" s="273"/>
      <c r="K198" s="273"/>
      <c r="L198" s="275"/>
      <c r="M198" s="275"/>
      <c r="N198" s="273"/>
      <c r="O198" s="319"/>
      <c r="P198" s="319"/>
      <c r="Q198" s="319"/>
      <c r="R198" s="319"/>
      <c r="S198" s="319"/>
      <c r="T198" s="319"/>
      <c r="U198" s="319"/>
      <c r="V198" s="319"/>
      <c r="W198" s="319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0"/>
      <c r="AI198" s="270"/>
      <c r="AJ198" s="270"/>
      <c r="AK198" s="270"/>
      <c r="AL198" s="270"/>
      <c r="AM198" s="270"/>
      <c r="AN198" s="270"/>
      <c r="AO198" s="270"/>
      <c r="AP198" s="270"/>
      <c r="AQ198" s="270"/>
      <c r="AR198" s="270"/>
      <c r="AS198" s="270"/>
      <c r="AT198" s="270"/>
      <c r="AU198" s="270"/>
      <c r="AV198" s="270"/>
      <c r="AW198" s="270"/>
      <c r="AX198" s="270"/>
      <c r="AY198" s="271"/>
      <c r="AZ198" s="270"/>
      <c r="BA198" s="270"/>
      <c r="BB198" s="270"/>
      <c r="BC198" s="270"/>
      <c r="BD198" s="270"/>
      <c r="BE198" s="270"/>
      <c r="BF198" s="270"/>
      <c r="BG198" s="270"/>
      <c r="BH198" s="270"/>
      <c r="BI198" s="270"/>
      <c r="BJ198" s="270"/>
      <c r="BK198" s="270"/>
      <c r="BL198" s="270"/>
      <c r="BM198" s="270"/>
      <c r="BN198" s="270"/>
      <c r="BO198" s="270"/>
      <c r="BP198" s="270"/>
      <c r="BQ198" s="270"/>
    </row>
    <row r="199" spans="1:69" ht="12.75" customHeight="1">
      <c r="A199" s="273"/>
      <c r="B199" s="273"/>
      <c r="C199" s="274"/>
      <c r="D199" s="274"/>
      <c r="E199" s="274"/>
      <c r="F199" s="274"/>
      <c r="G199" s="273"/>
      <c r="H199" s="273"/>
      <c r="I199" s="273"/>
      <c r="J199" s="273"/>
      <c r="K199" s="273"/>
      <c r="L199" s="275"/>
      <c r="M199" s="275"/>
      <c r="N199" s="273"/>
      <c r="O199" s="319"/>
      <c r="P199" s="319"/>
      <c r="Q199" s="319"/>
      <c r="R199" s="319"/>
      <c r="S199" s="319"/>
      <c r="T199" s="319"/>
      <c r="U199" s="319"/>
      <c r="V199" s="319"/>
      <c r="W199" s="319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0"/>
      <c r="AI199" s="270"/>
      <c r="AJ199" s="270"/>
      <c r="AK199" s="270"/>
      <c r="AL199" s="270"/>
      <c r="AM199" s="270"/>
      <c r="AN199" s="270"/>
      <c r="AO199" s="270"/>
      <c r="AP199" s="270"/>
      <c r="AQ199" s="270"/>
      <c r="AR199" s="270"/>
      <c r="AS199" s="270"/>
      <c r="AT199" s="270"/>
      <c r="AU199" s="270"/>
      <c r="AV199" s="270"/>
      <c r="AW199" s="270"/>
      <c r="AX199" s="270"/>
      <c r="AY199" s="271"/>
      <c r="AZ199" s="270"/>
      <c r="BA199" s="270"/>
      <c r="BB199" s="270"/>
      <c r="BC199" s="270"/>
      <c r="BD199" s="270"/>
      <c r="BE199" s="270"/>
      <c r="BF199" s="270"/>
      <c r="BG199" s="270"/>
      <c r="BH199" s="270"/>
      <c r="BI199" s="270"/>
      <c r="BJ199" s="270"/>
      <c r="BK199" s="270"/>
      <c r="BL199" s="270"/>
      <c r="BM199" s="270"/>
      <c r="BN199" s="270"/>
      <c r="BO199" s="270"/>
      <c r="BP199" s="270"/>
      <c r="BQ199" s="270"/>
    </row>
    <row r="200" spans="1:69" ht="12.75" customHeight="1">
      <c r="A200" s="273"/>
      <c r="B200" s="273"/>
      <c r="C200" s="274"/>
      <c r="D200" s="274"/>
      <c r="E200" s="274"/>
      <c r="F200" s="274"/>
      <c r="G200" s="273"/>
      <c r="H200" s="273"/>
      <c r="I200" s="273"/>
      <c r="J200" s="273"/>
      <c r="K200" s="273"/>
      <c r="L200" s="275"/>
      <c r="M200" s="275"/>
      <c r="N200" s="273"/>
      <c r="O200" s="319"/>
      <c r="P200" s="319"/>
      <c r="Q200" s="319"/>
      <c r="R200" s="319"/>
      <c r="S200" s="319"/>
      <c r="T200" s="319"/>
      <c r="U200" s="319"/>
      <c r="V200" s="319"/>
      <c r="W200" s="319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0"/>
      <c r="AI200" s="270"/>
      <c r="AJ200" s="270"/>
      <c r="AK200" s="270"/>
      <c r="AL200" s="270"/>
      <c r="AM200" s="270"/>
      <c r="AN200" s="270"/>
      <c r="AO200" s="270"/>
      <c r="AP200" s="270"/>
      <c r="AQ200" s="270"/>
      <c r="AR200" s="270"/>
      <c r="AS200" s="270"/>
      <c r="AT200" s="270"/>
      <c r="AU200" s="270"/>
      <c r="AV200" s="270"/>
      <c r="AW200" s="270"/>
      <c r="AX200" s="270"/>
      <c r="AY200" s="271"/>
      <c r="AZ200" s="270"/>
      <c r="BA200" s="270"/>
      <c r="BB200" s="270"/>
      <c r="BC200" s="270"/>
      <c r="BD200" s="270"/>
      <c r="BE200" s="270"/>
      <c r="BF200" s="270"/>
      <c r="BG200" s="270"/>
      <c r="BH200" s="270"/>
      <c r="BI200" s="270"/>
      <c r="BJ200" s="270"/>
      <c r="BK200" s="270"/>
      <c r="BL200" s="270"/>
      <c r="BM200" s="270"/>
      <c r="BN200" s="270"/>
      <c r="BO200" s="270"/>
      <c r="BP200" s="270"/>
      <c r="BQ200" s="270"/>
    </row>
    <row r="201" spans="1:69" ht="12.75" customHeight="1">
      <c r="A201" s="273"/>
      <c r="B201" s="273"/>
      <c r="C201" s="274"/>
      <c r="D201" s="274"/>
      <c r="E201" s="274"/>
      <c r="F201" s="274"/>
      <c r="G201" s="273"/>
      <c r="H201" s="273"/>
      <c r="I201" s="273"/>
      <c r="J201" s="273"/>
      <c r="K201" s="273"/>
      <c r="L201" s="275"/>
      <c r="M201" s="275"/>
      <c r="N201" s="273"/>
      <c r="O201" s="319"/>
      <c r="P201" s="319"/>
      <c r="Q201" s="319"/>
      <c r="R201" s="319"/>
      <c r="S201" s="319"/>
      <c r="T201" s="319"/>
      <c r="U201" s="319"/>
      <c r="V201" s="319"/>
      <c r="W201" s="319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0"/>
      <c r="AI201" s="270"/>
      <c r="AJ201" s="270"/>
      <c r="AK201" s="270"/>
      <c r="AL201" s="270"/>
      <c r="AM201" s="270"/>
      <c r="AN201" s="270"/>
      <c r="AO201" s="270"/>
      <c r="AP201" s="270"/>
      <c r="AQ201" s="270"/>
      <c r="AR201" s="270"/>
      <c r="AS201" s="270"/>
      <c r="AT201" s="270"/>
      <c r="AU201" s="270"/>
      <c r="AV201" s="270"/>
      <c r="AW201" s="270"/>
      <c r="AX201" s="270"/>
      <c r="AY201" s="271"/>
      <c r="AZ201" s="270"/>
      <c r="BA201" s="270"/>
      <c r="BB201" s="270"/>
      <c r="BC201" s="270"/>
      <c r="BD201" s="270"/>
      <c r="BE201" s="270"/>
      <c r="BF201" s="270"/>
      <c r="BG201" s="270"/>
      <c r="BH201" s="270"/>
      <c r="BI201" s="270"/>
      <c r="BJ201" s="270"/>
      <c r="BK201" s="270"/>
      <c r="BL201" s="270"/>
      <c r="BM201" s="270"/>
      <c r="BN201" s="270"/>
      <c r="BO201" s="270"/>
      <c r="BP201" s="270"/>
      <c r="BQ201" s="270"/>
    </row>
    <row r="202" spans="1:69" ht="12.75" customHeight="1">
      <c r="A202" s="273"/>
      <c r="B202" s="273"/>
      <c r="C202" s="274"/>
      <c r="D202" s="274"/>
      <c r="E202" s="274"/>
      <c r="F202" s="274"/>
      <c r="G202" s="273"/>
      <c r="H202" s="273"/>
      <c r="I202" s="273"/>
      <c r="J202" s="273"/>
      <c r="K202" s="273"/>
      <c r="L202" s="275"/>
      <c r="M202" s="275"/>
      <c r="N202" s="273"/>
      <c r="O202" s="319"/>
      <c r="P202" s="319"/>
      <c r="Q202" s="319"/>
      <c r="R202" s="319"/>
      <c r="S202" s="319"/>
      <c r="T202" s="319"/>
      <c r="U202" s="319"/>
      <c r="V202" s="319"/>
      <c r="W202" s="319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0"/>
      <c r="AI202" s="270"/>
      <c r="AJ202" s="270"/>
      <c r="AK202" s="270"/>
      <c r="AL202" s="270"/>
      <c r="AM202" s="270"/>
      <c r="AN202" s="270"/>
      <c r="AO202" s="270"/>
      <c r="AP202" s="270"/>
      <c r="AQ202" s="270"/>
      <c r="AR202" s="270"/>
      <c r="AS202" s="270"/>
      <c r="AT202" s="270"/>
      <c r="AU202" s="270"/>
      <c r="AV202" s="270"/>
      <c r="AW202" s="270"/>
      <c r="AX202" s="270"/>
      <c r="AY202" s="271"/>
      <c r="AZ202" s="270"/>
      <c r="BA202" s="270"/>
      <c r="BB202" s="270"/>
      <c r="BC202" s="270"/>
      <c r="BD202" s="270"/>
      <c r="BE202" s="270"/>
      <c r="BF202" s="270"/>
      <c r="BG202" s="270"/>
      <c r="BH202" s="270"/>
      <c r="BI202" s="270"/>
      <c r="BJ202" s="270"/>
      <c r="BK202" s="270"/>
      <c r="BL202" s="270"/>
      <c r="BM202" s="270"/>
      <c r="BN202" s="270"/>
      <c r="BO202" s="270"/>
      <c r="BP202" s="270"/>
      <c r="BQ202" s="270"/>
    </row>
    <row r="203" spans="1:69" ht="12.75" customHeight="1">
      <c r="A203" s="273"/>
      <c r="B203" s="273"/>
      <c r="C203" s="274"/>
      <c r="D203" s="274"/>
      <c r="E203" s="274"/>
      <c r="F203" s="274"/>
      <c r="G203" s="273"/>
      <c r="H203" s="273"/>
      <c r="I203" s="273"/>
      <c r="J203" s="273"/>
      <c r="K203" s="273"/>
      <c r="L203" s="275"/>
      <c r="M203" s="275"/>
      <c r="N203" s="273"/>
      <c r="O203" s="319"/>
      <c r="P203" s="319"/>
      <c r="Q203" s="319"/>
      <c r="R203" s="319"/>
      <c r="S203" s="319"/>
      <c r="T203" s="319"/>
      <c r="U203" s="319"/>
      <c r="V203" s="319"/>
      <c r="W203" s="319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0"/>
      <c r="AI203" s="270"/>
      <c r="AJ203" s="270"/>
      <c r="AK203" s="270"/>
      <c r="AL203" s="270"/>
      <c r="AM203" s="270"/>
      <c r="AN203" s="270"/>
      <c r="AO203" s="270"/>
      <c r="AP203" s="270"/>
      <c r="AQ203" s="270"/>
      <c r="AR203" s="270"/>
      <c r="AS203" s="270"/>
      <c r="AT203" s="270"/>
      <c r="AU203" s="270"/>
      <c r="AV203" s="270"/>
      <c r="AW203" s="270"/>
      <c r="AX203" s="270"/>
      <c r="AY203" s="271"/>
      <c r="AZ203" s="270"/>
      <c r="BA203" s="270"/>
      <c r="BB203" s="270"/>
      <c r="BC203" s="270"/>
      <c r="BD203" s="270"/>
      <c r="BE203" s="270"/>
      <c r="BF203" s="270"/>
      <c r="BG203" s="270"/>
      <c r="BH203" s="270"/>
      <c r="BI203" s="270"/>
      <c r="BJ203" s="270"/>
      <c r="BK203" s="270"/>
      <c r="BL203" s="270"/>
      <c r="BM203" s="270"/>
      <c r="BN203" s="270"/>
      <c r="BO203" s="270"/>
      <c r="BP203" s="270"/>
      <c r="BQ203" s="270"/>
    </row>
    <row r="204" spans="1:69" ht="12.75" customHeight="1">
      <c r="A204" s="273"/>
      <c r="B204" s="273"/>
      <c r="C204" s="274"/>
      <c r="D204" s="274"/>
      <c r="E204" s="274"/>
      <c r="F204" s="274"/>
      <c r="G204" s="273"/>
      <c r="H204" s="273"/>
      <c r="I204" s="273"/>
      <c r="J204" s="273"/>
      <c r="K204" s="273"/>
      <c r="L204" s="275"/>
      <c r="M204" s="275"/>
      <c r="N204" s="273"/>
      <c r="O204" s="319"/>
      <c r="P204" s="319"/>
      <c r="Q204" s="319"/>
      <c r="R204" s="319"/>
      <c r="S204" s="319"/>
      <c r="T204" s="319"/>
      <c r="U204" s="319"/>
      <c r="V204" s="319"/>
      <c r="W204" s="319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0"/>
      <c r="AI204" s="270"/>
      <c r="AJ204" s="270"/>
      <c r="AK204" s="270"/>
      <c r="AL204" s="270"/>
      <c r="AM204" s="270"/>
      <c r="AN204" s="270"/>
      <c r="AO204" s="270"/>
      <c r="AP204" s="270"/>
      <c r="AQ204" s="270"/>
      <c r="AR204" s="270"/>
      <c r="AS204" s="270"/>
      <c r="AT204" s="270"/>
      <c r="AU204" s="270"/>
      <c r="AV204" s="270"/>
      <c r="AW204" s="270"/>
      <c r="AX204" s="270"/>
      <c r="AY204" s="271"/>
      <c r="AZ204" s="270"/>
      <c r="BA204" s="270"/>
      <c r="BB204" s="270"/>
      <c r="BC204" s="270"/>
      <c r="BD204" s="270"/>
      <c r="BE204" s="270"/>
      <c r="BF204" s="270"/>
      <c r="BG204" s="270"/>
      <c r="BH204" s="270"/>
      <c r="BI204" s="270"/>
      <c r="BJ204" s="270"/>
      <c r="BK204" s="270"/>
      <c r="BL204" s="270"/>
      <c r="BM204" s="270"/>
      <c r="BN204" s="270"/>
      <c r="BO204" s="270"/>
      <c r="BP204" s="270"/>
      <c r="BQ204" s="270"/>
    </row>
    <row r="205" spans="1:69" ht="12.75" customHeight="1">
      <c r="A205" s="273"/>
      <c r="B205" s="273"/>
      <c r="C205" s="274"/>
      <c r="D205" s="274"/>
      <c r="E205" s="274"/>
      <c r="F205" s="274"/>
      <c r="G205" s="273"/>
      <c r="H205" s="273"/>
      <c r="I205" s="273"/>
      <c r="J205" s="273"/>
      <c r="K205" s="273"/>
      <c r="L205" s="275"/>
      <c r="M205" s="275"/>
      <c r="N205" s="273"/>
      <c r="O205" s="319"/>
      <c r="P205" s="319"/>
      <c r="Q205" s="319"/>
      <c r="R205" s="319"/>
      <c r="S205" s="319"/>
      <c r="T205" s="319"/>
      <c r="U205" s="319"/>
      <c r="V205" s="319"/>
      <c r="W205" s="319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0"/>
      <c r="AI205" s="270"/>
      <c r="AJ205" s="270"/>
      <c r="AK205" s="270"/>
      <c r="AL205" s="270"/>
      <c r="AM205" s="270"/>
      <c r="AN205" s="270"/>
      <c r="AO205" s="270"/>
      <c r="AP205" s="270"/>
      <c r="AQ205" s="270"/>
      <c r="AR205" s="270"/>
      <c r="AS205" s="270"/>
      <c r="AT205" s="270"/>
      <c r="AU205" s="270"/>
      <c r="AV205" s="270"/>
      <c r="AW205" s="270"/>
      <c r="AX205" s="270"/>
      <c r="AY205" s="271"/>
      <c r="AZ205" s="270"/>
      <c r="BA205" s="270"/>
      <c r="BB205" s="270"/>
      <c r="BC205" s="270"/>
      <c r="BD205" s="270"/>
      <c r="BE205" s="270"/>
      <c r="BF205" s="270"/>
      <c r="BG205" s="270"/>
      <c r="BH205" s="270"/>
      <c r="BI205" s="270"/>
      <c r="BJ205" s="270"/>
      <c r="BK205" s="270"/>
      <c r="BL205" s="270"/>
      <c r="BM205" s="270"/>
      <c r="BN205" s="270"/>
      <c r="BO205" s="270"/>
      <c r="BP205" s="270"/>
      <c r="BQ205" s="270"/>
    </row>
    <row r="206" spans="1:69" ht="12.75" customHeight="1">
      <c r="A206" s="273"/>
      <c r="B206" s="273"/>
      <c r="C206" s="274"/>
      <c r="D206" s="274"/>
      <c r="E206" s="274"/>
      <c r="F206" s="274"/>
      <c r="G206" s="273"/>
      <c r="H206" s="273"/>
      <c r="I206" s="273"/>
      <c r="J206" s="273"/>
      <c r="K206" s="273"/>
      <c r="L206" s="275"/>
      <c r="M206" s="275"/>
      <c r="N206" s="273"/>
      <c r="O206" s="319"/>
      <c r="P206" s="319"/>
      <c r="Q206" s="319"/>
      <c r="R206" s="319"/>
      <c r="S206" s="319"/>
      <c r="T206" s="319"/>
      <c r="U206" s="319"/>
      <c r="V206" s="319"/>
      <c r="W206" s="319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0"/>
      <c r="AI206" s="270"/>
      <c r="AJ206" s="270"/>
      <c r="AK206" s="270"/>
      <c r="AL206" s="270"/>
      <c r="AM206" s="270"/>
      <c r="AN206" s="270"/>
      <c r="AO206" s="270"/>
      <c r="AP206" s="270"/>
      <c r="AQ206" s="270"/>
      <c r="AR206" s="270"/>
      <c r="AS206" s="270"/>
      <c r="AT206" s="270"/>
      <c r="AU206" s="270"/>
      <c r="AV206" s="270"/>
      <c r="AW206" s="270"/>
      <c r="AX206" s="270"/>
      <c r="AY206" s="271"/>
      <c r="AZ206" s="270"/>
      <c r="BA206" s="270"/>
      <c r="BB206" s="270"/>
      <c r="BC206" s="270"/>
      <c r="BD206" s="270"/>
      <c r="BE206" s="270"/>
      <c r="BF206" s="270"/>
      <c r="BG206" s="270"/>
      <c r="BH206" s="270"/>
      <c r="BI206" s="270"/>
      <c r="BJ206" s="270"/>
      <c r="BK206" s="270"/>
      <c r="BL206" s="270"/>
      <c r="BM206" s="270"/>
      <c r="BN206" s="270"/>
      <c r="BO206" s="270"/>
      <c r="BP206" s="270"/>
      <c r="BQ206" s="270"/>
    </row>
    <row r="207" spans="1:69" ht="12.75" customHeight="1">
      <c r="A207" s="273"/>
      <c r="B207" s="273"/>
      <c r="C207" s="274"/>
      <c r="D207" s="274"/>
      <c r="E207" s="274"/>
      <c r="F207" s="274"/>
      <c r="G207" s="273"/>
      <c r="H207" s="273"/>
      <c r="I207" s="273"/>
      <c r="J207" s="273"/>
      <c r="K207" s="273"/>
      <c r="L207" s="275"/>
      <c r="M207" s="275"/>
      <c r="N207" s="273"/>
      <c r="O207" s="319"/>
      <c r="P207" s="319"/>
      <c r="Q207" s="319"/>
      <c r="R207" s="319"/>
      <c r="S207" s="319"/>
      <c r="T207" s="319"/>
      <c r="U207" s="319"/>
      <c r="V207" s="319"/>
      <c r="W207" s="319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0"/>
      <c r="AI207" s="270"/>
      <c r="AJ207" s="270"/>
      <c r="AK207" s="270"/>
      <c r="AL207" s="270"/>
      <c r="AM207" s="270"/>
      <c r="AN207" s="270"/>
      <c r="AO207" s="270"/>
      <c r="AP207" s="270"/>
      <c r="AQ207" s="270"/>
      <c r="AR207" s="270"/>
      <c r="AS207" s="270"/>
      <c r="AT207" s="270"/>
      <c r="AU207" s="270"/>
      <c r="AV207" s="270"/>
      <c r="AW207" s="270"/>
      <c r="AX207" s="270"/>
      <c r="AY207" s="271"/>
      <c r="AZ207" s="270"/>
      <c r="BA207" s="270"/>
      <c r="BB207" s="270"/>
      <c r="BC207" s="270"/>
      <c r="BD207" s="270"/>
      <c r="BE207" s="270"/>
      <c r="BF207" s="270"/>
      <c r="BG207" s="270"/>
      <c r="BH207" s="270"/>
      <c r="BI207" s="270"/>
      <c r="BJ207" s="270"/>
      <c r="BK207" s="270"/>
      <c r="BL207" s="270"/>
      <c r="BM207" s="270"/>
      <c r="BN207" s="270"/>
      <c r="BO207" s="270"/>
      <c r="BP207" s="270"/>
      <c r="BQ207" s="270"/>
    </row>
    <row r="208" spans="1:69" ht="12.75" customHeight="1">
      <c r="A208" s="273"/>
      <c r="B208" s="273"/>
      <c r="C208" s="274"/>
      <c r="D208" s="274"/>
      <c r="E208" s="274"/>
      <c r="F208" s="274"/>
      <c r="G208" s="273"/>
      <c r="H208" s="273"/>
      <c r="I208" s="273"/>
      <c r="J208" s="273"/>
      <c r="K208" s="273"/>
      <c r="L208" s="275"/>
      <c r="M208" s="275"/>
      <c r="N208" s="273"/>
      <c r="O208" s="319"/>
      <c r="P208" s="319"/>
      <c r="Q208" s="319"/>
      <c r="R208" s="319"/>
      <c r="S208" s="319"/>
      <c r="T208" s="319"/>
      <c r="U208" s="319"/>
      <c r="V208" s="319"/>
      <c r="W208" s="319"/>
      <c r="X208" s="273"/>
      <c r="Y208" s="273"/>
      <c r="Z208" s="273"/>
      <c r="AA208" s="273"/>
      <c r="AB208" s="273"/>
      <c r="AC208" s="273"/>
      <c r="AD208" s="273"/>
      <c r="AE208" s="273"/>
      <c r="AF208" s="273"/>
      <c r="AG208" s="273"/>
      <c r="AH208" s="270"/>
      <c r="AI208" s="270"/>
      <c r="AJ208" s="270"/>
      <c r="AK208" s="270"/>
      <c r="AL208" s="270"/>
      <c r="AM208" s="270"/>
      <c r="AN208" s="270"/>
      <c r="AO208" s="270"/>
      <c r="AP208" s="270"/>
      <c r="AQ208" s="270"/>
      <c r="AR208" s="270"/>
      <c r="AS208" s="270"/>
      <c r="AT208" s="270"/>
      <c r="AU208" s="270"/>
      <c r="AV208" s="270"/>
      <c r="AW208" s="270"/>
      <c r="AX208" s="270"/>
      <c r="AY208" s="271"/>
      <c r="AZ208" s="270"/>
      <c r="BA208" s="270"/>
      <c r="BB208" s="270"/>
      <c r="BC208" s="270"/>
      <c r="BD208" s="270"/>
      <c r="BE208" s="270"/>
      <c r="BF208" s="270"/>
      <c r="BG208" s="270"/>
      <c r="BH208" s="270"/>
      <c r="BI208" s="270"/>
      <c r="BJ208" s="270"/>
      <c r="BK208" s="270"/>
      <c r="BL208" s="270"/>
      <c r="BM208" s="270"/>
      <c r="BN208" s="270"/>
      <c r="BO208" s="270"/>
      <c r="BP208" s="270"/>
      <c r="BQ208" s="270"/>
    </row>
    <row r="209" spans="1:69" ht="12.75" customHeight="1">
      <c r="A209" s="273"/>
      <c r="B209" s="273"/>
      <c r="C209" s="274"/>
      <c r="D209" s="274"/>
      <c r="E209" s="274"/>
      <c r="F209" s="274"/>
      <c r="G209" s="273"/>
      <c r="H209" s="273"/>
      <c r="I209" s="273"/>
      <c r="J209" s="273"/>
      <c r="K209" s="273"/>
      <c r="L209" s="275"/>
      <c r="M209" s="275"/>
      <c r="N209" s="273"/>
      <c r="O209" s="319"/>
      <c r="P209" s="319"/>
      <c r="Q209" s="319"/>
      <c r="R209" s="319"/>
      <c r="S209" s="319"/>
      <c r="T209" s="319"/>
      <c r="U209" s="319"/>
      <c r="V209" s="319"/>
      <c r="W209" s="319"/>
      <c r="X209" s="273"/>
      <c r="Y209" s="273"/>
      <c r="Z209" s="273"/>
      <c r="AA209" s="273"/>
      <c r="AB209" s="273"/>
      <c r="AC209" s="273"/>
      <c r="AD209" s="273"/>
      <c r="AE209" s="273"/>
      <c r="AF209" s="273"/>
      <c r="AG209" s="273"/>
      <c r="AH209" s="270"/>
      <c r="AI209" s="270"/>
      <c r="AJ209" s="270"/>
      <c r="AK209" s="270"/>
      <c r="AL209" s="270"/>
      <c r="AM209" s="270"/>
      <c r="AN209" s="270"/>
      <c r="AO209" s="270"/>
      <c r="AP209" s="270"/>
      <c r="AQ209" s="270"/>
      <c r="AR209" s="270"/>
      <c r="AS209" s="270"/>
      <c r="AT209" s="270"/>
      <c r="AU209" s="270"/>
      <c r="AV209" s="270"/>
      <c r="AW209" s="270"/>
      <c r="AX209" s="270"/>
      <c r="AY209" s="271"/>
      <c r="AZ209" s="270"/>
      <c r="BA209" s="270"/>
      <c r="BB209" s="270"/>
      <c r="BC209" s="270"/>
      <c r="BD209" s="270"/>
      <c r="BE209" s="270"/>
      <c r="BF209" s="270"/>
      <c r="BG209" s="270"/>
      <c r="BH209" s="270"/>
      <c r="BI209" s="270"/>
      <c r="BJ209" s="270"/>
      <c r="BK209" s="270"/>
      <c r="BL209" s="270"/>
      <c r="BM209" s="270"/>
      <c r="BN209" s="270"/>
      <c r="BO209" s="270"/>
      <c r="BP209" s="270"/>
      <c r="BQ209" s="270"/>
    </row>
    <row r="210" spans="1:69" ht="12.75" customHeight="1">
      <c r="A210" s="273"/>
      <c r="B210" s="273"/>
      <c r="C210" s="274"/>
      <c r="D210" s="274"/>
      <c r="E210" s="274"/>
      <c r="F210" s="274"/>
      <c r="G210" s="273"/>
      <c r="H210" s="273"/>
      <c r="I210" s="273"/>
      <c r="J210" s="273"/>
      <c r="K210" s="273"/>
      <c r="L210" s="275"/>
      <c r="M210" s="275"/>
      <c r="N210" s="273"/>
      <c r="O210" s="319"/>
      <c r="P210" s="319"/>
      <c r="Q210" s="319"/>
      <c r="R210" s="319"/>
      <c r="S210" s="319"/>
      <c r="T210" s="319"/>
      <c r="U210" s="319"/>
      <c r="V210" s="319"/>
      <c r="W210" s="319"/>
      <c r="X210" s="273"/>
      <c r="Y210" s="273"/>
      <c r="Z210" s="273"/>
      <c r="AA210" s="273"/>
      <c r="AB210" s="273"/>
      <c r="AC210" s="273"/>
      <c r="AD210" s="273"/>
      <c r="AE210" s="273"/>
      <c r="AF210" s="273"/>
      <c r="AG210" s="273"/>
      <c r="AH210" s="270"/>
      <c r="AI210" s="270"/>
      <c r="AJ210" s="270"/>
      <c r="AK210" s="270"/>
      <c r="AL210" s="270"/>
      <c r="AM210" s="270"/>
      <c r="AN210" s="270"/>
      <c r="AO210" s="270"/>
      <c r="AP210" s="270"/>
      <c r="AQ210" s="270"/>
      <c r="AR210" s="270"/>
      <c r="AS210" s="270"/>
      <c r="AT210" s="270"/>
      <c r="AU210" s="270"/>
      <c r="AV210" s="270"/>
      <c r="AW210" s="270"/>
      <c r="AX210" s="270"/>
      <c r="AY210" s="271"/>
      <c r="AZ210" s="270"/>
      <c r="BA210" s="270"/>
      <c r="BB210" s="270"/>
      <c r="BC210" s="270"/>
      <c r="BD210" s="270"/>
      <c r="BE210" s="270"/>
      <c r="BF210" s="270"/>
      <c r="BG210" s="270"/>
      <c r="BH210" s="270"/>
      <c r="BI210" s="270"/>
      <c r="BJ210" s="270"/>
      <c r="BK210" s="270"/>
      <c r="BL210" s="270"/>
      <c r="BM210" s="270"/>
      <c r="BN210" s="270"/>
      <c r="BO210" s="270"/>
      <c r="BP210" s="270"/>
      <c r="BQ210" s="270"/>
    </row>
    <row r="211" spans="1:69" ht="12.75" customHeight="1">
      <c r="A211" s="273"/>
      <c r="B211" s="273"/>
      <c r="C211" s="274"/>
      <c r="D211" s="274"/>
      <c r="E211" s="274"/>
      <c r="F211" s="274"/>
      <c r="G211" s="273"/>
      <c r="H211" s="273"/>
      <c r="I211" s="273"/>
      <c r="J211" s="273"/>
      <c r="K211" s="273"/>
      <c r="L211" s="275"/>
      <c r="M211" s="275"/>
      <c r="N211" s="273"/>
      <c r="O211" s="319"/>
      <c r="P211" s="319"/>
      <c r="Q211" s="319"/>
      <c r="R211" s="319"/>
      <c r="S211" s="319"/>
      <c r="T211" s="319"/>
      <c r="U211" s="319"/>
      <c r="V211" s="319"/>
      <c r="W211" s="319"/>
      <c r="X211" s="273"/>
      <c r="Y211" s="273"/>
      <c r="Z211" s="273"/>
      <c r="AA211" s="273"/>
      <c r="AB211" s="273"/>
      <c r="AC211" s="273"/>
      <c r="AD211" s="273"/>
      <c r="AE211" s="273"/>
      <c r="AF211" s="273"/>
      <c r="AG211" s="273"/>
      <c r="AH211" s="270"/>
      <c r="AI211" s="270"/>
      <c r="AJ211" s="270"/>
      <c r="AK211" s="270"/>
      <c r="AL211" s="270"/>
      <c r="AM211" s="270"/>
      <c r="AN211" s="270"/>
      <c r="AO211" s="270"/>
      <c r="AP211" s="270"/>
      <c r="AQ211" s="270"/>
      <c r="AR211" s="270"/>
      <c r="AS211" s="270"/>
      <c r="AT211" s="270"/>
      <c r="AU211" s="270"/>
      <c r="AV211" s="270"/>
      <c r="AW211" s="270"/>
      <c r="AX211" s="270"/>
      <c r="AY211" s="271"/>
      <c r="AZ211" s="270"/>
      <c r="BA211" s="270"/>
      <c r="BB211" s="270"/>
      <c r="BC211" s="270"/>
      <c r="BD211" s="270"/>
      <c r="BE211" s="270"/>
      <c r="BF211" s="270"/>
      <c r="BG211" s="270"/>
      <c r="BH211" s="270"/>
      <c r="BI211" s="270"/>
      <c r="BJ211" s="270"/>
      <c r="BK211" s="270"/>
      <c r="BL211" s="270"/>
      <c r="BM211" s="270"/>
      <c r="BN211" s="270"/>
      <c r="BO211" s="270"/>
      <c r="BP211" s="270"/>
      <c r="BQ211" s="270"/>
    </row>
    <row r="212" spans="1:69" ht="12.75" customHeight="1">
      <c r="A212" s="273"/>
      <c r="B212" s="273"/>
      <c r="C212" s="274"/>
      <c r="D212" s="274"/>
      <c r="E212" s="274"/>
      <c r="F212" s="274"/>
      <c r="G212" s="273"/>
      <c r="H212" s="273"/>
      <c r="I212" s="273"/>
      <c r="J212" s="273"/>
      <c r="K212" s="273"/>
      <c r="L212" s="275"/>
      <c r="M212" s="275"/>
      <c r="N212" s="273"/>
      <c r="O212" s="319"/>
      <c r="P212" s="319"/>
      <c r="Q212" s="319"/>
      <c r="R212" s="319"/>
      <c r="S212" s="319"/>
      <c r="T212" s="319"/>
      <c r="U212" s="319"/>
      <c r="V212" s="319"/>
      <c r="W212" s="319"/>
      <c r="X212" s="273"/>
      <c r="Y212" s="273"/>
      <c r="Z212" s="273"/>
      <c r="AA212" s="273"/>
      <c r="AB212" s="273"/>
      <c r="AC212" s="273"/>
      <c r="AD212" s="273"/>
      <c r="AE212" s="273"/>
      <c r="AF212" s="273"/>
      <c r="AG212" s="273"/>
      <c r="AH212" s="270"/>
      <c r="AI212" s="270"/>
      <c r="AJ212" s="270"/>
      <c r="AK212" s="270"/>
      <c r="AL212" s="270"/>
      <c r="AM212" s="270"/>
      <c r="AN212" s="270"/>
      <c r="AO212" s="270"/>
      <c r="AP212" s="270"/>
      <c r="AQ212" s="270"/>
      <c r="AR212" s="270"/>
      <c r="AS212" s="270"/>
      <c r="AT212" s="270"/>
      <c r="AU212" s="270"/>
      <c r="AV212" s="270"/>
      <c r="AW212" s="270"/>
      <c r="AX212" s="270"/>
      <c r="AY212" s="271"/>
      <c r="AZ212" s="270"/>
      <c r="BA212" s="270"/>
      <c r="BB212" s="270"/>
      <c r="BC212" s="270"/>
      <c r="BD212" s="270"/>
      <c r="BE212" s="270"/>
      <c r="BF212" s="270"/>
      <c r="BG212" s="270"/>
      <c r="BH212" s="270"/>
      <c r="BI212" s="270"/>
      <c r="BJ212" s="270"/>
      <c r="BK212" s="270"/>
      <c r="BL212" s="270"/>
      <c r="BM212" s="270"/>
      <c r="BN212" s="270"/>
      <c r="BO212" s="270"/>
      <c r="BP212" s="270"/>
      <c r="BQ212" s="270"/>
    </row>
    <row r="213" spans="1:69" ht="12.75" customHeight="1">
      <c r="A213" s="273"/>
      <c r="B213" s="273"/>
      <c r="C213" s="274"/>
      <c r="D213" s="274"/>
      <c r="E213" s="274"/>
      <c r="F213" s="274"/>
      <c r="G213" s="273"/>
      <c r="H213" s="273"/>
      <c r="I213" s="273"/>
      <c r="J213" s="273"/>
      <c r="K213" s="273"/>
      <c r="L213" s="275"/>
      <c r="M213" s="275"/>
      <c r="N213" s="273"/>
      <c r="O213" s="319"/>
      <c r="P213" s="319"/>
      <c r="Q213" s="319"/>
      <c r="R213" s="319"/>
      <c r="S213" s="319"/>
      <c r="T213" s="319"/>
      <c r="U213" s="319"/>
      <c r="V213" s="319"/>
      <c r="W213" s="319"/>
      <c r="X213" s="273"/>
      <c r="Y213" s="273"/>
      <c r="Z213" s="273"/>
      <c r="AA213" s="273"/>
      <c r="AB213" s="273"/>
      <c r="AC213" s="273"/>
      <c r="AD213" s="273"/>
      <c r="AE213" s="273"/>
      <c r="AF213" s="273"/>
      <c r="AG213" s="273"/>
      <c r="AH213" s="270"/>
      <c r="AI213" s="270"/>
      <c r="AJ213" s="270"/>
      <c r="AK213" s="270"/>
      <c r="AL213" s="270"/>
      <c r="AM213" s="270"/>
      <c r="AN213" s="270"/>
      <c r="AO213" s="270"/>
      <c r="AP213" s="270"/>
      <c r="AQ213" s="270"/>
      <c r="AR213" s="270"/>
      <c r="AS213" s="270"/>
      <c r="AT213" s="270"/>
      <c r="AU213" s="270"/>
      <c r="AV213" s="270"/>
      <c r="AW213" s="270"/>
      <c r="AX213" s="270"/>
      <c r="AY213" s="271"/>
      <c r="AZ213" s="270"/>
      <c r="BA213" s="270"/>
      <c r="BB213" s="270"/>
      <c r="BC213" s="270"/>
      <c r="BD213" s="270"/>
      <c r="BE213" s="270"/>
      <c r="BF213" s="270"/>
      <c r="BG213" s="270"/>
      <c r="BH213" s="270"/>
      <c r="BI213" s="270"/>
      <c r="BJ213" s="270"/>
      <c r="BK213" s="270"/>
      <c r="BL213" s="270"/>
      <c r="BM213" s="270"/>
      <c r="BN213" s="270"/>
      <c r="BO213" s="270"/>
      <c r="BP213" s="270"/>
      <c r="BQ213" s="270"/>
    </row>
    <row r="214" spans="1:69" ht="12.75" customHeight="1">
      <c r="A214" s="273"/>
      <c r="B214" s="273"/>
      <c r="C214" s="274"/>
      <c r="D214" s="274"/>
      <c r="E214" s="274"/>
      <c r="F214" s="274"/>
      <c r="G214" s="273"/>
      <c r="H214" s="273"/>
      <c r="I214" s="273"/>
      <c r="J214" s="273"/>
      <c r="K214" s="273"/>
      <c r="L214" s="275"/>
      <c r="M214" s="275"/>
      <c r="N214" s="273"/>
      <c r="O214" s="319"/>
      <c r="P214" s="319"/>
      <c r="Q214" s="319"/>
      <c r="R214" s="319"/>
      <c r="S214" s="319"/>
      <c r="T214" s="319"/>
      <c r="U214" s="319"/>
      <c r="V214" s="319"/>
      <c r="W214" s="319"/>
      <c r="X214" s="273"/>
      <c r="Y214" s="273"/>
      <c r="Z214" s="273"/>
      <c r="AA214" s="273"/>
      <c r="AB214" s="273"/>
      <c r="AC214" s="273"/>
      <c r="AD214" s="273"/>
      <c r="AE214" s="273"/>
      <c r="AF214" s="273"/>
      <c r="AG214" s="273"/>
      <c r="AH214" s="270"/>
      <c r="AI214" s="270"/>
      <c r="AJ214" s="270"/>
      <c r="AK214" s="270"/>
      <c r="AL214" s="270"/>
      <c r="AM214" s="270"/>
      <c r="AN214" s="270"/>
      <c r="AO214" s="270"/>
      <c r="AP214" s="270"/>
      <c r="AQ214" s="270"/>
      <c r="AR214" s="270"/>
      <c r="AS214" s="270"/>
      <c r="AT214" s="270"/>
      <c r="AU214" s="270"/>
      <c r="AV214" s="270"/>
      <c r="AW214" s="270"/>
      <c r="AX214" s="270"/>
      <c r="AY214" s="271"/>
      <c r="AZ214" s="270"/>
      <c r="BA214" s="270"/>
      <c r="BB214" s="270"/>
      <c r="BC214" s="270"/>
      <c r="BD214" s="270"/>
      <c r="BE214" s="270"/>
      <c r="BF214" s="270"/>
      <c r="BG214" s="270"/>
      <c r="BH214" s="270"/>
      <c r="BI214" s="270"/>
      <c r="BJ214" s="270"/>
      <c r="BK214" s="270"/>
      <c r="BL214" s="270"/>
      <c r="BM214" s="270"/>
      <c r="BN214" s="270"/>
      <c r="BO214" s="270"/>
      <c r="BP214" s="270"/>
      <c r="BQ214" s="270"/>
    </row>
    <row r="215" spans="1:69" ht="12.75" customHeight="1">
      <c r="A215" s="273"/>
      <c r="B215" s="273"/>
      <c r="C215" s="274"/>
      <c r="D215" s="274"/>
      <c r="E215" s="274"/>
      <c r="F215" s="274"/>
      <c r="G215" s="273"/>
      <c r="H215" s="273"/>
      <c r="I215" s="273"/>
      <c r="J215" s="273"/>
      <c r="K215" s="273"/>
      <c r="L215" s="275"/>
      <c r="M215" s="275"/>
      <c r="N215" s="273"/>
      <c r="O215" s="319"/>
      <c r="P215" s="319"/>
      <c r="Q215" s="319"/>
      <c r="R215" s="319"/>
      <c r="S215" s="319"/>
      <c r="T215" s="319"/>
      <c r="U215" s="319"/>
      <c r="V215" s="319"/>
      <c r="W215" s="319"/>
      <c r="X215" s="273"/>
      <c r="Y215" s="273"/>
      <c r="Z215" s="273"/>
      <c r="AA215" s="273"/>
      <c r="AB215" s="273"/>
      <c r="AC215" s="273"/>
      <c r="AD215" s="273"/>
      <c r="AE215" s="273"/>
      <c r="AF215" s="273"/>
      <c r="AG215" s="273"/>
      <c r="AH215" s="270"/>
      <c r="AI215" s="270"/>
      <c r="AJ215" s="270"/>
      <c r="AK215" s="270"/>
      <c r="AL215" s="270"/>
      <c r="AM215" s="270"/>
      <c r="AN215" s="270"/>
      <c r="AO215" s="270"/>
      <c r="AP215" s="270"/>
      <c r="AQ215" s="270"/>
      <c r="AR215" s="270"/>
      <c r="AS215" s="270"/>
      <c r="AT215" s="270"/>
      <c r="AU215" s="270"/>
      <c r="AV215" s="270"/>
      <c r="AW215" s="270"/>
      <c r="AX215" s="270"/>
      <c r="AY215" s="271"/>
      <c r="AZ215" s="270"/>
      <c r="BA215" s="270"/>
      <c r="BB215" s="270"/>
      <c r="BC215" s="270"/>
      <c r="BD215" s="270"/>
      <c r="BE215" s="270"/>
      <c r="BF215" s="270"/>
      <c r="BG215" s="270"/>
      <c r="BH215" s="270"/>
      <c r="BI215" s="270"/>
      <c r="BJ215" s="270"/>
      <c r="BK215" s="270"/>
      <c r="BL215" s="270"/>
      <c r="BM215" s="270"/>
      <c r="BN215" s="270"/>
      <c r="BO215" s="270"/>
      <c r="BP215" s="270"/>
      <c r="BQ215" s="270"/>
    </row>
    <row r="216" spans="1:69" ht="12.75" customHeight="1">
      <c r="A216" s="273"/>
      <c r="B216" s="273"/>
      <c r="C216" s="274"/>
      <c r="D216" s="274"/>
      <c r="E216" s="274"/>
      <c r="F216" s="274"/>
      <c r="G216" s="273"/>
      <c r="H216" s="273"/>
      <c r="I216" s="273"/>
      <c r="J216" s="273"/>
      <c r="K216" s="273"/>
      <c r="L216" s="275"/>
      <c r="M216" s="275"/>
      <c r="N216" s="273"/>
      <c r="O216" s="319"/>
      <c r="P216" s="319"/>
      <c r="Q216" s="319"/>
      <c r="R216" s="319"/>
      <c r="S216" s="319"/>
      <c r="T216" s="319"/>
      <c r="U216" s="319"/>
      <c r="V216" s="319"/>
      <c r="W216" s="319"/>
      <c r="X216" s="273"/>
      <c r="Y216" s="273"/>
      <c r="Z216" s="273"/>
      <c r="AA216" s="273"/>
      <c r="AB216" s="273"/>
      <c r="AC216" s="273"/>
      <c r="AD216" s="273"/>
      <c r="AE216" s="273"/>
      <c r="AF216" s="273"/>
      <c r="AG216" s="273"/>
      <c r="AH216" s="270"/>
      <c r="AI216" s="270"/>
      <c r="AJ216" s="270"/>
      <c r="AK216" s="270"/>
      <c r="AL216" s="270"/>
      <c r="AM216" s="270"/>
      <c r="AN216" s="270"/>
      <c r="AO216" s="270"/>
      <c r="AP216" s="270"/>
      <c r="AQ216" s="270"/>
      <c r="AR216" s="270"/>
      <c r="AS216" s="270"/>
      <c r="AT216" s="270"/>
      <c r="AU216" s="270"/>
      <c r="AV216" s="270"/>
      <c r="AW216" s="270"/>
      <c r="AX216" s="270"/>
      <c r="AY216" s="271"/>
      <c r="AZ216" s="270"/>
      <c r="BA216" s="270"/>
      <c r="BB216" s="270"/>
      <c r="BC216" s="270"/>
      <c r="BD216" s="270"/>
      <c r="BE216" s="270"/>
      <c r="BF216" s="270"/>
      <c r="BG216" s="270"/>
      <c r="BH216" s="270"/>
      <c r="BI216" s="270"/>
      <c r="BJ216" s="270"/>
      <c r="BK216" s="270"/>
      <c r="BL216" s="270"/>
      <c r="BM216" s="270"/>
      <c r="BN216" s="270"/>
      <c r="BO216" s="270"/>
      <c r="BP216" s="270"/>
      <c r="BQ216" s="270"/>
    </row>
    <row r="217" spans="1:69" ht="12.75" customHeight="1">
      <c r="A217" s="273"/>
      <c r="B217" s="273"/>
      <c r="C217" s="274"/>
      <c r="D217" s="274"/>
      <c r="E217" s="274"/>
      <c r="F217" s="274"/>
      <c r="G217" s="273"/>
      <c r="H217" s="273"/>
      <c r="I217" s="273"/>
      <c r="J217" s="273"/>
      <c r="K217" s="273"/>
      <c r="L217" s="275"/>
      <c r="M217" s="275"/>
      <c r="N217" s="273"/>
      <c r="O217" s="319"/>
      <c r="P217" s="319"/>
      <c r="Q217" s="319"/>
      <c r="R217" s="319"/>
      <c r="S217" s="319"/>
      <c r="T217" s="319"/>
      <c r="U217" s="319"/>
      <c r="V217" s="319"/>
      <c r="W217" s="319"/>
      <c r="X217" s="273"/>
      <c r="Y217" s="273"/>
      <c r="Z217" s="273"/>
      <c r="AA217" s="273"/>
      <c r="AB217" s="273"/>
      <c r="AC217" s="273"/>
      <c r="AD217" s="273"/>
      <c r="AE217" s="273"/>
      <c r="AF217" s="273"/>
      <c r="AG217" s="273"/>
      <c r="AH217" s="270"/>
      <c r="AI217" s="270"/>
      <c r="AJ217" s="270"/>
      <c r="AK217" s="270"/>
      <c r="AL217" s="270"/>
      <c r="AM217" s="270"/>
      <c r="AN217" s="270"/>
      <c r="AO217" s="270"/>
      <c r="AP217" s="270"/>
      <c r="AQ217" s="270"/>
      <c r="AR217" s="270"/>
      <c r="AS217" s="270"/>
      <c r="AT217" s="270"/>
      <c r="AU217" s="270"/>
      <c r="AV217" s="270"/>
      <c r="AW217" s="270"/>
      <c r="AX217" s="270"/>
      <c r="AY217" s="271"/>
      <c r="AZ217" s="270"/>
      <c r="BA217" s="270"/>
      <c r="BB217" s="270"/>
      <c r="BC217" s="270"/>
      <c r="BD217" s="270"/>
      <c r="BE217" s="270"/>
      <c r="BF217" s="270"/>
      <c r="BG217" s="270"/>
      <c r="BH217" s="270"/>
      <c r="BI217" s="270"/>
      <c r="BJ217" s="270"/>
      <c r="BK217" s="270"/>
      <c r="BL217" s="270"/>
      <c r="BM217" s="270"/>
      <c r="BN217" s="270"/>
      <c r="BO217" s="270"/>
      <c r="BP217" s="270"/>
      <c r="BQ217" s="270"/>
    </row>
    <row r="218" spans="1:69" ht="12.75" customHeight="1">
      <c r="A218" s="273"/>
      <c r="B218" s="273"/>
      <c r="C218" s="274"/>
      <c r="D218" s="274"/>
      <c r="E218" s="274"/>
      <c r="F218" s="274"/>
      <c r="G218" s="273"/>
      <c r="H218" s="273"/>
      <c r="I218" s="273"/>
      <c r="J218" s="273"/>
      <c r="K218" s="273"/>
      <c r="L218" s="275"/>
      <c r="M218" s="275"/>
      <c r="N218" s="273"/>
      <c r="O218" s="319"/>
      <c r="P218" s="319"/>
      <c r="Q218" s="319"/>
      <c r="R218" s="319"/>
      <c r="S218" s="319"/>
      <c r="T218" s="319"/>
      <c r="U218" s="319"/>
      <c r="V218" s="319"/>
      <c r="W218" s="319"/>
      <c r="X218" s="273"/>
      <c r="Y218" s="273"/>
      <c r="Z218" s="273"/>
      <c r="AA218" s="273"/>
      <c r="AB218" s="273"/>
      <c r="AC218" s="273"/>
      <c r="AD218" s="273"/>
      <c r="AE218" s="273"/>
      <c r="AF218" s="273"/>
      <c r="AG218" s="273"/>
      <c r="AH218" s="270"/>
      <c r="AI218" s="270"/>
      <c r="AJ218" s="270"/>
      <c r="AK218" s="270"/>
      <c r="AL218" s="270"/>
      <c r="AM218" s="270"/>
      <c r="AN218" s="270"/>
      <c r="AO218" s="270"/>
      <c r="AP218" s="270"/>
      <c r="AQ218" s="270"/>
      <c r="AR218" s="270"/>
      <c r="AS218" s="270"/>
      <c r="AT218" s="270"/>
      <c r="AU218" s="270"/>
      <c r="AV218" s="270"/>
      <c r="AW218" s="270"/>
      <c r="AX218" s="270"/>
      <c r="AY218" s="271"/>
      <c r="AZ218" s="270"/>
      <c r="BA218" s="270"/>
      <c r="BB218" s="270"/>
      <c r="BC218" s="270"/>
      <c r="BD218" s="270"/>
      <c r="BE218" s="270"/>
      <c r="BF218" s="270"/>
      <c r="BG218" s="270"/>
      <c r="BH218" s="270"/>
      <c r="BI218" s="270"/>
      <c r="BJ218" s="270"/>
      <c r="BK218" s="270"/>
      <c r="BL218" s="270"/>
      <c r="BM218" s="270"/>
      <c r="BN218" s="270"/>
      <c r="BO218" s="270"/>
      <c r="BP218" s="270"/>
      <c r="BQ218" s="270"/>
    </row>
    <row r="219" spans="1:69" ht="12.75" customHeight="1">
      <c r="A219" s="273"/>
      <c r="B219" s="273"/>
      <c r="C219" s="274"/>
      <c r="D219" s="274"/>
      <c r="E219" s="274"/>
      <c r="F219" s="274"/>
      <c r="G219" s="273"/>
      <c r="H219" s="273"/>
      <c r="I219" s="273"/>
      <c r="J219" s="273"/>
      <c r="K219" s="273"/>
      <c r="L219" s="275"/>
      <c r="M219" s="275"/>
      <c r="N219" s="273"/>
      <c r="O219" s="319"/>
      <c r="P219" s="319"/>
      <c r="Q219" s="319"/>
      <c r="R219" s="319"/>
      <c r="S219" s="319"/>
      <c r="T219" s="319"/>
      <c r="U219" s="319"/>
      <c r="V219" s="319"/>
      <c r="W219" s="319"/>
      <c r="X219" s="273"/>
      <c r="Y219" s="273"/>
      <c r="Z219" s="273"/>
      <c r="AA219" s="273"/>
      <c r="AB219" s="273"/>
      <c r="AC219" s="273"/>
      <c r="AD219" s="273"/>
      <c r="AE219" s="273"/>
      <c r="AF219" s="273"/>
      <c r="AG219" s="273"/>
      <c r="AH219" s="270"/>
      <c r="AI219" s="270"/>
      <c r="AJ219" s="270"/>
      <c r="AK219" s="270"/>
      <c r="AL219" s="270"/>
      <c r="AM219" s="270"/>
      <c r="AN219" s="270"/>
      <c r="AO219" s="270"/>
      <c r="AP219" s="270"/>
      <c r="AQ219" s="270"/>
      <c r="AR219" s="270"/>
      <c r="AS219" s="270"/>
      <c r="AT219" s="270"/>
      <c r="AU219" s="270"/>
      <c r="AV219" s="270"/>
      <c r="AW219" s="270"/>
      <c r="AX219" s="270"/>
      <c r="AY219" s="271"/>
      <c r="AZ219" s="270"/>
      <c r="BA219" s="270"/>
      <c r="BB219" s="270"/>
      <c r="BC219" s="270"/>
      <c r="BD219" s="270"/>
      <c r="BE219" s="270"/>
      <c r="BF219" s="270"/>
      <c r="BG219" s="270"/>
      <c r="BH219" s="270"/>
      <c r="BI219" s="270"/>
      <c r="BJ219" s="270"/>
      <c r="BK219" s="270"/>
      <c r="BL219" s="270"/>
      <c r="BM219" s="270"/>
      <c r="BN219" s="270"/>
      <c r="BO219" s="270"/>
      <c r="BP219" s="270"/>
      <c r="BQ219" s="270"/>
    </row>
    <row r="220" spans="1:69" ht="12.75" customHeight="1">
      <c r="A220" s="273"/>
      <c r="B220" s="273"/>
      <c r="C220" s="274"/>
      <c r="D220" s="274"/>
      <c r="E220" s="274"/>
      <c r="F220" s="274"/>
      <c r="G220" s="273"/>
      <c r="H220" s="273"/>
      <c r="I220" s="273"/>
      <c r="J220" s="273"/>
      <c r="K220" s="273"/>
      <c r="L220" s="275"/>
      <c r="M220" s="275"/>
      <c r="N220" s="273"/>
      <c r="O220" s="319"/>
      <c r="P220" s="319"/>
      <c r="Q220" s="319"/>
      <c r="R220" s="319"/>
      <c r="S220" s="319"/>
      <c r="T220" s="319"/>
      <c r="U220" s="319"/>
      <c r="V220" s="319"/>
      <c r="W220" s="319"/>
      <c r="X220" s="273"/>
      <c r="Y220" s="273"/>
      <c r="Z220" s="273"/>
      <c r="AA220" s="273"/>
      <c r="AB220" s="273"/>
      <c r="AC220" s="273"/>
      <c r="AD220" s="273"/>
      <c r="AE220" s="273"/>
      <c r="AF220" s="273"/>
      <c r="AG220" s="273"/>
      <c r="AH220" s="270"/>
      <c r="AI220" s="270"/>
      <c r="AJ220" s="270"/>
      <c r="AK220" s="270"/>
      <c r="AL220" s="270"/>
      <c r="AM220" s="270"/>
      <c r="AN220" s="270"/>
      <c r="AO220" s="270"/>
      <c r="AP220" s="270"/>
      <c r="AQ220" s="270"/>
      <c r="AR220" s="270"/>
      <c r="AS220" s="270"/>
      <c r="AT220" s="270"/>
      <c r="AU220" s="270"/>
      <c r="AV220" s="270"/>
      <c r="AW220" s="270"/>
      <c r="AX220" s="270"/>
      <c r="AY220" s="271"/>
      <c r="AZ220" s="270"/>
      <c r="BA220" s="270"/>
      <c r="BB220" s="270"/>
      <c r="BC220" s="270"/>
      <c r="BD220" s="270"/>
      <c r="BE220" s="270"/>
      <c r="BF220" s="270"/>
      <c r="BG220" s="270"/>
      <c r="BH220" s="270"/>
      <c r="BI220" s="270"/>
      <c r="BJ220" s="270"/>
      <c r="BK220" s="270"/>
      <c r="BL220" s="270"/>
      <c r="BM220" s="270"/>
      <c r="BN220" s="270"/>
      <c r="BO220" s="270"/>
      <c r="BP220" s="270"/>
      <c r="BQ220" s="270"/>
    </row>
    <row r="221" spans="1:69" ht="12.75" customHeight="1">
      <c r="A221" s="273"/>
      <c r="B221" s="273"/>
      <c r="C221" s="274"/>
      <c r="D221" s="274"/>
      <c r="E221" s="274"/>
      <c r="F221" s="274"/>
      <c r="G221" s="273"/>
      <c r="H221" s="273"/>
      <c r="I221" s="273"/>
      <c r="J221" s="273"/>
      <c r="K221" s="273"/>
      <c r="L221" s="275"/>
      <c r="M221" s="275"/>
      <c r="N221" s="273"/>
      <c r="O221" s="319"/>
      <c r="P221" s="319"/>
      <c r="Q221" s="319"/>
      <c r="R221" s="319"/>
      <c r="S221" s="319"/>
      <c r="T221" s="319"/>
      <c r="U221" s="319"/>
      <c r="V221" s="319"/>
      <c r="W221" s="319"/>
      <c r="X221" s="273"/>
      <c r="Y221" s="273"/>
      <c r="Z221" s="273"/>
      <c r="AA221" s="273"/>
      <c r="AB221" s="273"/>
      <c r="AC221" s="273"/>
      <c r="AD221" s="273"/>
      <c r="AE221" s="273"/>
      <c r="AF221" s="273"/>
      <c r="AG221" s="273"/>
      <c r="AH221" s="270"/>
      <c r="AI221" s="270"/>
      <c r="AJ221" s="270"/>
      <c r="AK221" s="270"/>
      <c r="AL221" s="270"/>
      <c r="AM221" s="270"/>
      <c r="AN221" s="270"/>
      <c r="AO221" s="270"/>
      <c r="AP221" s="270"/>
      <c r="AQ221" s="270"/>
      <c r="AR221" s="270"/>
      <c r="AS221" s="270"/>
      <c r="AT221" s="270"/>
      <c r="AU221" s="270"/>
      <c r="AV221" s="270"/>
      <c r="AW221" s="270"/>
      <c r="AX221" s="270"/>
      <c r="AY221" s="271"/>
      <c r="AZ221" s="270"/>
      <c r="BA221" s="270"/>
      <c r="BB221" s="270"/>
      <c r="BC221" s="270"/>
      <c r="BD221" s="270"/>
      <c r="BE221" s="270"/>
      <c r="BF221" s="270"/>
      <c r="BG221" s="270"/>
      <c r="BH221" s="270"/>
      <c r="BI221" s="270"/>
      <c r="BJ221" s="270"/>
      <c r="BK221" s="270"/>
      <c r="BL221" s="270"/>
      <c r="BM221" s="270"/>
      <c r="BN221" s="270"/>
      <c r="BO221" s="270"/>
      <c r="BP221" s="270"/>
      <c r="BQ221" s="270"/>
    </row>
    <row r="222" spans="1:69" ht="12.75" customHeight="1">
      <c r="A222" s="273"/>
      <c r="B222" s="273"/>
      <c r="C222" s="274"/>
      <c r="D222" s="274"/>
      <c r="E222" s="274"/>
      <c r="F222" s="274"/>
      <c r="G222" s="273"/>
      <c r="H222" s="273"/>
      <c r="I222" s="273"/>
      <c r="J222" s="273"/>
      <c r="K222" s="273"/>
      <c r="L222" s="275"/>
      <c r="M222" s="275"/>
      <c r="N222" s="273"/>
      <c r="O222" s="319"/>
      <c r="P222" s="319"/>
      <c r="Q222" s="319"/>
      <c r="R222" s="319"/>
      <c r="S222" s="319"/>
      <c r="T222" s="319"/>
      <c r="U222" s="319"/>
      <c r="V222" s="319"/>
      <c r="W222" s="319"/>
      <c r="X222" s="273"/>
      <c r="Y222" s="273"/>
      <c r="Z222" s="273"/>
      <c r="AA222" s="273"/>
      <c r="AB222" s="273"/>
      <c r="AC222" s="273"/>
      <c r="AD222" s="273"/>
      <c r="AE222" s="273"/>
      <c r="AF222" s="273"/>
      <c r="AG222" s="273"/>
      <c r="AH222" s="270"/>
      <c r="AI222" s="270"/>
      <c r="AJ222" s="270"/>
      <c r="AK222" s="270"/>
      <c r="AL222" s="270"/>
      <c r="AM222" s="270"/>
      <c r="AN222" s="270"/>
      <c r="AO222" s="270"/>
      <c r="AP222" s="270"/>
      <c r="AQ222" s="270"/>
      <c r="AR222" s="270"/>
      <c r="AS222" s="270"/>
      <c r="AT222" s="270"/>
      <c r="AU222" s="270"/>
      <c r="AV222" s="270"/>
      <c r="AW222" s="270"/>
      <c r="AX222" s="270"/>
      <c r="AY222" s="271"/>
      <c r="AZ222" s="270"/>
      <c r="BA222" s="270"/>
      <c r="BB222" s="270"/>
      <c r="BC222" s="270"/>
      <c r="BD222" s="270"/>
      <c r="BE222" s="270"/>
      <c r="BF222" s="270"/>
      <c r="BG222" s="270"/>
      <c r="BH222" s="270"/>
      <c r="BI222" s="270"/>
      <c r="BJ222" s="270"/>
      <c r="BK222" s="270"/>
      <c r="BL222" s="270"/>
      <c r="BM222" s="270"/>
      <c r="BN222" s="270"/>
      <c r="BO222" s="270"/>
      <c r="BP222" s="270"/>
      <c r="BQ222" s="270"/>
    </row>
    <row r="223" spans="1:69" ht="12.75" customHeight="1">
      <c r="A223" s="273"/>
      <c r="B223" s="273"/>
      <c r="C223" s="274"/>
      <c r="D223" s="274"/>
      <c r="E223" s="274"/>
      <c r="F223" s="274"/>
      <c r="G223" s="273"/>
      <c r="H223" s="273"/>
      <c r="I223" s="273"/>
      <c r="J223" s="273"/>
      <c r="K223" s="273"/>
      <c r="L223" s="275"/>
      <c r="M223" s="275"/>
      <c r="N223" s="273"/>
      <c r="O223" s="319"/>
      <c r="P223" s="319"/>
      <c r="Q223" s="319"/>
      <c r="R223" s="319"/>
      <c r="S223" s="319"/>
      <c r="T223" s="319"/>
      <c r="U223" s="319"/>
      <c r="V223" s="319"/>
      <c r="W223" s="319"/>
      <c r="X223" s="273"/>
      <c r="Y223" s="273"/>
      <c r="Z223" s="273"/>
      <c r="AA223" s="273"/>
      <c r="AB223" s="273"/>
      <c r="AC223" s="273"/>
      <c r="AD223" s="273"/>
      <c r="AE223" s="273"/>
      <c r="AF223" s="273"/>
      <c r="AG223" s="273"/>
      <c r="AH223" s="270"/>
      <c r="AI223" s="270"/>
      <c r="AJ223" s="270"/>
      <c r="AK223" s="270"/>
      <c r="AL223" s="270"/>
      <c r="AM223" s="270"/>
      <c r="AN223" s="270"/>
      <c r="AO223" s="270"/>
      <c r="AP223" s="270"/>
      <c r="AQ223" s="270"/>
      <c r="AR223" s="270"/>
      <c r="AS223" s="270"/>
      <c r="AT223" s="270"/>
      <c r="AU223" s="270"/>
      <c r="AV223" s="270"/>
      <c r="AW223" s="270"/>
      <c r="AX223" s="270"/>
      <c r="AY223" s="271"/>
      <c r="AZ223" s="270"/>
      <c r="BA223" s="270"/>
      <c r="BB223" s="270"/>
      <c r="BC223" s="270"/>
      <c r="BD223" s="270"/>
      <c r="BE223" s="270"/>
      <c r="BF223" s="270"/>
      <c r="BG223" s="270"/>
      <c r="BH223" s="270"/>
      <c r="BI223" s="270"/>
      <c r="BJ223" s="270"/>
      <c r="BK223" s="270"/>
      <c r="BL223" s="270"/>
      <c r="BM223" s="270"/>
      <c r="BN223" s="270"/>
      <c r="BO223" s="270"/>
      <c r="BP223" s="270"/>
      <c r="BQ223" s="270"/>
    </row>
    <row r="224" spans="1:69" ht="12.75" customHeight="1">
      <c r="A224" s="273"/>
      <c r="B224" s="273"/>
      <c r="C224" s="274"/>
      <c r="D224" s="274"/>
      <c r="E224" s="274"/>
      <c r="F224" s="274"/>
      <c r="G224" s="273"/>
      <c r="H224" s="273"/>
      <c r="I224" s="273"/>
      <c r="J224" s="273"/>
      <c r="K224" s="273"/>
      <c r="L224" s="275"/>
      <c r="M224" s="275"/>
      <c r="N224" s="273"/>
      <c r="O224" s="319"/>
      <c r="P224" s="319"/>
      <c r="Q224" s="319"/>
      <c r="R224" s="319"/>
      <c r="S224" s="319"/>
      <c r="T224" s="319"/>
      <c r="U224" s="319"/>
      <c r="V224" s="319"/>
      <c r="W224" s="319"/>
      <c r="X224" s="273"/>
      <c r="Y224" s="273"/>
      <c r="Z224" s="273"/>
      <c r="AA224" s="273"/>
      <c r="AB224" s="273"/>
      <c r="AC224" s="273"/>
      <c r="AD224" s="273"/>
      <c r="AE224" s="273"/>
      <c r="AF224" s="273"/>
      <c r="AG224" s="273"/>
      <c r="AH224" s="270"/>
      <c r="AI224" s="270"/>
      <c r="AJ224" s="270"/>
      <c r="AK224" s="270"/>
      <c r="AL224" s="270"/>
      <c r="AM224" s="270"/>
      <c r="AN224" s="270"/>
      <c r="AO224" s="270"/>
      <c r="AP224" s="270"/>
      <c r="AQ224" s="270"/>
      <c r="AR224" s="270"/>
      <c r="AS224" s="270"/>
      <c r="AT224" s="270"/>
      <c r="AU224" s="270"/>
      <c r="AV224" s="270"/>
      <c r="AW224" s="270"/>
      <c r="AX224" s="270"/>
      <c r="AY224" s="271"/>
      <c r="AZ224" s="270"/>
      <c r="BA224" s="270"/>
      <c r="BB224" s="270"/>
      <c r="BC224" s="270"/>
      <c r="BD224" s="270"/>
      <c r="BE224" s="270"/>
      <c r="BF224" s="270"/>
      <c r="BG224" s="270"/>
      <c r="BH224" s="270"/>
      <c r="BI224" s="270"/>
      <c r="BJ224" s="270"/>
      <c r="BK224" s="270"/>
      <c r="BL224" s="270"/>
      <c r="BM224" s="270"/>
      <c r="BN224" s="270"/>
      <c r="BO224" s="270"/>
      <c r="BP224" s="270"/>
      <c r="BQ224" s="270"/>
    </row>
    <row r="225" spans="1:69" ht="12.75" customHeight="1">
      <c r="A225" s="273"/>
      <c r="B225" s="273"/>
      <c r="C225" s="274"/>
      <c r="D225" s="274"/>
      <c r="E225" s="274"/>
      <c r="F225" s="274"/>
      <c r="G225" s="273"/>
      <c r="H225" s="273"/>
      <c r="I225" s="273"/>
      <c r="J225" s="273"/>
      <c r="K225" s="273"/>
      <c r="L225" s="275"/>
      <c r="M225" s="275"/>
      <c r="N225" s="273"/>
      <c r="O225" s="319"/>
      <c r="P225" s="319"/>
      <c r="Q225" s="319"/>
      <c r="R225" s="319"/>
      <c r="S225" s="319"/>
      <c r="T225" s="319"/>
      <c r="U225" s="319"/>
      <c r="V225" s="319"/>
      <c r="W225" s="319"/>
      <c r="X225" s="273"/>
      <c r="Y225" s="273"/>
      <c r="Z225" s="273"/>
      <c r="AA225" s="273"/>
      <c r="AB225" s="273"/>
      <c r="AC225" s="273"/>
      <c r="AD225" s="273"/>
      <c r="AE225" s="273"/>
      <c r="AF225" s="273"/>
      <c r="AG225" s="273"/>
      <c r="AH225" s="270"/>
      <c r="AI225" s="270"/>
      <c r="AJ225" s="270"/>
      <c r="AK225" s="270"/>
      <c r="AL225" s="270"/>
      <c r="AM225" s="270"/>
      <c r="AN225" s="270"/>
      <c r="AO225" s="270"/>
      <c r="AP225" s="270"/>
      <c r="AQ225" s="270"/>
      <c r="AR225" s="270"/>
      <c r="AS225" s="270"/>
      <c r="AT225" s="270"/>
      <c r="AU225" s="270"/>
      <c r="AV225" s="270"/>
      <c r="AW225" s="270"/>
      <c r="AX225" s="270"/>
      <c r="AY225" s="271"/>
      <c r="AZ225" s="270"/>
      <c r="BA225" s="270"/>
      <c r="BB225" s="270"/>
      <c r="BC225" s="270"/>
      <c r="BD225" s="270"/>
      <c r="BE225" s="270"/>
      <c r="BF225" s="270"/>
      <c r="BG225" s="270"/>
      <c r="BH225" s="270"/>
      <c r="BI225" s="270"/>
      <c r="BJ225" s="270"/>
      <c r="BK225" s="270"/>
      <c r="BL225" s="270"/>
      <c r="BM225" s="270"/>
      <c r="BN225" s="270"/>
      <c r="BO225" s="270"/>
      <c r="BP225" s="270"/>
      <c r="BQ225" s="270"/>
    </row>
    <row r="226" spans="1:69" ht="12.75" customHeight="1">
      <c r="A226" s="273"/>
      <c r="B226" s="273"/>
      <c r="C226" s="274"/>
      <c r="D226" s="274"/>
      <c r="E226" s="274"/>
      <c r="F226" s="274"/>
      <c r="G226" s="273"/>
      <c r="H226" s="273"/>
      <c r="I226" s="273"/>
      <c r="J226" s="273"/>
      <c r="K226" s="273"/>
      <c r="L226" s="275"/>
      <c r="M226" s="275"/>
      <c r="N226" s="273"/>
      <c r="O226" s="319"/>
      <c r="P226" s="319"/>
      <c r="Q226" s="319"/>
      <c r="R226" s="319"/>
      <c r="S226" s="319"/>
      <c r="T226" s="319"/>
      <c r="U226" s="319"/>
      <c r="V226" s="319"/>
      <c r="W226" s="319"/>
      <c r="X226" s="273"/>
      <c r="Y226" s="273"/>
      <c r="Z226" s="273"/>
      <c r="AA226" s="273"/>
      <c r="AB226" s="273"/>
      <c r="AC226" s="273"/>
      <c r="AD226" s="273"/>
      <c r="AE226" s="273"/>
      <c r="AF226" s="273"/>
      <c r="AG226" s="273"/>
      <c r="AH226" s="270"/>
      <c r="AI226" s="270"/>
      <c r="AJ226" s="270"/>
      <c r="AK226" s="270"/>
      <c r="AL226" s="270"/>
      <c r="AM226" s="270"/>
      <c r="AN226" s="270"/>
      <c r="AO226" s="270"/>
      <c r="AP226" s="270"/>
      <c r="AQ226" s="270"/>
      <c r="AR226" s="270"/>
      <c r="AS226" s="270"/>
      <c r="AT226" s="270"/>
      <c r="AU226" s="270"/>
      <c r="AV226" s="270"/>
      <c r="AW226" s="270"/>
      <c r="AX226" s="270"/>
      <c r="AY226" s="271"/>
      <c r="AZ226" s="270"/>
      <c r="BA226" s="270"/>
      <c r="BB226" s="270"/>
      <c r="BC226" s="270"/>
      <c r="BD226" s="270"/>
      <c r="BE226" s="270"/>
      <c r="BF226" s="270"/>
      <c r="BG226" s="270"/>
      <c r="BH226" s="270"/>
      <c r="BI226" s="270"/>
      <c r="BJ226" s="270"/>
      <c r="BK226" s="270"/>
      <c r="BL226" s="270"/>
      <c r="BM226" s="270"/>
      <c r="BN226" s="270"/>
      <c r="BO226" s="270"/>
      <c r="BP226" s="270"/>
      <c r="BQ226" s="270"/>
    </row>
    <row r="227" spans="1:69" ht="12.75" customHeight="1">
      <c r="A227" s="273"/>
      <c r="B227" s="273"/>
      <c r="C227" s="274"/>
      <c r="D227" s="274"/>
      <c r="E227" s="274"/>
      <c r="F227" s="274"/>
      <c r="G227" s="273"/>
      <c r="H227" s="273"/>
      <c r="I227" s="273"/>
      <c r="J227" s="273"/>
      <c r="K227" s="273"/>
      <c r="L227" s="275"/>
      <c r="M227" s="275"/>
      <c r="N227" s="273"/>
      <c r="O227" s="319"/>
      <c r="P227" s="319"/>
      <c r="Q227" s="319"/>
      <c r="R227" s="319"/>
      <c r="S227" s="319"/>
      <c r="T227" s="319"/>
      <c r="U227" s="319"/>
      <c r="V227" s="319"/>
      <c r="W227" s="319"/>
      <c r="X227" s="273"/>
      <c r="Y227" s="273"/>
      <c r="Z227" s="273"/>
      <c r="AA227" s="273"/>
      <c r="AB227" s="273"/>
      <c r="AC227" s="273"/>
      <c r="AD227" s="273"/>
      <c r="AE227" s="273"/>
      <c r="AF227" s="273"/>
      <c r="AG227" s="273"/>
      <c r="AH227" s="270"/>
      <c r="AI227" s="270"/>
      <c r="AJ227" s="270"/>
      <c r="AK227" s="270"/>
      <c r="AL227" s="270"/>
      <c r="AM227" s="270"/>
      <c r="AN227" s="270"/>
      <c r="AO227" s="270"/>
      <c r="AP227" s="270"/>
      <c r="AQ227" s="270"/>
      <c r="AR227" s="270"/>
      <c r="AS227" s="270"/>
      <c r="AT227" s="270"/>
      <c r="AU227" s="270"/>
      <c r="AV227" s="270"/>
      <c r="AW227" s="270"/>
      <c r="AX227" s="270"/>
      <c r="AY227" s="271"/>
      <c r="AZ227" s="270"/>
      <c r="BA227" s="270"/>
      <c r="BB227" s="270"/>
      <c r="BC227" s="270"/>
      <c r="BD227" s="270"/>
      <c r="BE227" s="270"/>
      <c r="BF227" s="270"/>
      <c r="BG227" s="270"/>
      <c r="BH227" s="270"/>
      <c r="BI227" s="270"/>
      <c r="BJ227" s="270"/>
      <c r="BK227" s="270"/>
      <c r="BL227" s="270"/>
      <c r="BM227" s="270"/>
      <c r="BN227" s="270"/>
      <c r="BO227" s="270"/>
      <c r="BP227" s="270"/>
      <c r="BQ227" s="270"/>
    </row>
    <row r="228" spans="1:69" ht="12.75" customHeight="1">
      <c r="A228" s="273"/>
      <c r="B228" s="273"/>
      <c r="C228" s="274"/>
      <c r="D228" s="274"/>
      <c r="E228" s="274"/>
      <c r="F228" s="274"/>
      <c r="G228" s="273"/>
      <c r="H228" s="273"/>
      <c r="I228" s="273"/>
      <c r="J228" s="273"/>
      <c r="K228" s="273"/>
      <c r="L228" s="275"/>
      <c r="M228" s="275"/>
      <c r="N228" s="273"/>
      <c r="O228" s="319"/>
      <c r="P228" s="319"/>
      <c r="Q228" s="319"/>
      <c r="R228" s="319"/>
      <c r="S228" s="319"/>
      <c r="T228" s="319"/>
      <c r="U228" s="319"/>
      <c r="V228" s="319"/>
      <c r="W228" s="319"/>
      <c r="X228" s="273"/>
      <c r="Y228" s="273"/>
      <c r="Z228" s="273"/>
      <c r="AA228" s="273"/>
      <c r="AB228" s="273"/>
      <c r="AC228" s="273"/>
      <c r="AD228" s="273"/>
      <c r="AE228" s="273"/>
      <c r="AF228" s="273"/>
      <c r="AG228" s="273"/>
      <c r="AH228" s="270"/>
      <c r="AI228" s="270"/>
      <c r="AJ228" s="270"/>
      <c r="AK228" s="270"/>
      <c r="AL228" s="270"/>
      <c r="AM228" s="270"/>
      <c r="AN228" s="270"/>
      <c r="AO228" s="270"/>
      <c r="AP228" s="270"/>
      <c r="AQ228" s="270"/>
      <c r="AR228" s="270"/>
      <c r="AS228" s="270"/>
      <c r="AT228" s="270"/>
      <c r="AU228" s="270"/>
      <c r="AV228" s="270"/>
      <c r="AW228" s="270"/>
      <c r="AX228" s="270"/>
      <c r="AY228" s="271"/>
      <c r="AZ228" s="270"/>
      <c r="BA228" s="270"/>
      <c r="BB228" s="270"/>
      <c r="BC228" s="270"/>
      <c r="BD228" s="270"/>
      <c r="BE228" s="270"/>
      <c r="BF228" s="270"/>
      <c r="BG228" s="270"/>
      <c r="BH228" s="270"/>
      <c r="BI228" s="270"/>
      <c r="BJ228" s="270"/>
      <c r="BK228" s="270"/>
      <c r="BL228" s="270"/>
      <c r="BM228" s="270"/>
      <c r="BN228" s="270"/>
      <c r="BO228" s="270"/>
      <c r="BP228" s="270"/>
      <c r="BQ228" s="270"/>
    </row>
    <row r="229" spans="1:69" ht="12.75" customHeight="1">
      <c r="A229" s="273"/>
      <c r="B229" s="273"/>
      <c r="C229" s="274"/>
      <c r="D229" s="274"/>
      <c r="E229" s="274"/>
      <c r="F229" s="274"/>
      <c r="G229" s="273"/>
      <c r="H229" s="273"/>
      <c r="I229" s="273"/>
      <c r="J229" s="273"/>
      <c r="K229" s="273"/>
      <c r="L229" s="275"/>
      <c r="M229" s="275"/>
      <c r="N229" s="273"/>
      <c r="O229" s="319"/>
      <c r="P229" s="319"/>
      <c r="Q229" s="319"/>
      <c r="R229" s="319"/>
      <c r="S229" s="319"/>
      <c r="T229" s="319"/>
      <c r="U229" s="319"/>
      <c r="V229" s="319"/>
      <c r="W229" s="319"/>
      <c r="X229" s="273"/>
      <c r="Y229" s="273"/>
      <c r="Z229" s="273"/>
      <c r="AA229" s="273"/>
      <c r="AB229" s="273"/>
      <c r="AC229" s="273"/>
      <c r="AD229" s="273"/>
      <c r="AE229" s="273"/>
      <c r="AF229" s="273"/>
      <c r="AG229" s="273"/>
      <c r="AH229" s="270"/>
      <c r="AI229" s="270"/>
      <c r="AJ229" s="270"/>
      <c r="AK229" s="270"/>
      <c r="AL229" s="270"/>
      <c r="AM229" s="270"/>
      <c r="AN229" s="270"/>
      <c r="AO229" s="270"/>
      <c r="AP229" s="270"/>
      <c r="AQ229" s="270"/>
      <c r="AR229" s="270"/>
      <c r="AS229" s="270"/>
      <c r="AT229" s="270"/>
      <c r="AU229" s="270"/>
      <c r="AV229" s="270"/>
      <c r="AW229" s="270"/>
      <c r="AX229" s="270"/>
      <c r="AY229" s="271"/>
      <c r="AZ229" s="270"/>
      <c r="BA229" s="270"/>
      <c r="BB229" s="270"/>
      <c r="BC229" s="270"/>
      <c r="BD229" s="270"/>
      <c r="BE229" s="270"/>
      <c r="BF229" s="270"/>
      <c r="BG229" s="270"/>
      <c r="BH229" s="270"/>
      <c r="BI229" s="270"/>
      <c r="BJ229" s="270"/>
      <c r="BK229" s="270"/>
      <c r="BL229" s="270"/>
      <c r="BM229" s="270"/>
      <c r="BN229" s="270"/>
      <c r="BO229" s="270"/>
      <c r="BP229" s="270"/>
      <c r="BQ229" s="270"/>
    </row>
    <row r="230" spans="1:69" ht="12.75" customHeight="1">
      <c r="A230" s="273"/>
      <c r="B230" s="273"/>
      <c r="C230" s="274"/>
      <c r="D230" s="274"/>
      <c r="E230" s="274"/>
      <c r="F230" s="274"/>
      <c r="G230" s="273"/>
      <c r="H230" s="273"/>
      <c r="I230" s="273"/>
      <c r="J230" s="273"/>
      <c r="K230" s="273"/>
      <c r="L230" s="275"/>
      <c r="M230" s="275"/>
      <c r="N230" s="273"/>
      <c r="O230" s="319"/>
      <c r="P230" s="319"/>
      <c r="Q230" s="319"/>
      <c r="R230" s="319"/>
      <c r="S230" s="319"/>
      <c r="T230" s="319"/>
      <c r="U230" s="319"/>
      <c r="V230" s="319"/>
      <c r="W230" s="319"/>
      <c r="X230" s="273"/>
      <c r="Y230" s="273"/>
      <c r="Z230" s="273"/>
      <c r="AA230" s="273"/>
      <c r="AB230" s="273"/>
      <c r="AC230" s="273"/>
      <c r="AD230" s="273"/>
      <c r="AE230" s="273"/>
      <c r="AF230" s="273"/>
      <c r="AG230" s="273"/>
      <c r="AH230" s="270"/>
      <c r="AI230" s="270"/>
      <c r="AJ230" s="270"/>
      <c r="AK230" s="270"/>
      <c r="AL230" s="270"/>
      <c r="AM230" s="270"/>
      <c r="AN230" s="270"/>
      <c r="AO230" s="270"/>
      <c r="AP230" s="270"/>
      <c r="AQ230" s="270"/>
      <c r="AR230" s="270"/>
      <c r="AS230" s="270"/>
      <c r="AT230" s="270"/>
      <c r="AU230" s="270"/>
      <c r="AV230" s="270"/>
      <c r="AW230" s="270"/>
      <c r="AX230" s="270"/>
      <c r="AY230" s="271"/>
      <c r="AZ230" s="270"/>
      <c r="BA230" s="270"/>
      <c r="BB230" s="270"/>
      <c r="BC230" s="270"/>
      <c r="BD230" s="270"/>
      <c r="BE230" s="270"/>
      <c r="BF230" s="270"/>
      <c r="BG230" s="270"/>
      <c r="BH230" s="270"/>
      <c r="BI230" s="270"/>
      <c r="BJ230" s="270"/>
      <c r="BK230" s="270"/>
      <c r="BL230" s="270"/>
      <c r="BM230" s="270"/>
      <c r="BN230" s="270"/>
      <c r="BO230" s="270"/>
      <c r="BP230" s="270"/>
      <c r="BQ230" s="270"/>
    </row>
    <row r="231" spans="1:69" ht="12.75" customHeight="1">
      <c r="A231" s="273"/>
      <c r="B231" s="273"/>
      <c r="C231" s="274"/>
      <c r="D231" s="274"/>
      <c r="E231" s="274"/>
      <c r="F231" s="274"/>
      <c r="G231" s="273"/>
      <c r="H231" s="273"/>
      <c r="I231" s="273"/>
      <c r="J231" s="273"/>
      <c r="K231" s="273"/>
      <c r="L231" s="275"/>
      <c r="M231" s="275"/>
      <c r="N231" s="273"/>
      <c r="O231" s="319"/>
      <c r="P231" s="319"/>
      <c r="Q231" s="319"/>
      <c r="R231" s="319"/>
      <c r="S231" s="319"/>
      <c r="T231" s="319"/>
      <c r="U231" s="319"/>
      <c r="V231" s="319"/>
      <c r="W231" s="319"/>
      <c r="X231" s="273"/>
      <c r="Y231" s="273"/>
      <c r="Z231" s="273"/>
      <c r="AA231" s="273"/>
      <c r="AB231" s="273"/>
      <c r="AC231" s="273"/>
      <c r="AD231" s="273"/>
      <c r="AE231" s="273"/>
      <c r="AF231" s="273"/>
      <c r="AG231" s="273"/>
      <c r="AH231" s="270"/>
      <c r="AI231" s="270"/>
      <c r="AJ231" s="270"/>
      <c r="AK231" s="270"/>
      <c r="AL231" s="270"/>
      <c r="AM231" s="270"/>
      <c r="AN231" s="270"/>
      <c r="AO231" s="270"/>
      <c r="AP231" s="270"/>
      <c r="AQ231" s="270"/>
      <c r="AR231" s="270"/>
      <c r="AS231" s="270"/>
      <c r="AT231" s="270"/>
      <c r="AU231" s="270"/>
      <c r="AV231" s="270"/>
      <c r="AW231" s="270"/>
      <c r="AX231" s="270"/>
      <c r="AY231" s="271"/>
      <c r="AZ231" s="270"/>
      <c r="BA231" s="270"/>
      <c r="BB231" s="270"/>
      <c r="BC231" s="270"/>
      <c r="BD231" s="270"/>
      <c r="BE231" s="270"/>
      <c r="BF231" s="270"/>
      <c r="BG231" s="270"/>
      <c r="BH231" s="270"/>
      <c r="BI231" s="270"/>
      <c r="BJ231" s="270"/>
      <c r="BK231" s="270"/>
      <c r="BL231" s="270"/>
      <c r="BM231" s="270"/>
      <c r="BN231" s="270"/>
      <c r="BO231" s="270"/>
      <c r="BP231" s="270"/>
      <c r="BQ231" s="270"/>
    </row>
    <row r="232" spans="1:69" ht="12.75" customHeight="1">
      <c r="A232" s="273"/>
      <c r="B232" s="273"/>
      <c r="C232" s="274"/>
      <c r="D232" s="274"/>
      <c r="E232" s="274"/>
      <c r="F232" s="274"/>
      <c r="G232" s="273"/>
      <c r="H232" s="273"/>
      <c r="I232" s="273"/>
      <c r="J232" s="273"/>
      <c r="K232" s="273"/>
      <c r="L232" s="275"/>
      <c r="M232" s="275"/>
      <c r="N232" s="273"/>
      <c r="O232" s="319"/>
      <c r="P232" s="319"/>
      <c r="Q232" s="319"/>
      <c r="R232" s="319"/>
      <c r="S232" s="319"/>
      <c r="T232" s="319"/>
      <c r="U232" s="319"/>
      <c r="V232" s="319"/>
      <c r="W232" s="319"/>
      <c r="X232" s="273"/>
      <c r="Y232" s="273"/>
      <c r="Z232" s="273"/>
      <c r="AA232" s="273"/>
      <c r="AB232" s="273"/>
      <c r="AC232" s="273"/>
      <c r="AD232" s="273"/>
      <c r="AE232" s="273"/>
      <c r="AF232" s="273"/>
      <c r="AG232" s="273"/>
      <c r="AH232" s="270"/>
      <c r="AI232" s="270"/>
      <c r="AJ232" s="270"/>
      <c r="AK232" s="270"/>
      <c r="AL232" s="270"/>
      <c r="AM232" s="270"/>
      <c r="AN232" s="270"/>
      <c r="AO232" s="270"/>
      <c r="AP232" s="270"/>
      <c r="AQ232" s="270"/>
      <c r="AR232" s="270"/>
      <c r="AS232" s="270"/>
      <c r="AT232" s="270"/>
      <c r="AU232" s="270"/>
      <c r="AV232" s="270"/>
      <c r="AW232" s="270"/>
      <c r="AX232" s="270"/>
      <c r="AY232" s="271"/>
      <c r="AZ232" s="270"/>
      <c r="BA232" s="270"/>
      <c r="BB232" s="270"/>
      <c r="BC232" s="270"/>
      <c r="BD232" s="270"/>
      <c r="BE232" s="270"/>
      <c r="BF232" s="270"/>
      <c r="BG232" s="270"/>
      <c r="BH232" s="270"/>
      <c r="BI232" s="270"/>
      <c r="BJ232" s="270"/>
      <c r="BK232" s="270"/>
      <c r="BL232" s="270"/>
      <c r="BM232" s="270"/>
      <c r="BN232" s="270"/>
      <c r="BO232" s="270"/>
      <c r="BP232" s="270"/>
      <c r="BQ232" s="270"/>
    </row>
    <row r="233" spans="1:69" ht="12.75" customHeight="1">
      <c r="A233" s="273"/>
      <c r="B233" s="273"/>
      <c r="C233" s="274"/>
      <c r="D233" s="274"/>
      <c r="E233" s="274"/>
      <c r="F233" s="274"/>
      <c r="G233" s="273"/>
      <c r="H233" s="273"/>
      <c r="I233" s="273"/>
      <c r="J233" s="273"/>
      <c r="K233" s="273"/>
      <c r="L233" s="275"/>
      <c r="M233" s="275"/>
      <c r="N233" s="273"/>
      <c r="O233" s="319"/>
      <c r="P233" s="319"/>
      <c r="Q233" s="319"/>
      <c r="R233" s="319"/>
      <c r="S233" s="319"/>
      <c r="T233" s="319"/>
      <c r="U233" s="319"/>
      <c r="V233" s="319"/>
      <c r="W233" s="319"/>
      <c r="X233" s="273"/>
      <c r="Y233" s="273"/>
      <c r="Z233" s="273"/>
      <c r="AA233" s="273"/>
      <c r="AB233" s="273"/>
      <c r="AC233" s="273"/>
      <c r="AD233" s="273"/>
      <c r="AE233" s="273"/>
      <c r="AF233" s="273"/>
      <c r="AG233" s="273"/>
      <c r="AH233" s="270"/>
      <c r="AI233" s="270"/>
      <c r="AJ233" s="270"/>
      <c r="AK233" s="270"/>
      <c r="AL233" s="270"/>
      <c r="AM233" s="270"/>
      <c r="AN233" s="270"/>
      <c r="AO233" s="270"/>
      <c r="AP233" s="270"/>
      <c r="AQ233" s="270"/>
      <c r="AR233" s="270"/>
      <c r="AS233" s="270"/>
      <c r="AT233" s="270"/>
      <c r="AU233" s="270"/>
      <c r="AV233" s="270"/>
      <c r="AW233" s="270"/>
      <c r="AX233" s="270"/>
      <c r="AY233" s="271"/>
      <c r="AZ233" s="270"/>
      <c r="BA233" s="270"/>
      <c r="BB233" s="270"/>
      <c r="BC233" s="270"/>
      <c r="BD233" s="270"/>
      <c r="BE233" s="270"/>
      <c r="BF233" s="270"/>
      <c r="BG233" s="270"/>
      <c r="BH233" s="270"/>
      <c r="BI233" s="270"/>
      <c r="BJ233" s="270"/>
      <c r="BK233" s="270"/>
      <c r="BL233" s="270"/>
      <c r="BM233" s="270"/>
      <c r="BN233" s="270"/>
      <c r="BO233" s="270"/>
      <c r="BP233" s="270"/>
      <c r="BQ233" s="270"/>
    </row>
    <row r="234" spans="1:69" ht="12.75" customHeight="1">
      <c r="A234" s="273"/>
      <c r="B234" s="273"/>
      <c r="C234" s="274"/>
      <c r="D234" s="274"/>
      <c r="E234" s="274"/>
      <c r="F234" s="274"/>
      <c r="G234" s="273"/>
      <c r="H234" s="273"/>
      <c r="I234" s="273"/>
      <c r="J234" s="273"/>
      <c r="K234" s="273"/>
      <c r="L234" s="275"/>
      <c r="M234" s="275"/>
      <c r="N234" s="273"/>
      <c r="O234" s="319"/>
      <c r="P234" s="319"/>
      <c r="Q234" s="319"/>
      <c r="R234" s="319"/>
      <c r="S234" s="319"/>
      <c r="T234" s="319"/>
      <c r="U234" s="319"/>
      <c r="V234" s="319"/>
      <c r="W234" s="319"/>
      <c r="X234" s="273"/>
      <c r="Y234" s="273"/>
      <c r="Z234" s="273"/>
      <c r="AA234" s="273"/>
      <c r="AB234" s="273"/>
      <c r="AC234" s="273"/>
      <c r="AD234" s="273"/>
      <c r="AE234" s="273"/>
      <c r="AF234" s="273"/>
      <c r="AG234" s="273"/>
      <c r="AH234" s="270"/>
      <c r="AI234" s="270"/>
      <c r="AJ234" s="270"/>
      <c r="AK234" s="270"/>
      <c r="AL234" s="270"/>
      <c r="AM234" s="270"/>
      <c r="AN234" s="270"/>
      <c r="AO234" s="270"/>
      <c r="AP234" s="270"/>
      <c r="AQ234" s="270"/>
      <c r="AR234" s="270"/>
      <c r="AS234" s="270"/>
      <c r="AT234" s="270"/>
      <c r="AU234" s="270"/>
      <c r="AV234" s="270"/>
      <c r="AW234" s="270"/>
      <c r="AX234" s="270"/>
      <c r="AY234" s="271"/>
      <c r="AZ234" s="270"/>
      <c r="BA234" s="270"/>
      <c r="BB234" s="270"/>
      <c r="BC234" s="270"/>
      <c r="BD234" s="270"/>
      <c r="BE234" s="270"/>
      <c r="BF234" s="270"/>
      <c r="BG234" s="270"/>
      <c r="BH234" s="270"/>
      <c r="BI234" s="270"/>
      <c r="BJ234" s="270"/>
      <c r="BK234" s="270"/>
      <c r="BL234" s="270"/>
      <c r="BM234" s="270"/>
      <c r="BN234" s="270"/>
      <c r="BO234" s="270"/>
      <c r="BP234" s="270"/>
      <c r="BQ234" s="270"/>
    </row>
    <row r="235" spans="1:69" ht="12.75" customHeight="1">
      <c r="A235" s="273"/>
      <c r="B235" s="273"/>
      <c r="C235" s="274"/>
      <c r="D235" s="274"/>
      <c r="E235" s="274"/>
      <c r="F235" s="274"/>
      <c r="G235" s="273"/>
      <c r="H235" s="273"/>
      <c r="I235" s="273"/>
      <c r="J235" s="273"/>
      <c r="K235" s="273"/>
      <c r="L235" s="275"/>
      <c r="M235" s="275"/>
      <c r="N235" s="273"/>
      <c r="O235" s="319"/>
      <c r="P235" s="319"/>
      <c r="Q235" s="319"/>
      <c r="R235" s="319"/>
      <c r="S235" s="319"/>
      <c r="T235" s="319"/>
      <c r="U235" s="319"/>
      <c r="V235" s="319"/>
      <c r="W235" s="319"/>
      <c r="X235" s="273"/>
      <c r="Y235" s="273"/>
      <c r="Z235" s="273"/>
      <c r="AA235" s="273"/>
      <c r="AB235" s="273"/>
      <c r="AC235" s="273"/>
      <c r="AD235" s="273"/>
      <c r="AE235" s="273"/>
      <c r="AF235" s="273"/>
      <c r="AG235" s="273"/>
      <c r="AH235" s="270"/>
      <c r="AI235" s="270"/>
      <c r="AJ235" s="270"/>
      <c r="AK235" s="270"/>
      <c r="AL235" s="270"/>
      <c r="AM235" s="270"/>
      <c r="AN235" s="270"/>
      <c r="AO235" s="270"/>
      <c r="AP235" s="270"/>
      <c r="AQ235" s="270"/>
      <c r="AR235" s="270"/>
      <c r="AS235" s="270"/>
      <c r="AT235" s="270"/>
      <c r="AU235" s="270"/>
      <c r="AV235" s="270"/>
      <c r="AW235" s="270"/>
      <c r="AX235" s="270"/>
      <c r="AY235" s="271"/>
      <c r="AZ235" s="270"/>
      <c r="BA235" s="270"/>
      <c r="BB235" s="270"/>
      <c r="BC235" s="270"/>
      <c r="BD235" s="270"/>
      <c r="BE235" s="270"/>
      <c r="BF235" s="270"/>
      <c r="BG235" s="270"/>
      <c r="BH235" s="270"/>
      <c r="BI235" s="270"/>
      <c r="BJ235" s="270"/>
      <c r="BK235" s="270"/>
      <c r="BL235" s="270"/>
      <c r="BM235" s="270"/>
      <c r="BN235" s="270"/>
      <c r="BO235" s="270"/>
      <c r="BP235" s="270"/>
      <c r="BQ235" s="270"/>
    </row>
    <row r="236" spans="1:69" ht="12.75" customHeight="1">
      <c r="A236" s="273"/>
      <c r="B236" s="273"/>
      <c r="C236" s="274"/>
      <c r="D236" s="274"/>
      <c r="E236" s="274"/>
      <c r="F236" s="274"/>
      <c r="G236" s="273"/>
      <c r="H236" s="273"/>
      <c r="I236" s="273"/>
      <c r="J236" s="273"/>
      <c r="K236" s="273"/>
      <c r="L236" s="275"/>
      <c r="M236" s="275"/>
      <c r="N236" s="273"/>
      <c r="O236" s="319"/>
      <c r="P236" s="319"/>
      <c r="Q236" s="319"/>
      <c r="R236" s="319"/>
      <c r="S236" s="319"/>
      <c r="T236" s="319"/>
      <c r="U236" s="319"/>
      <c r="V236" s="319"/>
      <c r="W236" s="319"/>
      <c r="X236" s="273"/>
      <c r="Y236" s="273"/>
      <c r="Z236" s="273"/>
      <c r="AA236" s="273"/>
      <c r="AB236" s="273"/>
      <c r="AC236" s="273"/>
      <c r="AD236" s="273"/>
      <c r="AE236" s="273"/>
      <c r="AF236" s="273"/>
      <c r="AG236" s="273"/>
      <c r="AH236" s="270"/>
      <c r="AI236" s="270"/>
      <c r="AJ236" s="270"/>
      <c r="AK236" s="270"/>
      <c r="AL236" s="270"/>
      <c r="AM236" s="270"/>
      <c r="AN236" s="270"/>
      <c r="AO236" s="270"/>
      <c r="AP236" s="270"/>
      <c r="AQ236" s="270"/>
      <c r="AR236" s="270"/>
      <c r="AS236" s="270"/>
      <c r="AT236" s="270"/>
      <c r="AU236" s="270"/>
      <c r="AV236" s="270"/>
      <c r="AW236" s="270"/>
      <c r="AX236" s="270"/>
      <c r="AY236" s="271"/>
      <c r="AZ236" s="270"/>
      <c r="BA236" s="270"/>
      <c r="BB236" s="270"/>
      <c r="BC236" s="270"/>
      <c r="BD236" s="270"/>
      <c r="BE236" s="270"/>
      <c r="BF236" s="270"/>
      <c r="BG236" s="270"/>
      <c r="BH236" s="270"/>
      <c r="BI236" s="270"/>
      <c r="BJ236" s="270"/>
      <c r="BK236" s="270"/>
      <c r="BL236" s="270"/>
      <c r="BM236" s="270"/>
      <c r="BN236" s="270"/>
      <c r="BO236" s="270"/>
      <c r="BP236" s="270"/>
      <c r="BQ236" s="270"/>
    </row>
    <row r="237" spans="1:69" ht="12.75" customHeight="1">
      <c r="A237" s="273"/>
      <c r="B237" s="273"/>
      <c r="C237" s="274"/>
      <c r="D237" s="274"/>
      <c r="E237" s="274"/>
      <c r="F237" s="274"/>
      <c r="G237" s="273"/>
      <c r="H237" s="273"/>
      <c r="I237" s="273"/>
      <c r="J237" s="273"/>
      <c r="K237" s="273"/>
      <c r="L237" s="275"/>
      <c r="M237" s="275"/>
      <c r="N237" s="273"/>
      <c r="O237" s="319"/>
      <c r="P237" s="319"/>
      <c r="Q237" s="319"/>
      <c r="R237" s="319"/>
      <c r="S237" s="319"/>
      <c r="T237" s="319"/>
      <c r="U237" s="319"/>
      <c r="V237" s="319"/>
      <c r="W237" s="319"/>
      <c r="X237" s="273"/>
      <c r="Y237" s="273"/>
      <c r="Z237" s="273"/>
      <c r="AA237" s="273"/>
      <c r="AB237" s="273"/>
      <c r="AC237" s="273"/>
      <c r="AD237" s="273"/>
      <c r="AE237" s="273"/>
      <c r="AF237" s="273"/>
      <c r="AG237" s="273"/>
      <c r="AH237" s="270"/>
      <c r="AI237" s="270"/>
      <c r="AJ237" s="270"/>
      <c r="AK237" s="270"/>
      <c r="AL237" s="270"/>
      <c r="AM237" s="270"/>
      <c r="AN237" s="270"/>
      <c r="AO237" s="270"/>
      <c r="AP237" s="270"/>
      <c r="AQ237" s="270"/>
      <c r="AR237" s="270"/>
      <c r="AS237" s="270"/>
      <c r="AT237" s="270"/>
      <c r="AU237" s="270"/>
      <c r="AV237" s="270"/>
      <c r="AW237" s="270"/>
      <c r="AX237" s="270"/>
      <c r="AY237" s="271"/>
      <c r="AZ237" s="270"/>
      <c r="BA237" s="270"/>
      <c r="BB237" s="270"/>
      <c r="BC237" s="270"/>
      <c r="BD237" s="270"/>
      <c r="BE237" s="270"/>
      <c r="BF237" s="270"/>
      <c r="BG237" s="270"/>
      <c r="BH237" s="270"/>
      <c r="BI237" s="270"/>
      <c r="BJ237" s="270"/>
      <c r="BK237" s="270"/>
      <c r="BL237" s="270"/>
      <c r="BM237" s="270"/>
      <c r="BN237" s="270"/>
      <c r="BO237" s="270"/>
      <c r="BP237" s="270"/>
      <c r="BQ237" s="270"/>
    </row>
    <row r="238" spans="1:69" ht="12.75" customHeight="1">
      <c r="A238" s="273"/>
      <c r="B238" s="273"/>
      <c r="C238" s="274"/>
      <c r="D238" s="274"/>
      <c r="E238" s="274"/>
      <c r="F238" s="274"/>
      <c r="G238" s="273"/>
      <c r="H238" s="273"/>
      <c r="I238" s="273"/>
      <c r="J238" s="273"/>
      <c r="K238" s="273"/>
      <c r="L238" s="275"/>
      <c r="M238" s="275"/>
      <c r="N238" s="273"/>
      <c r="O238" s="319"/>
      <c r="P238" s="319"/>
      <c r="Q238" s="319"/>
      <c r="R238" s="319"/>
      <c r="S238" s="319"/>
      <c r="T238" s="319"/>
      <c r="U238" s="319"/>
      <c r="V238" s="319"/>
      <c r="W238" s="319"/>
      <c r="X238" s="273"/>
      <c r="Y238" s="273"/>
      <c r="Z238" s="273"/>
      <c r="AA238" s="273"/>
      <c r="AB238" s="273"/>
      <c r="AC238" s="273"/>
      <c r="AD238" s="273"/>
      <c r="AE238" s="273"/>
      <c r="AF238" s="273"/>
      <c r="AG238" s="273"/>
      <c r="AH238" s="270"/>
      <c r="AI238" s="270"/>
      <c r="AJ238" s="270"/>
      <c r="AK238" s="270"/>
      <c r="AL238" s="270"/>
      <c r="AM238" s="270"/>
      <c r="AN238" s="270"/>
      <c r="AO238" s="270"/>
      <c r="AP238" s="270"/>
      <c r="AQ238" s="270"/>
      <c r="AR238" s="270"/>
      <c r="AS238" s="270"/>
      <c r="AT238" s="270"/>
      <c r="AU238" s="270"/>
      <c r="AV238" s="270"/>
      <c r="AW238" s="270"/>
      <c r="AX238" s="270"/>
      <c r="AY238" s="271"/>
      <c r="AZ238" s="270"/>
      <c r="BA238" s="270"/>
      <c r="BB238" s="270"/>
      <c r="BC238" s="270"/>
      <c r="BD238" s="270"/>
      <c r="BE238" s="270"/>
      <c r="BF238" s="270"/>
      <c r="BG238" s="270"/>
      <c r="BH238" s="270"/>
      <c r="BI238" s="270"/>
      <c r="BJ238" s="270"/>
      <c r="BK238" s="270"/>
      <c r="BL238" s="270"/>
      <c r="BM238" s="270"/>
      <c r="BN238" s="270"/>
      <c r="BO238" s="270"/>
      <c r="BP238" s="270"/>
      <c r="BQ238" s="270"/>
    </row>
    <row r="239" spans="1:69" ht="12.75" customHeight="1">
      <c r="A239" s="273"/>
      <c r="B239" s="273"/>
      <c r="C239" s="274"/>
      <c r="D239" s="274"/>
      <c r="E239" s="274"/>
      <c r="F239" s="274"/>
      <c r="G239" s="273"/>
      <c r="H239" s="273"/>
      <c r="I239" s="273"/>
      <c r="J239" s="273"/>
      <c r="K239" s="273"/>
      <c r="L239" s="275"/>
      <c r="M239" s="275"/>
      <c r="N239" s="273"/>
      <c r="O239" s="319"/>
      <c r="P239" s="319"/>
      <c r="Q239" s="319"/>
      <c r="R239" s="319"/>
      <c r="S239" s="319"/>
      <c r="T239" s="319"/>
      <c r="U239" s="319"/>
      <c r="V239" s="319"/>
      <c r="W239" s="319"/>
      <c r="X239" s="273"/>
      <c r="Y239" s="273"/>
      <c r="Z239" s="273"/>
      <c r="AA239" s="273"/>
      <c r="AB239" s="273"/>
      <c r="AC239" s="273"/>
      <c r="AD239" s="273"/>
      <c r="AE239" s="273"/>
      <c r="AF239" s="273"/>
      <c r="AG239" s="273"/>
      <c r="AH239" s="270"/>
      <c r="AI239" s="270"/>
      <c r="AJ239" s="270"/>
      <c r="AK239" s="270"/>
      <c r="AL239" s="270"/>
      <c r="AM239" s="270"/>
      <c r="AN239" s="270"/>
      <c r="AO239" s="270"/>
      <c r="AP239" s="270"/>
      <c r="AQ239" s="270"/>
      <c r="AR239" s="270"/>
      <c r="AS239" s="270"/>
      <c r="AT239" s="270"/>
      <c r="AU239" s="270"/>
      <c r="AV239" s="270"/>
      <c r="AW239" s="270"/>
      <c r="AX239" s="270"/>
      <c r="AY239" s="271"/>
      <c r="AZ239" s="270"/>
      <c r="BA239" s="270"/>
      <c r="BB239" s="270"/>
      <c r="BC239" s="270"/>
      <c r="BD239" s="270"/>
      <c r="BE239" s="270"/>
      <c r="BF239" s="270"/>
      <c r="BG239" s="270"/>
      <c r="BH239" s="270"/>
      <c r="BI239" s="270"/>
      <c r="BJ239" s="270"/>
      <c r="BK239" s="270"/>
      <c r="BL239" s="270"/>
      <c r="BM239" s="270"/>
      <c r="BN239" s="270"/>
      <c r="BO239" s="270"/>
      <c r="BP239" s="270"/>
      <c r="BQ239" s="270"/>
    </row>
    <row r="240" spans="1:69" ht="12.75" customHeight="1">
      <c r="A240" s="273"/>
      <c r="B240" s="273"/>
      <c r="C240" s="274"/>
      <c r="D240" s="274"/>
      <c r="E240" s="274"/>
      <c r="F240" s="274"/>
      <c r="G240" s="273"/>
      <c r="H240" s="273"/>
      <c r="I240" s="273"/>
      <c r="J240" s="273"/>
      <c r="K240" s="273"/>
      <c r="L240" s="275"/>
      <c r="M240" s="275"/>
      <c r="N240" s="273"/>
      <c r="O240" s="319"/>
      <c r="P240" s="319"/>
      <c r="Q240" s="319"/>
      <c r="R240" s="319"/>
      <c r="S240" s="319"/>
      <c r="T240" s="319"/>
      <c r="U240" s="319"/>
      <c r="V240" s="319"/>
      <c r="W240" s="319"/>
      <c r="X240" s="273"/>
      <c r="Y240" s="273"/>
      <c r="Z240" s="273"/>
      <c r="AA240" s="273"/>
      <c r="AB240" s="273"/>
      <c r="AC240" s="273"/>
      <c r="AD240" s="273"/>
      <c r="AE240" s="273"/>
      <c r="AF240" s="273"/>
      <c r="AG240" s="273"/>
      <c r="AH240" s="270"/>
      <c r="AI240" s="270"/>
      <c r="AJ240" s="270"/>
      <c r="AK240" s="270"/>
      <c r="AL240" s="270"/>
      <c r="AM240" s="270"/>
      <c r="AN240" s="270"/>
      <c r="AO240" s="270"/>
      <c r="AP240" s="270"/>
      <c r="AQ240" s="270"/>
      <c r="AR240" s="270"/>
      <c r="AS240" s="270"/>
      <c r="AT240" s="270"/>
      <c r="AU240" s="270"/>
      <c r="AV240" s="270"/>
      <c r="AW240" s="270"/>
      <c r="AX240" s="270"/>
      <c r="AY240" s="271"/>
      <c r="AZ240" s="270"/>
      <c r="BA240" s="270"/>
      <c r="BB240" s="270"/>
      <c r="BC240" s="270"/>
      <c r="BD240" s="270"/>
      <c r="BE240" s="270"/>
      <c r="BF240" s="270"/>
      <c r="BG240" s="270"/>
      <c r="BH240" s="270"/>
      <c r="BI240" s="270"/>
      <c r="BJ240" s="270"/>
      <c r="BK240" s="270"/>
      <c r="BL240" s="270"/>
      <c r="BM240" s="270"/>
      <c r="BN240" s="270"/>
      <c r="BO240" s="270"/>
      <c r="BP240" s="270"/>
      <c r="BQ240" s="270"/>
    </row>
    <row r="241" spans="1:69" ht="12.75" customHeight="1">
      <c r="A241" s="273"/>
      <c r="B241" s="273"/>
      <c r="C241" s="274"/>
      <c r="D241" s="274"/>
      <c r="E241" s="274"/>
      <c r="F241" s="274"/>
      <c r="G241" s="273"/>
      <c r="H241" s="273"/>
      <c r="I241" s="273"/>
      <c r="J241" s="273"/>
      <c r="K241" s="273"/>
      <c r="L241" s="275"/>
      <c r="M241" s="275"/>
      <c r="N241" s="273"/>
      <c r="O241" s="319"/>
      <c r="P241" s="319"/>
      <c r="Q241" s="319"/>
      <c r="R241" s="319"/>
      <c r="S241" s="319"/>
      <c r="T241" s="319"/>
      <c r="U241" s="319"/>
      <c r="V241" s="319"/>
      <c r="W241" s="319"/>
      <c r="X241" s="273"/>
      <c r="Y241" s="273"/>
      <c r="Z241" s="273"/>
      <c r="AA241" s="273"/>
      <c r="AB241" s="273"/>
      <c r="AC241" s="273"/>
      <c r="AD241" s="273"/>
      <c r="AE241" s="273"/>
      <c r="AF241" s="273"/>
      <c r="AG241" s="273"/>
      <c r="AH241" s="270"/>
      <c r="AI241" s="270"/>
      <c r="AJ241" s="270"/>
      <c r="AK241" s="270"/>
      <c r="AL241" s="270"/>
      <c r="AM241" s="270"/>
      <c r="AN241" s="270"/>
      <c r="AO241" s="270"/>
      <c r="AP241" s="270"/>
      <c r="AQ241" s="270"/>
      <c r="AR241" s="270"/>
      <c r="AS241" s="270"/>
      <c r="AT241" s="270"/>
      <c r="AU241" s="270"/>
      <c r="AV241" s="270"/>
      <c r="AW241" s="270"/>
      <c r="AX241" s="270"/>
      <c r="AY241" s="271"/>
      <c r="AZ241" s="270"/>
      <c r="BA241" s="270"/>
      <c r="BB241" s="270"/>
      <c r="BC241" s="270"/>
      <c r="BD241" s="270"/>
      <c r="BE241" s="270"/>
      <c r="BF241" s="270"/>
      <c r="BG241" s="270"/>
      <c r="BH241" s="270"/>
      <c r="BI241" s="270"/>
      <c r="BJ241" s="270"/>
      <c r="BK241" s="270"/>
      <c r="BL241" s="270"/>
      <c r="BM241" s="270"/>
      <c r="BN241" s="270"/>
      <c r="BO241" s="270"/>
      <c r="BP241" s="270"/>
      <c r="BQ241" s="270"/>
    </row>
    <row r="242" spans="1:69" ht="12.75" customHeight="1">
      <c r="A242" s="273"/>
      <c r="B242" s="273"/>
      <c r="C242" s="274"/>
      <c r="D242" s="274"/>
      <c r="E242" s="274"/>
      <c r="F242" s="274"/>
      <c r="G242" s="273"/>
      <c r="H242" s="273"/>
      <c r="I242" s="273"/>
      <c r="J242" s="273"/>
      <c r="K242" s="273"/>
      <c r="L242" s="275"/>
      <c r="M242" s="275"/>
      <c r="N242" s="273"/>
      <c r="O242" s="319"/>
      <c r="P242" s="319"/>
      <c r="Q242" s="319"/>
      <c r="R242" s="319"/>
      <c r="S242" s="319"/>
      <c r="T242" s="319"/>
      <c r="U242" s="319"/>
      <c r="V242" s="319"/>
      <c r="W242" s="319"/>
      <c r="X242" s="273"/>
      <c r="Y242" s="273"/>
      <c r="Z242" s="273"/>
      <c r="AA242" s="273"/>
      <c r="AB242" s="273"/>
      <c r="AC242" s="273"/>
      <c r="AD242" s="273"/>
      <c r="AE242" s="273"/>
      <c r="AF242" s="273"/>
      <c r="AG242" s="273"/>
      <c r="AH242" s="270"/>
      <c r="AI242" s="270"/>
      <c r="AJ242" s="270"/>
      <c r="AK242" s="270"/>
      <c r="AL242" s="270"/>
      <c r="AM242" s="270"/>
      <c r="AN242" s="270"/>
      <c r="AO242" s="270"/>
      <c r="AP242" s="270"/>
      <c r="AQ242" s="270"/>
      <c r="AR242" s="270"/>
      <c r="AS242" s="270"/>
      <c r="AT242" s="270"/>
      <c r="AU242" s="270"/>
      <c r="AV242" s="270"/>
      <c r="AW242" s="270"/>
      <c r="AX242" s="270"/>
      <c r="AY242" s="271"/>
      <c r="AZ242" s="270"/>
      <c r="BA242" s="270"/>
      <c r="BB242" s="270"/>
      <c r="BC242" s="270"/>
      <c r="BD242" s="270"/>
      <c r="BE242" s="270"/>
      <c r="BF242" s="270"/>
      <c r="BG242" s="270"/>
      <c r="BH242" s="270"/>
      <c r="BI242" s="270"/>
      <c r="BJ242" s="270"/>
      <c r="BK242" s="270"/>
      <c r="BL242" s="270"/>
      <c r="BM242" s="270"/>
      <c r="BN242" s="270"/>
      <c r="BO242" s="270"/>
      <c r="BP242" s="270"/>
      <c r="BQ242" s="270"/>
    </row>
    <row r="243" spans="1:69" ht="12.75" customHeight="1">
      <c r="A243" s="273"/>
      <c r="B243" s="273"/>
      <c r="C243" s="274"/>
      <c r="D243" s="274"/>
      <c r="E243" s="274"/>
      <c r="F243" s="274"/>
      <c r="G243" s="273"/>
      <c r="H243" s="273"/>
      <c r="I243" s="273"/>
      <c r="J243" s="273"/>
      <c r="K243" s="273"/>
      <c r="L243" s="275"/>
      <c r="M243" s="275"/>
      <c r="N243" s="273"/>
      <c r="O243" s="319"/>
      <c r="P243" s="319"/>
      <c r="Q243" s="319"/>
      <c r="R243" s="319"/>
      <c r="S243" s="319"/>
      <c r="T243" s="319"/>
      <c r="U243" s="319"/>
      <c r="V243" s="319"/>
      <c r="W243" s="319"/>
      <c r="X243" s="273"/>
      <c r="Y243" s="273"/>
      <c r="Z243" s="273"/>
      <c r="AA243" s="273"/>
      <c r="AB243" s="273"/>
      <c r="AC243" s="273"/>
      <c r="AD243" s="273"/>
      <c r="AE243" s="273"/>
      <c r="AF243" s="273"/>
      <c r="AG243" s="273"/>
      <c r="AH243" s="270"/>
      <c r="AI243" s="270"/>
      <c r="AJ243" s="270"/>
      <c r="AK243" s="270"/>
      <c r="AL243" s="270"/>
      <c r="AM243" s="270"/>
      <c r="AN243" s="270"/>
      <c r="AO243" s="270"/>
      <c r="AP243" s="270"/>
      <c r="AQ243" s="270"/>
      <c r="AR243" s="270"/>
      <c r="AS243" s="270"/>
      <c r="AT243" s="270"/>
      <c r="AU243" s="270"/>
      <c r="AV243" s="270"/>
      <c r="AW243" s="270"/>
      <c r="AX243" s="270"/>
      <c r="AY243" s="271"/>
      <c r="AZ243" s="270"/>
      <c r="BA243" s="270"/>
      <c r="BB243" s="270"/>
      <c r="BC243" s="270"/>
      <c r="BD243" s="270"/>
      <c r="BE243" s="270"/>
      <c r="BF243" s="270"/>
      <c r="BG243" s="270"/>
      <c r="BH243" s="270"/>
      <c r="BI243" s="270"/>
      <c r="BJ243" s="270"/>
      <c r="BK243" s="270"/>
      <c r="BL243" s="270"/>
      <c r="BM243" s="270"/>
      <c r="BN243" s="270"/>
      <c r="BO243" s="270"/>
      <c r="BP243" s="270"/>
      <c r="BQ243" s="270"/>
    </row>
    <row r="244" spans="1:69" ht="12.75" customHeight="1">
      <c r="A244" s="273"/>
      <c r="B244" s="273"/>
      <c r="C244" s="274"/>
      <c r="D244" s="274"/>
      <c r="E244" s="274"/>
      <c r="F244" s="274"/>
      <c r="G244" s="273"/>
      <c r="H244" s="273"/>
      <c r="I244" s="273"/>
      <c r="J244" s="273"/>
      <c r="K244" s="273"/>
      <c r="L244" s="275"/>
      <c r="M244" s="275"/>
      <c r="N244" s="273"/>
      <c r="O244" s="319"/>
      <c r="P244" s="319"/>
      <c r="Q244" s="319"/>
      <c r="R244" s="319"/>
      <c r="S244" s="319"/>
      <c r="T244" s="319"/>
      <c r="U244" s="319"/>
      <c r="V244" s="319"/>
      <c r="W244" s="319"/>
      <c r="X244" s="273"/>
      <c r="Y244" s="273"/>
      <c r="Z244" s="273"/>
      <c r="AA244" s="273"/>
      <c r="AB244" s="273"/>
      <c r="AC244" s="273"/>
      <c r="AD244" s="273"/>
      <c r="AE244" s="273"/>
      <c r="AF244" s="273"/>
      <c r="AG244" s="273"/>
      <c r="AH244" s="270"/>
      <c r="AI244" s="270"/>
      <c r="AJ244" s="270"/>
      <c r="AK244" s="270"/>
      <c r="AL244" s="270"/>
      <c r="AM244" s="270"/>
      <c r="AN244" s="270"/>
      <c r="AO244" s="270"/>
      <c r="AP244" s="270"/>
      <c r="AQ244" s="270"/>
      <c r="AR244" s="270"/>
      <c r="AS244" s="270"/>
      <c r="AT244" s="270"/>
      <c r="AU244" s="270"/>
      <c r="AV244" s="270"/>
      <c r="AW244" s="270"/>
      <c r="AX244" s="270"/>
      <c r="AY244" s="271"/>
      <c r="AZ244" s="270"/>
      <c r="BA244" s="270"/>
      <c r="BB244" s="270"/>
      <c r="BC244" s="270"/>
      <c r="BD244" s="270"/>
      <c r="BE244" s="270"/>
      <c r="BF244" s="270"/>
      <c r="BG244" s="270"/>
      <c r="BH244" s="270"/>
      <c r="BI244" s="270"/>
      <c r="BJ244" s="270"/>
      <c r="BK244" s="270"/>
      <c r="BL244" s="270"/>
      <c r="BM244" s="270"/>
      <c r="BN244" s="270"/>
      <c r="BO244" s="270"/>
      <c r="BP244" s="270"/>
      <c r="BQ244" s="270"/>
    </row>
    <row r="245" spans="1:69" ht="12.75" customHeight="1">
      <c r="A245" s="273"/>
      <c r="B245" s="273"/>
      <c r="C245" s="274"/>
      <c r="D245" s="274"/>
      <c r="E245" s="274"/>
      <c r="F245" s="274"/>
      <c r="G245" s="273"/>
      <c r="H245" s="273"/>
      <c r="I245" s="273"/>
      <c r="J245" s="273"/>
      <c r="K245" s="273"/>
      <c r="L245" s="275"/>
      <c r="M245" s="275"/>
      <c r="N245" s="273"/>
      <c r="O245" s="319"/>
      <c r="P245" s="319"/>
      <c r="Q245" s="319"/>
      <c r="R245" s="319"/>
      <c r="S245" s="319"/>
      <c r="T245" s="319"/>
      <c r="U245" s="319"/>
      <c r="V245" s="319"/>
      <c r="W245" s="319"/>
      <c r="X245" s="273"/>
      <c r="Y245" s="273"/>
      <c r="Z245" s="273"/>
      <c r="AA245" s="273"/>
      <c r="AB245" s="273"/>
      <c r="AC245" s="273"/>
      <c r="AD245" s="273"/>
      <c r="AE245" s="273"/>
      <c r="AF245" s="273"/>
      <c r="AG245" s="273"/>
      <c r="AH245" s="270"/>
      <c r="AI245" s="270"/>
      <c r="AJ245" s="270"/>
      <c r="AK245" s="270"/>
      <c r="AL245" s="270"/>
      <c r="AM245" s="270"/>
      <c r="AN245" s="270"/>
      <c r="AO245" s="270"/>
      <c r="AP245" s="270"/>
      <c r="AQ245" s="270"/>
      <c r="AR245" s="270"/>
      <c r="AS245" s="270"/>
      <c r="AT245" s="270"/>
      <c r="AU245" s="270"/>
      <c r="AV245" s="270"/>
      <c r="AW245" s="270"/>
      <c r="AX245" s="270"/>
      <c r="AY245" s="271"/>
      <c r="AZ245" s="270"/>
      <c r="BA245" s="270"/>
      <c r="BB245" s="270"/>
      <c r="BC245" s="270"/>
      <c r="BD245" s="270"/>
      <c r="BE245" s="270"/>
      <c r="BF245" s="270"/>
      <c r="BG245" s="270"/>
      <c r="BH245" s="270"/>
      <c r="BI245" s="270"/>
      <c r="BJ245" s="270"/>
      <c r="BK245" s="270"/>
      <c r="BL245" s="270"/>
      <c r="BM245" s="270"/>
      <c r="BN245" s="270"/>
      <c r="BO245" s="270"/>
      <c r="BP245" s="270"/>
      <c r="BQ245" s="270"/>
    </row>
    <row r="246" spans="1:69" ht="12.75" customHeight="1">
      <c r="A246" s="273"/>
      <c r="B246" s="273"/>
      <c r="C246" s="274"/>
      <c r="D246" s="274"/>
      <c r="E246" s="274"/>
      <c r="F246" s="274"/>
      <c r="G246" s="273"/>
      <c r="H246" s="273"/>
      <c r="I246" s="273"/>
      <c r="J246" s="273"/>
      <c r="K246" s="273"/>
      <c r="L246" s="275"/>
      <c r="M246" s="275"/>
      <c r="N246" s="273"/>
      <c r="O246" s="319"/>
      <c r="P246" s="319"/>
      <c r="Q246" s="319"/>
      <c r="R246" s="319"/>
      <c r="S246" s="319"/>
      <c r="T246" s="319"/>
      <c r="U246" s="319"/>
      <c r="V246" s="319"/>
      <c r="W246" s="319"/>
      <c r="X246" s="273"/>
      <c r="Y246" s="273"/>
      <c r="Z246" s="273"/>
      <c r="AA246" s="273"/>
      <c r="AB246" s="273"/>
      <c r="AC246" s="273"/>
      <c r="AD246" s="273"/>
      <c r="AE246" s="273"/>
      <c r="AF246" s="273"/>
      <c r="AG246" s="273"/>
      <c r="AH246" s="270"/>
      <c r="AI246" s="270"/>
      <c r="AJ246" s="270"/>
      <c r="AK246" s="270"/>
      <c r="AL246" s="270"/>
      <c r="AM246" s="270"/>
      <c r="AN246" s="270"/>
      <c r="AO246" s="270"/>
      <c r="AP246" s="270"/>
      <c r="AQ246" s="270"/>
      <c r="AR246" s="270"/>
      <c r="AS246" s="270"/>
      <c r="AT246" s="270"/>
      <c r="AU246" s="270"/>
      <c r="AV246" s="270"/>
      <c r="AW246" s="270"/>
      <c r="AX246" s="270"/>
      <c r="AY246" s="271"/>
      <c r="AZ246" s="270"/>
      <c r="BA246" s="270"/>
      <c r="BB246" s="270"/>
      <c r="BC246" s="270"/>
      <c r="BD246" s="270"/>
      <c r="BE246" s="270"/>
      <c r="BF246" s="270"/>
      <c r="BG246" s="270"/>
      <c r="BH246" s="270"/>
      <c r="BI246" s="270"/>
      <c r="BJ246" s="270"/>
      <c r="BK246" s="270"/>
      <c r="BL246" s="270"/>
      <c r="BM246" s="270"/>
      <c r="BN246" s="270"/>
      <c r="BO246" s="270"/>
      <c r="BP246" s="270"/>
      <c r="BQ246" s="270"/>
    </row>
    <row r="247" spans="1:69" ht="12.75" customHeight="1">
      <c r="A247" s="273"/>
      <c r="B247" s="273"/>
      <c r="C247" s="274"/>
      <c r="D247" s="274"/>
      <c r="E247" s="274"/>
      <c r="F247" s="274"/>
      <c r="G247" s="273"/>
      <c r="H247" s="273"/>
      <c r="I247" s="273"/>
      <c r="J247" s="273"/>
      <c r="K247" s="273"/>
      <c r="L247" s="275"/>
      <c r="M247" s="275"/>
      <c r="N247" s="273"/>
      <c r="O247" s="319"/>
      <c r="P247" s="319"/>
      <c r="Q247" s="319"/>
      <c r="R247" s="319"/>
      <c r="S247" s="319"/>
      <c r="T247" s="319"/>
      <c r="U247" s="319"/>
      <c r="V247" s="319"/>
      <c r="W247" s="319"/>
      <c r="X247" s="273"/>
      <c r="Y247" s="273"/>
      <c r="Z247" s="273"/>
      <c r="AA247" s="273"/>
      <c r="AB247" s="273"/>
      <c r="AC247" s="273"/>
      <c r="AD247" s="273"/>
      <c r="AE247" s="273"/>
      <c r="AF247" s="273"/>
      <c r="AG247" s="273"/>
      <c r="AH247" s="270"/>
      <c r="AI247" s="270"/>
      <c r="AJ247" s="270"/>
      <c r="AK247" s="270"/>
      <c r="AL247" s="270"/>
      <c r="AM247" s="270"/>
      <c r="AN247" s="270"/>
      <c r="AO247" s="270"/>
      <c r="AP247" s="270"/>
      <c r="AQ247" s="270"/>
      <c r="AR247" s="270"/>
      <c r="AS247" s="270"/>
      <c r="AT247" s="270"/>
      <c r="AU247" s="270"/>
      <c r="AV247" s="270"/>
      <c r="AW247" s="270"/>
      <c r="AX247" s="270"/>
      <c r="AY247" s="271"/>
      <c r="AZ247" s="270"/>
      <c r="BA247" s="270"/>
      <c r="BB247" s="270"/>
      <c r="BC247" s="270"/>
      <c r="BD247" s="270"/>
      <c r="BE247" s="270"/>
      <c r="BF247" s="270"/>
      <c r="BG247" s="270"/>
      <c r="BH247" s="270"/>
      <c r="BI247" s="270"/>
      <c r="BJ247" s="270"/>
      <c r="BK247" s="270"/>
      <c r="BL247" s="270"/>
      <c r="BM247" s="270"/>
      <c r="BN247" s="270"/>
      <c r="BO247" s="270"/>
      <c r="BP247" s="270"/>
      <c r="BQ247" s="270"/>
    </row>
    <row r="248" spans="1:69" ht="12.75" customHeight="1">
      <c r="A248" s="273"/>
      <c r="B248" s="273"/>
      <c r="C248" s="274"/>
      <c r="D248" s="274"/>
      <c r="E248" s="274"/>
      <c r="F248" s="274"/>
      <c r="G248" s="273"/>
      <c r="H248" s="273"/>
      <c r="I248" s="273"/>
      <c r="J248" s="273"/>
      <c r="K248" s="273"/>
      <c r="L248" s="275"/>
      <c r="M248" s="275"/>
      <c r="N248" s="273"/>
      <c r="O248" s="319"/>
      <c r="P248" s="319"/>
      <c r="Q248" s="319"/>
      <c r="R248" s="319"/>
      <c r="S248" s="319"/>
      <c r="T248" s="319"/>
      <c r="U248" s="319"/>
      <c r="V248" s="319"/>
      <c r="W248" s="319"/>
      <c r="X248" s="273"/>
      <c r="Y248" s="273"/>
      <c r="Z248" s="273"/>
      <c r="AA248" s="273"/>
      <c r="AB248" s="273"/>
      <c r="AC248" s="273"/>
      <c r="AD248" s="273"/>
      <c r="AE248" s="273"/>
      <c r="AF248" s="273"/>
      <c r="AG248" s="273"/>
      <c r="AH248" s="270"/>
      <c r="AI248" s="270"/>
      <c r="AJ248" s="270"/>
      <c r="AK248" s="270"/>
      <c r="AL248" s="270"/>
      <c r="AM248" s="270"/>
      <c r="AN248" s="270"/>
      <c r="AO248" s="270"/>
      <c r="AP248" s="270"/>
      <c r="AQ248" s="270"/>
      <c r="AR248" s="270"/>
      <c r="AS248" s="270"/>
      <c r="AT248" s="270"/>
      <c r="AU248" s="270"/>
      <c r="AV248" s="270"/>
      <c r="AW248" s="270"/>
      <c r="AX248" s="270"/>
      <c r="AY248" s="271"/>
      <c r="AZ248" s="270"/>
      <c r="BA248" s="270"/>
      <c r="BB248" s="270"/>
      <c r="BC248" s="270"/>
      <c r="BD248" s="270"/>
      <c r="BE248" s="270"/>
      <c r="BF248" s="270"/>
      <c r="BG248" s="270"/>
      <c r="BH248" s="270"/>
      <c r="BI248" s="270"/>
      <c r="BJ248" s="270"/>
      <c r="BK248" s="270"/>
      <c r="BL248" s="270"/>
      <c r="BM248" s="270"/>
      <c r="BN248" s="270"/>
      <c r="BO248" s="270"/>
      <c r="BP248" s="270"/>
      <c r="BQ248" s="270"/>
    </row>
    <row r="249" spans="1:69" ht="12.75" customHeight="1">
      <c r="A249" s="273"/>
      <c r="B249" s="273"/>
      <c r="C249" s="274"/>
      <c r="D249" s="274"/>
      <c r="E249" s="274"/>
      <c r="F249" s="274"/>
      <c r="G249" s="273"/>
      <c r="H249" s="273"/>
      <c r="I249" s="273"/>
      <c r="J249" s="273"/>
      <c r="K249" s="273"/>
      <c r="L249" s="275"/>
      <c r="M249" s="275"/>
      <c r="N249" s="273"/>
      <c r="O249" s="319"/>
      <c r="P249" s="319"/>
      <c r="Q249" s="319"/>
      <c r="R249" s="319"/>
      <c r="S249" s="319"/>
      <c r="T249" s="319"/>
      <c r="U249" s="319"/>
      <c r="V249" s="319"/>
      <c r="W249" s="319"/>
      <c r="X249" s="273"/>
      <c r="Y249" s="273"/>
      <c r="Z249" s="273"/>
      <c r="AA249" s="273"/>
      <c r="AB249" s="273"/>
      <c r="AC249" s="273"/>
      <c r="AD249" s="273"/>
      <c r="AE249" s="273"/>
      <c r="AF249" s="273"/>
      <c r="AG249" s="273"/>
      <c r="AH249" s="270"/>
      <c r="AI249" s="270"/>
      <c r="AJ249" s="270"/>
      <c r="AK249" s="270"/>
      <c r="AL249" s="270"/>
      <c r="AM249" s="270"/>
      <c r="AN249" s="270"/>
      <c r="AO249" s="270"/>
      <c r="AP249" s="270"/>
      <c r="AQ249" s="270"/>
      <c r="AR249" s="270"/>
      <c r="AS249" s="270"/>
      <c r="AT249" s="270"/>
      <c r="AU249" s="270"/>
      <c r="AV249" s="270"/>
      <c r="AW249" s="270"/>
      <c r="AX249" s="270"/>
      <c r="AY249" s="271"/>
      <c r="AZ249" s="270"/>
      <c r="BA249" s="270"/>
      <c r="BB249" s="270"/>
      <c r="BC249" s="270"/>
      <c r="BD249" s="270"/>
      <c r="BE249" s="270"/>
      <c r="BF249" s="270"/>
      <c r="BG249" s="270"/>
      <c r="BH249" s="270"/>
      <c r="BI249" s="270"/>
      <c r="BJ249" s="270"/>
      <c r="BK249" s="270"/>
      <c r="BL249" s="270"/>
      <c r="BM249" s="270"/>
      <c r="BN249" s="270"/>
      <c r="BO249" s="270"/>
      <c r="BP249" s="270"/>
      <c r="BQ249" s="270"/>
    </row>
    <row r="250" spans="1:69" ht="12.75" customHeight="1">
      <c r="A250" s="273"/>
      <c r="B250" s="273"/>
      <c r="C250" s="274"/>
      <c r="D250" s="274"/>
      <c r="E250" s="274"/>
      <c r="F250" s="274"/>
      <c r="G250" s="273"/>
      <c r="H250" s="273"/>
      <c r="I250" s="273"/>
      <c r="J250" s="273"/>
      <c r="K250" s="273"/>
      <c r="L250" s="275"/>
      <c r="M250" s="275"/>
      <c r="N250" s="273"/>
      <c r="O250" s="319"/>
      <c r="P250" s="319"/>
      <c r="Q250" s="319"/>
      <c r="R250" s="319"/>
      <c r="S250" s="319"/>
      <c r="T250" s="319"/>
      <c r="U250" s="319"/>
      <c r="V250" s="319"/>
      <c r="W250" s="319"/>
      <c r="X250" s="273"/>
      <c r="Y250" s="273"/>
      <c r="Z250" s="273"/>
      <c r="AA250" s="273"/>
      <c r="AB250" s="273"/>
      <c r="AC250" s="273"/>
      <c r="AD250" s="273"/>
      <c r="AE250" s="273"/>
      <c r="AF250" s="273"/>
      <c r="AG250" s="273"/>
      <c r="AH250" s="270"/>
      <c r="AI250" s="270"/>
      <c r="AJ250" s="270"/>
      <c r="AK250" s="270"/>
      <c r="AL250" s="270"/>
      <c r="AM250" s="270"/>
      <c r="AN250" s="270"/>
      <c r="AO250" s="270"/>
      <c r="AP250" s="270"/>
      <c r="AQ250" s="270"/>
      <c r="AR250" s="270"/>
      <c r="AS250" s="270"/>
      <c r="AT250" s="270"/>
      <c r="AU250" s="270"/>
      <c r="AV250" s="270"/>
      <c r="AW250" s="270"/>
      <c r="AX250" s="270"/>
      <c r="AY250" s="271"/>
      <c r="AZ250" s="270"/>
      <c r="BA250" s="270"/>
      <c r="BB250" s="270"/>
      <c r="BC250" s="270"/>
      <c r="BD250" s="270"/>
      <c r="BE250" s="270"/>
      <c r="BF250" s="270"/>
      <c r="BG250" s="270"/>
      <c r="BH250" s="270"/>
      <c r="BI250" s="270"/>
      <c r="BJ250" s="270"/>
      <c r="BK250" s="270"/>
      <c r="BL250" s="270"/>
      <c r="BM250" s="270"/>
      <c r="BN250" s="270"/>
      <c r="BO250" s="270"/>
      <c r="BP250" s="270"/>
      <c r="BQ250" s="270"/>
    </row>
    <row r="251" spans="1:69" ht="12.75" customHeight="1">
      <c r="A251" s="273"/>
      <c r="B251" s="273"/>
      <c r="C251" s="274"/>
      <c r="D251" s="274"/>
      <c r="E251" s="274"/>
      <c r="F251" s="274"/>
      <c r="G251" s="273"/>
      <c r="H251" s="273"/>
      <c r="I251" s="273"/>
      <c r="J251" s="273"/>
      <c r="K251" s="273"/>
      <c r="L251" s="275"/>
      <c r="M251" s="275"/>
      <c r="N251" s="273"/>
      <c r="O251" s="319"/>
      <c r="P251" s="319"/>
      <c r="Q251" s="319"/>
      <c r="R251" s="319"/>
      <c r="S251" s="319"/>
      <c r="T251" s="319"/>
      <c r="U251" s="319"/>
      <c r="V251" s="319"/>
      <c r="W251" s="319"/>
      <c r="X251" s="273"/>
      <c r="Y251" s="273"/>
      <c r="Z251" s="273"/>
      <c r="AA251" s="273"/>
      <c r="AB251" s="273"/>
      <c r="AC251" s="273"/>
      <c r="AD251" s="273"/>
      <c r="AE251" s="273"/>
      <c r="AF251" s="273"/>
      <c r="AG251" s="273"/>
      <c r="AH251" s="270"/>
      <c r="AI251" s="270"/>
      <c r="AJ251" s="270"/>
      <c r="AK251" s="270"/>
      <c r="AL251" s="270"/>
      <c r="AM251" s="270"/>
      <c r="AN251" s="270"/>
      <c r="AO251" s="270"/>
      <c r="AP251" s="270"/>
      <c r="AQ251" s="270"/>
      <c r="AR251" s="270"/>
      <c r="AS251" s="270"/>
      <c r="AT251" s="270"/>
      <c r="AU251" s="270"/>
      <c r="AV251" s="270"/>
      <c r="AW251" s="270"/>
      <c r="AX251" s="270"/>
      <c r="AY251" s="271"/>
      <c r="AZ251" s="270"/>
      <c r="BA251" s="270"/>
      <c r="BB251" s="270"/>
      <c r="BC251" s="270"/>
      <c r="BD251" s="270"/>
      <c r="BE251" s="270"/>
      <c r="BF251" s="270"/>
      <c r="BG251" s="270"/>
      <c r="BH251" s="270"/>
      <c r="BI251" s="270"/>
      <c r="BJ251" s="270"/>
      <c r="BK251" s="270"/>
      <c r="BL251" s="270"/>
      <c r="BM251" s="270"/>
      <c r="BN251" s="270"/>
      <c r="BO251" s="270"/>
      <c r="BP251" s="270"/>
      <c r="BQ251" s="270"/>
    </row>
    <row r="252" spans="1:69" ht="12.75" customHeight="1">
      <c r="A252" s="273"/>
      <c r="B252" s="273"/>
      <c r="C252" s="274"/>
      <c r="D252" s="274"/>
      <c r="E252" s="274"/>
      <c r="F252" s="274"/>
      <c r="G252" s="273"/>
      <c r="H252" s="273"/>
      <c r="I252" s="273"/>
      <c r="J252" s="273"/>
      <c r="K252" s="273"/>
      <c r="L252" s="275"/>
      <c r="M252" s="275"/>
      <c r="N252" s="273"/>
      <c r="O252" s="319"/>
      <c r="P252" s="319"/>
      <c r="Q252" s="319"/>
      <c r="R252" s="319"/>
      <c r="S252" s="319"/>
      <c r="T252" s="319"/>
      <c r="U252" s="319"/>
      <c r="V252" s="319"/>
      <c r="W252" s="319"/>
      <c r="X252" s="273"/>
      <c r="Y252" s="273"/>
      <c r="Z252" s="273"/>
      <c r="AA252" s="273"/>
      <c r="AB252" s="273"/>
      <c r="AC252" s="273"/>
      <c r="AD252" s="273"/>
      <c r="AE252" s="273"/>
      <c r="AF252" s="273"/>
      <c r="AG252" s="273"/>
      <c r="AH252" s="270"/>
      <c r="AI252" s="270"/>
      <c r="AJ252" s="270"/>
      <c r="AK252" s="270"/>
      <c r="AL252" s="270"/>
      <c r="AM252" s="270"/>
      <c r="AN252" s="270"/>
      <c r="AO252" s="270"/>
      <c r="AP252" s="270"/>
      <c r="AQ252" s="270"/>
      <c r="AR252" s="270"/>
      <c r="AS252" s="270"/>
      <c r="AT252" s="270"/>
      <c r="AU252" s="270"/>
      <c r="AV252" s="270"/>
      <c r="AW252" s="270"/>
      <c r="AX252" s="270"/>
      <c r="AY252" s="271"/>
      <c r="AZ252" s="270"/>
      <c r="BA252" s="270"/>
      <c r="BB252" s="270"/>
      <c r="BC252" s="270"/>
      <c r="BD252" s="270"/>
      <c r="BE252" s="270"/>
      <c r="BF252" s="270"/>
      <c r="BG252" s="270"/>
      <c r="BH252" s="270"/>
      <c r="BI252" s="270"/>
      <c r="BJ252" s="270"/>
      <c r="BK252" s="270"/>
      <c r="BL252" s="270"/>
      <c r="BM252" s="270"/>
      <c r="BN252" s="270"/>
      <c r="BO252" s="270"/>
      <c r="BP252" s="270"/>
      <c r="BQ252" s="270"/>
    </row>
    <row r="253" spans="1:69" ht="12.75" customHeight="1">
      <c r="A253" s="273"/>
      <c r="B253" s="273"/>
      <c r="C253" s="274"/>
      <c r="D253" s="274"/>
      <c r="E253" s="274"/>
      <c r="F253" s="274"/>
      <c r="G253" s="273"/>
      <c r="H253" s="273"/>
      <c r="I253" s="273"/>
      <c r="J253" s="273"/>
      <c r="K253" s="273"/>
      <c r="L253" s="275"/>
      <c r="M253" s="275"/>
      <c r="N253" s="273"/>
      <c r="O253" s="319"/>
      <c r="P253" s="319"/>
      <c r="Q253" s="319"/>
      <c r="R253" s="319"/>
      <c r="S253" s="319"/>
      <c r="T253" s="319"/>
      <c r="U253" s="319"/>
      <c r="V253" s="319"/>
      <c r="W253" s="319"/>
      <c r="X253" s="273"/>
      <c r="Y253" s="273"/>
      <c r="Z253" s="273"/>
      <c r="AA253" s="273"/>
      <c r="AB253" s="273"/>
      <c r="AC253" s="273"/>
      <c r="AD253" s="273"/>
      <c r="AE253" s="273"/>
      <c r="AF253" s="273"/>
      <c r="AG253" s="273"/>
      <c r="AH253" s="270"/>
      <c r="AI253" s="270"/>
      <c r="AJ253" s="270"/>
      <c r="AK253" s="270"/>
      <c r="AL253" s="270"/>
      <c r="AM253" s="270"/>
      <c r="AN253" s="270"/>
      <c r="AO253" s="270"/>
      <c r="AP253" s="270"/>
      <c r="AQ253" s="270"/>
      <c r="AR253" s="270"/>
      <c r="AS253" s="270"/>
      <c r="AT253" s="270"/>
      <c r="AU253" s="270"/>
      <c r="AV253" s="270"/>
      <c r="AW253" s="270"/>
      <c r="AX253" s="270"/>
      <c r="AY253" s="271"/>
      <c r="AZ253" s="270"/>
      <c r="BA253" s="270"/>
      <c r="BB253" s="270"/>
      <c r="BC253" s="270"/>
      <c r="BD253" s="270"/>
      <c r="BE253" s="270"/>
      <c r="BF253" s="270"/>
      <c r="BG253" s="270"/>
      <c r="BH253" s="270"/>
      <c r="BI253" s="270"/>
      <c r="BJ253" s="270"/>
      <c r="BK253" s="270"/>
      <c r="BL253" s="270"/>
      <c r="BM253" s="270"/>
      <c r="BN253" s="270"/>
      <c r="BO253" s="270"/>
      <c r="BP253" s="270"/>
      <c r="BQ253" s="270"/>
    </row>
    <row r="254" spans="1:69" ht="12.75" customHeight="1">
      <c r="A254" s="273"/>
      <c r="B254" s="273"/>
      <c r="C254" s="274"/>
      <c r="D254" s="274"/>
      <c r="E254" s="274"/>
      <c r="F254" s="274"/>
      <c r="G254" s="273"/>
      <c r="H254" s="273"/>
      <c r="I254" s="273"/>
      <c r="J254" s="273"/>
      <c r="K254" s="273"/>
      <c r="L254" s="275"/>
      <c r="M254" s="275"/>
      <c r="N254" s="273"/>
      <c r="O254" s="319"/>
      <c r="P254" s="319"/>
      <c r="Q254" s="319"/>
      <c r="R254" s="319"/>
      <c r="S254" s="319"/>
      <c r="T254" s="319"/>
      <c r="U254" s="319"/>
      <c r="V254" s="319"/>
      <c r="W254" s="319"/>
      <c r="X254" s="273"/>
      <c r="Y254" s="273"/>
      <c r="Z254" s="273"/>
      <c r="AA254" s="273"/>
      <c r="AB254" s="273"/>
      <c r="AC254" s="273"/>
      <c r="AD254" s="273"/>
      <c r="AE254" s="273"/>
      <c r="AF254" s="273"/>
      <c r="AG254" s="273"/>
      <c r="AH254" s="270"/>
      <c r="AI254" s="270"/>
      <c r="AJ254" s="270"/>
      <c r="AK254" s="270"/>
      <c r="AL254" s="270"/>
      <c r="AM254" s="270"/>
      <c r="AN254" s="270"/>
      <c r="AO254" s="270"/>
      <c r="AP254" s="270"/>
      <c r="AQ254" s="270"/>
      <c r="AR254" s="270"/>
      <c r="AS254" s="270"/>
      <c r="AT254" s="270"/>
      <c r="AU254" s="270"/>
      <c r="AV254" s="270"/>
      <c r="AW254" s="270"/>
      <c r="AX254" s="270"/>
      <c r="AY254" s="271"/>
      <c r="AZ254" s="270"/>
      <c r="BA254" s="270"/>
      <c r="BB254" s="270"/>
      <c r="BC254" s="270"/>
      <c r="BD254" s="270"/>
      <c r="BE254" s="270"/>
      <c r="BF254" s="270"/>
      <c r="BG254" s="270"/>
      <c r="BH254" s="270"/>
      <c r="BI254" s="270"/>
      <c r="BJ254" s="270"/>
      <c r="BK254" s="270"/>
      <c r="BL254" s="270"/>
      <c r="BM254" s="270"/>
      <c r="BN254" s="270"/>
      <c r="BO254" s="270"/>
      <c r="BP254" s="270"/>
      <c r="BQ254" s="270"/>
    </row>
    <row r="255" spans="1:69" ht="12.75" customHeight="1">
      <c r="A255" s="273"/>
      <c r="B255" s="273"/>
      <c r="C255" s="274"/>
      <c r="D255" s="274"/>
      <c r="E255" s="274"/>
      <c r="F255" s="274"/>
      <c r="G255" s="273"/>
      <c r="H255" s="273"/>
      <c r="I255" s="273"/>
      <c r="J255" s="273"/>
      <c r="K255" s="273"/>
      <c r="L255" s="275"/>
      <c r="M255" s="275"/>
      <c r="N255" s="273"/>
      <c r="O255" s="319"/>
      <c r="P255" s="319"/>
      <c r="Q255" s="319"/>
      <c r="R255" s="319"/>
      <c r="S255" s="319"/>
      <c r="T255" s="319"/>
      <c r="U255" s="319"/>
      <c r="V255" s="319"/>
      <c r="W255" s="319"/>
      <c r="X255" s="273"/>
      <c r="Y255" s="273"/>
      <c r="Z255" s="273"/>
      <c r="AA255" s="273"/>
      <c r="AB255" s="273"/>
      <c r="AC255" s="273"/>
      <c r="AD255" s="273"/>
      <c r="AE255" s="273"/>
      <c r="AF255" s="273"/>
      <c r="AG255" s="273"/>
      <c r="AH255" s="270"/>
      <c r="AI255" s="270"/>
      <c r="AJ255" s="270"/>
      <c r="AK255" s="270"/>
      <c r="AL255" s="270"/>
      <c r="AM255" s="270"/>
      <c r="AN255" s="270"/>
      <c r="AO255" s="270"/>
      <c r="AP255" s="270"/>
      <c r="AQ255" s="270"/>
      <c r="AR255" s="270"/>
      <c r="AS255" s="270"/>
      <c r="AT255" s="270"/>
      <c r="AU255" s="270"/>
      <c r="AV255" s="270"/>
      <c r="AW255" s="270"/>
      <c r="AX255" s="270"/>
      <c r="AY255" s="271"/>
      <c r="AZ255" s="270"/>
      <c r="BA255" s="270"/>
      <c r="BB255" s="270"/>
      <c r="BC255" s="270"/>
      <c r="BD255" s="270"/>
      <c r="BE255" s="270"/>
      <c r="BF255" s="270"/>
      <c r="BG255" s="270"/>
      <c r="BH255" s="270"/>
      <c r="BI255" s="270"/>
      <c r="BJ255" s="270"/>
      <c r="BK255" s="270"/>
      <c r="BL255" s="270"/>
      <c r="BM255" s="270"/>
      <c r="BN255" s="270"/>
      <c r="BO255" s="270"/>
      <c r="BP255" s="270"/>
      <c r="BQ255" s="270"/>
    </row>
    <row r="256" spans="1:69" ht="12.75" customHeight="1">
      <c r="A256" s="273"/>
      <c r="B256" s="273"/>
      <c r="C256" s="274"/>
      <c r="D256" s="274"/>
      <c r="E256" s="274"/>
      <c r="F256" s="274"/>
      <c r="G256" s="273"/>
      <c r="H256" s="273"/>
      <c r="I256" s="273"/>
      <c r="J256" s="273"/>
      <c r="K256" s="273"/>
      <c r="L256" s="275"/>
      <c r="M256" s="275"/>
      <c r="N256" s="273"/>
      <c r="O256" s="319"/>
      <c r="P256" s="319"/>
      <c r="Q256" s="319"/>
      <c r="R256" s="319"/>
      <c r="S256" s="319"/>
      <c r="T256" s="319"/>
      <c r="U256" s="319"/>
      <c r="V256" s="319"/>
      <c r="W256" s="319"/>
      <c r="X256" s="273"/>
      <c r="Y256" s="273"/>
      <c r="Z256" s="273"/>
      <c r="AA256" s="273"/>
      <c r="AB256" s="273"/>
      <c r="AC256" s="273"/>
      <c r="AD256" s="273"/>
      <c r="AE256" s="273"/>
      <c r="AF256" s="273"/>
      <c r="AG256" s="273"/>
      <c r="AH256" s="270"/>
      <c r="AI256" s="270"/>
      <c r="AJ256" s="270"/>
      <c r="AK256" s="270"/>
      <c r="AL256" s="270"/>
      <c r="AM256" s="270"/>
      <c r="AN256" s="270"/>
      <c r="AO256" s="270"/>
      <c r="AP256" s="270"/>
      <c r="AQ256" s="270"/>
      <c r="AR256" s="270"/>
      <c r="AS256" s="270"/>
      <c r="AT256" s="270"/>
      <c r="AU256" s="270"/>
      <c r="AV256" s="270"/>
      <c r="AW256" s="270"/>
      <c r="AX256" s="270"/>
      <c r="AY256" s="271"/>
      <c r="AZ256" s="270"/>
      <c r="BA256" s="270"/>
      <c r="BB256" s="270"/>
      <c r="BC256" s="270"/>
      <c r="BD256" s="270"/>
      <c r="BE256" s="270"/>
      <c r="BF256" s="270"/>
      <c r="BG256" s="270"/>
      <c r="BH256" s="270"/>
      <c r="BI256" s="270"/>
      <c r="BJ256" s="270"/>
      <c r="BK256" s="270"/>
      <c r="BL256" s="270"/>
      <c r="BM256" s="270"/>
      <c r="BN256" s="270"/>
      <c r="BO256" s="270"/>
      <c r="BP256" s="270"/>
      <c r="BQ256" s="270"/>
    </row>
    <row r="257" spans="1:69" ht="12.75" customHeight="1">
      <c r="A257" s="273"/>
      <c r="B257" s="273"/>
      <c r="C257" s="274"/>
      <c r="D257" s="274"/>
      <c r="E257" s="274"/>
      <c r="F257" s="274"/>
      <c r="G257" s="273"/>
      <c r="H257" s="273"/>
      <c r="I257" s="273"/>
      <c r="J257" s="273"/>
      <c r="K257" s="273"/>
      <c r="L257" s="275"/>
      <c r="M257" s="275"/>
      <c r="N257" s="273"/>
      <c r="O257" s="319"/>
      <c r="P257" s="319"/>
      <c r="Q257" s="319"/>
      <c r="R257" s="319"/>
      <c r="S257" s="319"/>
      <c r="T257" s="319"/>
      <c r="U257" s="319"/>
      <c r="V257" s="319"/>
      <c r="W257" s="319"/>
      <c r="X257" s="273"/>
      <c r="Y257" s="273"/>
      <c r="Z257" s="273"/>
      <c r="AA257" s="273"/>
      <c r="AB257" s="273"/>
      <c r="AC257" s="273"/>
      <c r="AD257" s="273"/>
      <c r="AE257" s="273"/>
      <c r="AF257" s="273"/>
      <c r="AG257" s="273"/>
      <c r="AH257" s="270"/>
      <c r="AI257" s="270"/>
      <c r="AJ257" s="270"/>
      <c r="AK257" s="270"/>
      <c r="AL257" s="270"/>
      <c r="AM257" s="270"/>
      <c r="AN257" s="270"/>
      <c r="AO257" s="270"/>
      <c r="AP257" s="270"/>
      <c r="AQ257" s="270"/>
      <c r="AR257" s="270"/>
      <c r="AS257" s="270"/>
      <c r="AT257" s="270"/>
      <c r="AU257" s="270"/>
      <c r="AV257" s="270"/>
      <c r="AW257" s="270"/>
      <c r="AX257" s="270"/>
      <c r="AY257" s="271"/>
      <c r="AZ257" s="270"/>
      <c r="BA257" s="270"/>
      <c r="BB257" s="270"/>
      <c r="BC257" s="270"/>
      <c r="BD257" s="270"/>
      <c r="BE257" s="270"/>
      <c r="BF257" s="270"/>
      <c r="BG257" s="270"/>
      <c r="BH257" s="270"/>
      <c r="BI257" s="270"/>
      <c r="BJ257" s="270"/>
      <c r="BK257" s="270"/>
      <c r="BL257" s="270"/>
      <c r="BM257" s="270"/>
      <c r="BN257" s="270"/>
      <c r="BO257" s="270"/>
      <c r="BP257" s="270"/>
      <c r="BQ257" s="270"/>
    </row>
    <row r="258" spans="1:69" ht="12.75" customHeight="1">
      <c r="A258" s="273"/>
      <c r="B258" s="273"/>
      <c r="C258" s="274"/>
      <c r="D258" s="274"/>
      <c r="E258" s="274"/>
      <c r="F258" s="274"/>
      <c r="G258" s="273"/>
      <c r="H258" s="273"/>
      <c r="I258" s="273"/>
      <c r="J258" s="273"/>
      <c r="K258" s="273"/>
      <c r="L258" s="275"/>
      <c r="M258" s="275"/>
      <c r="N258" s="273"/>
      <c r="O258" s="319"/>
      <c r="P258" s="319"/>
      <c r="Q258" s="319"/>
      <c r="R258" s="319"/>
      <c r="S258" s="319"/>
      <c r="T258" s="319"/>
      <c r="U258" s="319"/>
      <c r="V258" s="319"/>
      <c r="W258" s="319"/>
      <c r="X258" s="273"/>
      <c r="Y258" s="273"/>
      <c r="Z258" s="273"/>
      <c r="AA258" s="273"/>
      <c r="AB258" s="273"/>
      <c r="AC258" s="273"/>
      <c r="AD258" s="273"/>
      <c r="AE258" s="273"/>
      <c r="AF258" s="273"/>
      <c r="AG258" s="273"/>
      <c r="AH258" s="270"/>
      <c r="AI258" s="270"/>
      <c r="AJ258" s="270"/>
      <c r="AK258" s="270"/>
      <c r="AL258" s="270"/>
      <c r="AM258" s="270"/>
      <c r="AN258" s="270"/>
      <c r="AO258" s="270"/>
      <c r="AP258" s="270"/>
      <c r="AQ258" s="270"/>
      <c r="AR258" s="270"/>
      <c r="AS258" s="270"/>
      <c r="AT258" s="270"/>
      <c r="AU258" s="270"/>
      <c r="AV258" s="270"/>
      <c r="AW258" s="270"/>
      <c r="AX258" s="270"/>
      <c r="AY258" s="271"/>
      <c r="AZ258" s="270"/>
      <c r="BA258" s="270"/>
      <c r="BB258" s="270"/>
      <c r="BC258" s="270"/>
      <c r="BD258" s="270"/>
      <c r="BE258" s="270"/>
      <c r="BF258" s="270"/>
      <c r="BG258" s="270"/>
      <c r="BH258" s="270"/>
      <c r="BI258" s="270"/>
      <c r="BJ258" s="270"/>
      <c r="BK258" s="270"/>
      <c r="BL258" s="270"/>
      <c r="BM258" s="270"/>
      <c r="BN258" s="270"/>
      <c r="BO258" s="270"/>
      <c r="BP258" s="270"/>
      <c r="BQ258" s="270"/>
    </row>
    <row r="259" spans="1:69" ht="12.75" customHeight="1">
      <c r="A259" s="273"/>
      <c r="B259" s="273"/>
      <c r="C259" s="274"/>
      <c r="D259" s="274"/>
      <c r="E259" s="274"/>
      <c r="F259" s="274"/>
      <c r="G259" s="273"/>
      <c r="H259" s="273"/>
      <c r="I259" s="273"/>
      <c r="J259" s="273"/>
      <c r="K259" s="273"/>
      <c r="L259" s="275"/>
      <c r="M259" s="275"/>
      <c r="N259" s="273"/>
      <c r="O259" s="319"/>
      <c r="P259" s="319"/>
      <c r="Q259" s="319"/>
      <c r="R259" s="319"/>
      <c r="S259" s="319"/>
      <c r="T259" s="319"/>
      <c r="U259" s="319"/>
      <c r="V259" s="319"/>
      <c r="W259" s="319"/>
      <c r="X259" s="273"/>
      <c r="Y259" s="273"/>
      <c r="Z259" s="273"/>
      <c r="AA259" s="273"/>
      <c r="AB259" s="273"/>
      <c r="AC259" s="273"/>
      <c r="AD259" s="273"/>
      <c r="AE259" s="273"/>
      <c r="AF259" s="273"/>
      <c r="AG259" s="273"/>
      <c r="AH259" s="270"/>
      <c r="AI259" s="270"/>
      <c r="AJ259" s="270"/>
      <c r="AK259" s="270"/>
      <c r="AL259" s="270"/>
      <c r="AM259" s="270"/>
      <c r="AN259" s="270"/>
      <c r="AO259" s="270"/>
      <c r="AP259" s="270"/>
      <c r="AQ259" s="270"/>
      <c r="AR259" s="270"/>
      <c r="AS259" s="270"/>
      <c r="AT259" s="270"/>
      <c r="AU259" s="270"/>
      <c r="AV259" s="270"/>
      <c r="AW259" s="270"/>
      <c r="AX259" s="270"/>
      <c r="AY259" s="271"/>
      <c r="AZ259" s="270"/>
      <c r="BA259" s="270"/>
      <c r="BB259" s="270"/>
      <c r="BC259" s="270"/>
      <c r="BD259" s="270"/>
      <c r="BE259" s="270"/>
      <c r="BF259" s="270"/>
      <c r="BG259" s="270"/>
      <c r="BH259" s="270"/>
      <c r="BI259" s="270"/>
      <c r="BJ259" s="270"/>
      <c r="BK259" s="270"/>
      <c r="BL259" s="270"/>
      <c r="BM259" s="270"/>
      <c r="BN259" s="270"/>
      <c r="BO259" s="270"/>
      <c r="BP259" s="270"/>
      <c r="BQ259" s="270"/>
    </row>
    <row r="260" spans="1:69" ht="12.75" customHeight="1">
      <c r="A260" s="273"/>
      <c r="B260" s="273"/>
      <c r="C260" s="274"/>
      <c r="D260" s="274"/>
      <c r="E260" s="274"/>
      <c r="F260" s="274"/>
      <c r="G260" s="273"/>
      <c r="H260" s="273"/>
      <c r="I260" s="273"/>
      <c r="J260" s="273"/>
      <c r="K260" s="273"/>
      <c r="L260" s="275"/>
      <c r="M260" s="275"/>
      <c r="N260" s="273"/>
      <c r="O260" s="319"/>
      <c r="P260" s="319"/>
      <c r="Q260" s="319"/>
      <c r="R260" s="319"/>
      <c r="S260" s="319"/>
      <c r="T260" s="319"/>
      <c r="U260" s="319"/>
      <c r="V260" s="319"/>
      <c r="W260" s="319"/>
      <c r="X260" s="273"/>
      <c r="Y260" s="273"/>
      <c r="Z260" s="273"/>
      <c r="AA260" s="273"/>
      <c r="AB260" s="273"/>
      <c r="AC260" s="273"/>
      <c r="AD260" s="273"/>
      <c r="AE260" s="273"/>
      <c r="AF260" s="273"/>
      <c r="AG260" s="273"/>
      <c r="AH260" s="270"/>
      <c r="AI260" s="270"/>
      <c r="AJ260" s="270"/>
      <c r="AK260" s="270"/>
      <c r="AL260" s="270"/>
      <c r="AM260" s="270"/>
      <c r="AN260" s="270"/>
      <c r="AO260" s="270"/>
      <c r="AP260" s="270"/>
      <c r="AQ260" s="270"/>
      <c r="AR260" s="270"/>
      <c r="AS260" s="270"/>
      <c r="AT260" s="270"/>
      <c r="AU260" s="270"/>
      <c r="AV260" s="270"/>
      <c r="AW260" s="270"/>
      <c r="AX260" s="270"/>
      <c r="AY260" s="271"/>
      <c r="AZ260" s="270"/>
      <c r="BA260" s="270"/>
      <c r="BB260" s="270"/>
      <c r="BC260" s="270"/>
      <c r="BD260" s="270"/>
      <c r="BE260" s="270"/>
      <c r="BF260" s="270"/>
      <c r="BG260" s="270"/>
      <c r="BH260" s="270"/>
      <c r="BI260" s="270"/>
      <c r="BJ260" s="270"/>
      <c r="BK260" s="270"/>
      <c r="BL260" s="270"/>
      <c r="BM260" s="270"/>
      <c r="BN260" s="270"/>
      <c r="BO260" s="270"/>
      <c r="BP260" s="270"/>
      <c r="BQ260" s="270"/>
    </row>
    <row r="261" spans="1:69" ht="12.75" customHeight="1">
      <c r="A261" s="273"/>
      <c r="B261" s="273"/>
      <c r="C261" s="274"/>
      <c r="D261" s="274"/>
      <c r="E261" s="274"/>
      <c r="F261" s="274"/>
      <c r="G261" s="273"/>
      <c r="H261" s="273"/>
      <c r="I261" s="273"/>
      <c r="J261" s="273"/>
      <c r="K261" s="273"/>
      <c r="L261" s="275"/>
      <c r="M261" s="275"/>
      <c r="N261" s="273"/>
      <c r="O261" s="319"/>
      <c r="P261" s="319"/>
      <c r="Q261" s="319"/>
      <c r="R261" s="319"/>
      <c r="S261" s="319"/>
      <c r="T261" s="319"/>
      <c r="U261" s="319"/>
      <c r="V261" s="319"/>
      <c r="W261" s="319"/>
      <c r="X261" s="273"/>
      <c r="Y261" s="273"/>
      <c r="Z261" s="273"/>
      <c r="AA261" s="273"/>
      <c r="AB261" s="273"/>
      <c r="AC261" s="273"/>
      <c r="AD261" s="273"/>
      <c r="AE261" s="273"/>
      <c r="AF261" s="273"/>
      <c r="AG261" s="273"/>
      <c r="AH261" s="270"/>
      <c r="AI261" s="270"/>
      <c r="AJ261" s="270"/>
      <c r="AK261" s="270"/>
      <c r="AL261" s="270"/>
      <c r="AM261" s="270"/>
      <c r="AN261" s="270"/>
      <c r="AO261" s="270"/>
      <c r="AP261" s="270"/>
      <c r="AQ261" s="270"/>
      <c r="AR261" s="270"/>
      <c r="AS261" s="270"/>
      <c r="AT261" s="270"/>
      <c r="AU261" s="270"/>
      <c r="AV261" s="270"/>
      <c r="AW261" s="270"/>
      <c r="AX261" s="270"/>
      <c r="AY261" s="271"/>
      <c r="AZ261" s="270"/>
      <c r="BA261" s="270"/>
      <c r="BB261" s="270"/>
      <c r="BC261" s="270"/>
      <c r="BD261" s="270"/>
      <c r="BE261" s="270"/>
      <c r="BF261" s="270"/>
      <c r="BG261" s="270"/>
      <c r="BH261" s="270"/>
      <c r="BI261" s="270"/>
      <c r="BJ261" s="270"/>
      <c r="BK261" s="270"/>
      <c r="BL261" s="270"/>
      <c r="BM261" s="270"/>
      <c r="BN261" s="270"/>
      <c r="BO261" s="270"/>
      <c r="BP261" s="270"/>
      <c r="BQ261" s="270"/>
    </row>
    <row r="262" spans="1:69" ht="12.75" customHeight="1">
      <c r="A262" s="273"/>
      <c r="B262" s="273"/>
      <c r="C262" s="274"/>
      <c r="D262" s="274"/>
      <c r="E262" s="274"/>
      <c r="F262" s="274"/>
      <c r="G262" s="273"/>
      <c r="H262" s="273"/>
      <c r="I262" s="273"/>
      <c r="J262" s="273"/>
      <c r="K262" s="273"/>
      <c r="L262" s="275"/>
      <c r="M262" s="275"/>
      <c r="N262" s="273"/>
      <c r="O262" s="319"/>
      <c r="P262" s="319"/>
      <c r="Q262" s="319"/>
      <c r="R262" s="319"/>
      <c r="S262" s="319"/>
      <c r="T262" s="319"/>
      <c r="U262" s="319"/>
      <c r="V262" s="319"/>
      <c r="W262" s="319"/>
      <c r="X262" s="273"/>
      <c r="Y262" s="273"/>
      <c r="Z262" s="273"/>
      <c r="AA262" s="273"/>
      <c r="AB262" s="273"/>
      <c r="AC262" s="273"/>
      <c r="AD262" s="273"/>
      <c r="AE262" s="273"/>
      <c r="AF262" s="273"/>
      <c r="AG262" s="273"/>
      <c r="AH262" s="270"/>
      <c r="AI262" s="270"/>
      <c r="AJ262" s="270"/>
      <c r="AK262" s="270"/>
      <c r="AL262" s="270"/>
      <c r="AM262" s="270"/>
      <c r="AN262" s="270"/>
      <c r="AO262" s="270"/>
      <c r="AP262" s="270"/>
      <c r="AQ262" s="270"/>
      <c r="AR262" s="270"/>
      <c r="AS262" s="270"/>
      <c r="AT262" s="270"/>
      <c r="AU262" s="270"/>
      <c r="AV262" s="270"/>
      <c r="AW262" s="270"/>
      <c r="AX262" s="270"/>
      <c r="AY262" s="271"/>
      <c r="AZ262" s="270"/>
      <c r="BA262" s="270"/>
      <c r="BB262" s="270"/>
      <c r="BC262" s="270"/>
      <c r="BD262" s="270"/>
      <c r="BE262" s="270"/>
      <c r="BF262" s="270"/>
      <c r="BG262" s="270"/>
      <c r="BH262" s="270"/>
      <c r="BI262" s="270"/>
      <c r="BJ262" s="270"/>
      <c r="BK262" s="270"/>
      <c r="BL262" s="270"/>
      <c r="BM262" s="270"/>
      <c r="BN262" s="270"/>
      <c r="BO262" s="270"/>
      <c r="BP262" s="270"/>
      <c r="BQ262" s="270"/>
    </row>
    <row r="263" spans="1:69" ht="12.75" customHeight="1">
      <c r="A263" s="273"/>
      <c r="B263" s="273"/>
      <c r="C263" s="274"/>
      <c r="D263" s="274"/>
      <c r="E263" s="274"/>
      <c r="F263" s="274"/>
      <c r="G263" s="273"/>
      <c r="H263" s="273"/>
      <c r="I263" s="273"/>
      <c r="J263" s="273"/>
      <c r="K263" s="273"/>
      <c r="L263" s="275"/>
      <c r="M263" s="275"/>
      <c r="N263" s="273"/>
      <c r="O263" s="319"/>
      <c r="P263" s="319"/>
      <c r="Q263" s="319"/>
      <c r="R263" s="319"/>
      <c r="S263" s="319"/>
      <c r="T263" s="319"/>
      <c r="U263" s="319"/>
      <c r="V263" s="319"/>
      <c r="W263" s="319"/>
      <c r="X263" s="273"/>
      <c r="Y263" s="273"/>
      <c r="Z263" s="273"/>
      <c r="AA263" s="273"/>
      <c r="AB263" s="273"/>
      <c r="AC263" s="273"/>
      <c r="AD263" s="273"/>
      <c r="AE263" s="273"/>
      <c r="AF263" s="273"/>
      <c r="AG263" s="273"/>
      <c r="AH263" s="270"/>
      <c r="AI263" s="270"/>
      <c r="AJ263" s="270"/>
      <c r="AK263" s="270"/>
      <c r="AL263" s="270"/>
      <c r="AM263" s="270"/>
      <c r="AN263" s="270"/>
      <c r="AO263" s="270"/>
      <c r="AP263" s="270"/>
      <c r="AQ263" s="270"/>
      <c r="AR263" s="270"/>
      <c r="AS263" s="270"/>
      <c r="AT263" s="270"/>
      <c r="AU263" s="270"/>
      <c r="AV263" s="270"/>
      <c r="AW263" s="270"/>
      <c r="AX263" s="270"/>
      <c r="AY263" s="271"/>
      <c r="AZ263" s="270"/>
      <c r="BA263" s="270"/>
      <c r="BB263" s="270"/>
      <c r="BC263" s="270"/>
      <c r="BD263" s="270"/>
      <c r="BE263" s="270"/>
      <c r="BF263" s="270"/>
      <c r="BG263" s="270"/>
      <c r="BH263" s="270"/>
      <c r="BI263" s="270"/>
      <c r="BJ263" s="270"/>
      <c r="BK263" s="270"/>
      <c r="BL263" s="270"/>
      <c r="BM263" s="270"/>
      <c r="BN263" s="270"/>
      <c r="BO263" s="270"/>
      <c r="BP263" s="270"/>
      <c r="BQ263" s="270"/>
    </row>
    <row r="264" spans="1:69" ht="12.75" customHeight="1">
      <c r="A264" s="273"/>
      <c r="B264" s="273"/>
      <c r="C264" s="274"/>
      <c r="D264" s="274"/>
      <c r="E264" s="274"/>
      <c r="F264" s="274"/>
      <c r="G264" s="273"/>
      <c r="H264" s="273"/>
      <c r="I264" s="273"/>
      <c r="J264" s="273"/>
      <c r="K264" s="273"/>
      <c r="L264" s="275"/>
      <c r="M264" s="275"/>
      <c r="N264" s="273"/>
      <c r="O264" s="319"/>
      <c r="P264" s="319"/>
      <c r="Q264" s="319"/>
      <c r="R264" s="319"/>
      <c r="S264" s="319"/>
      <c r="T264" s="319"/>
      <c r="U264" s="319"/>
      <c r="V264" s="319"/>
      <c r="W264" s="319"/>
      <c r="X264" s="273"/>
      <c r="Y264" s="273"/>
      <c r="Z264" s="273"/>
      <c r="AA264" s="273"/>
      <c r="AB264" s="273"/>
      <c r="AC264" s="273"/>
      <c r="AD264" s="273"/>
      <c r="AE264" s="273"/>
      <c r="AF264" s="273"/>
      <c r="AG264" s="273"/>
      <c r="AH264" s="270"/>
      <c r="AI264" s="270"/>
      <c r="AJ264" s="270"/>
      <c r="AK264" s="270"/>
      <c r="AL264" s="270"/>
      <c r="AM264" s="270"/>
      <c r="AN264" s="270"/>
      <c r="AO264" s="270"/>
      <c r="AP264" s="270"/>
      <c r="AQ264" s="270"/>
      <c r="AR264" s="270"/>
      <c r="AS264" s="270"/>
      <c r="AT264" s="270"/>
      <c r="AU264" s="270"/>
      <c r="AV264" s="270"/>
      <c r="AW264" s="270"/>
      <c r="AX264" s="270"/>
      <c r="AY264" s="271"/>
      <c r="AZ264" s="270"/>
      <c r="BA264" s="270"/>
      <c r="BB264" s="270"/>
      <c r="BC264" s="270"/>
      <c r="BD264" s="270"/>
      <c r="BE264" s="270"/>
      <c r="BF264" s="270"/>
      <c r="BG264" s="270"/>
      <c r="BH264" s="270"/>
      <c r="BI264" s="270"/>
      <c r="BJ264" s="270"/>
      <c r="BK264" s="270"/>
      <c r="BL264" s="270"/>
      <c r="BM264" s="270"/>
      <c r="BN264" s="270"/>
      <c r="BO264" s="270"/>
      <c r="BP264" s="270"/>
      <c r="BQ264" s="270"/>
    </row>
    <row r="265" spans="1:69" ht="12.75" customHeight="1">
      <c r="A265" s="273"/>
      <c r="B265" s="273"/>
      <c r="C265" s="274"/>
      <c r="D265" s="274"/>
      <c r="E265" s="274"/>
      <c r="F265" s="274"/>
      <c r="G265" s="273"/>
      <c r="H265" s="273"/>
      <c r="I265" s="273"/>
      <c r="J265" s="273"/>
      <c r="K265" s="273"/>
      <c r="L265" s="275"/>
      <c r="M265" s="275"/>
      <c r="N265" s="273"/>
      <c r="O265" s="319"/>
      <c r="P265" s="319"/>
      <c r="Q265" s="319"/>
      <c r="R265" s="319"/>
      <c r="S265" s="319"/>
      <c r="T265" s="319"/>
      <c r="U265" s="319"/>
      <c r="V265" s="319"/>
      <c r="W265" s="319"/>
      <c r="X265" s="273"/>
      <c r="Y265" s="273"/>
      <c r="Z265" s="273"/>
      <c r="AA265" s="273"/>
      <c r="AB265" s="273"/>
      <c r="AC265" s="273"/>
      <c r="AD265" s="273"/>
      <c r="AE265" s="273"/>
      <c r="AF265" s="273"/>
      <c r="AG265" s="273"/>
      <c r="AH265" s="270"/>
      <c r="AI265" s="270"/>
      <c r="AJ265" s="270"/>
      <c r="AK265" s="270"/>
      <c r="AL265" s="270"/>
      <c r="AM265" s="270"/>
      <c r="AN265" s="270"/>
      <c r="AO265" s="270"/>
      <c r="AP265" s="270"/>
      <c r="AQ265" s="270"/>
      <c r="AR265" s="270"/>
      <c r="AS265" s="270"/>
      <c r="AT265" s="270"/>
      <c r="AU265" s="270"/>
      <c r="AV265" s="270"/>
      <c r="AW265" s="270"/>
      <c r="AX265" s="270"/>
      <c r="AY265" s="271"/>
      <c r="AZ265" s="270"/>
      <c r="BA265" s="270"/>
      <c r="BB265" s="270"/>
      <c r="BC265" s="270"/>
      <c r="BD265" s="270"/>
      <c r="BE265" s="270"/>
      <c r="BF265" s="270"/>
      <c r="BG265" s="270"/>
      <c r="BH265" s="270"/>
      <c r="BI265" s="270"/>
      <c r="BJ265" s="270"/>
      <c r="BK265" s="270"/>
      <c r="BL265" s="270"/>
      <c r="BM265" s="270"/>
      <c r="BN265" s="270"/>
      <c r="BO265" s="270"/>
      <c r="BP265" s="270"/>
      <c r="BQ265" s="270"/>
    </row>
    <row r="266" spans="1:69" ht="12.75" customHeight="1">
      <c r="A266" s="273"/>
      <c r="B266" s="273"/>
      <c r="C266" s="274"/>
      <c r="D266" s="274"/>
      <c r="E266" s="274"/>
      <c r="F266" s="274"/>
      <c r="G266" s="273"/>
      <c r="H266" s="273"/>
      <c r="I266" s="273"/>
      <c r="J266" s="273"/>
      <c r="K266" s="273"/>
      <c r="L266" s="275"/>
      <c r="M266" s="275"/>
      <c r="N266" s="273"/>
      <c r="O266" s="319"/>
      <c r="P266" s="319"/>
      <c r="Q266" s="319"/>
      <c r="R266" s="319"/>
      <c r="S266" s="319"/>
      <c r="T266" s="319"/>
      <c r="U266" s="319"/>
      <c r="V266" s="319"/>
      <c r="W266" s="319"/>
      <c r="X266" s="273"/>
      <c r="Y266" s="273"/>
      <c r="Z266" s="273"/>
      <c r="AA266" s="273"/>
      <c r="AB266" s="273"/>
      <c r="AC266" s="273"/>
      <c r="AD266" s="273"/>
      <c r="AE266" s="273"/>
      <c r="AF266" s="273"/>
      <c r="AG266" s="273"/>
      <c r="AH266" s="270"/>
      <c r="AI266" s="270"/>
      <c r="AJ266" s="270"/>
      <c r="AK266" s="270"/>
      <c r="AL266" s="270"/>
      <c r="AM266" s="270"/>
      <c r="AN266" s="270"/>
      <c r="AO266" s="270"/>
      <c r="AP266" s="270"/>
      <c r="AQ266" s="270"/>
      <c r="AR266" s="270"/>
      <c r="AS266" s="270"/>
      <c r="AT266" s="270"/>
      <c r="AU266" s="270"/>
      <c r="AV266" s="270"/>
      <c r="AW266" s="270"/>
      <c r="AX266" s="270"/>
      <c r="AY266" s="271"/>
      <c r="AZ266" s="270"/>
      <c r="BA266" s="270"/>
      <c r="BB266" s="270"/>
      <c r="BC266" s="270"/>
      <c r="BD266" s="270"/>
      <c r="BE266" s="270"/>
      <c r="BF266" s="270"/>
      <c r="BG266" s="270"/>
      <c r="BH266" s="270"/>
      <c r="BI266" s="270"/>
      <c r="BJ266" s="270"/>
      <c r="BK266" s="270"/>
      <c r="BL266" s="270"/>
      <c r="BM266" s="270"/>
      <c r="BN266" s="270"/>
      <c r="BO266" s="270"/>
      <c r="BP266" s="270"/>
      <c r="BQ266" s="270"/>
    </row>
    <row r="267" spans="1:69" ht="12.75" customHeight="1">
      <c r="A267" s="273"/>
      <c r="B267" s="273"/>
      <c r="C267" s="274"/>
      <c r="D267" s="274"/>
      <c r="E267" s="274"/>
      <c r="F267" s="274"/>
      <c r="G267" s="273"/>
      <c r="H267" s="273"/>
      <c r="I267" s="273"/>
      <c r="J267" s="273"/>
      <c r="K267" s="273"/>
      <c r="L267" s="275"/>
      <c r="M267" s="275"/>
      <c r="N267" s="273"/>
      <c r="O267" s="319"/>
      <c r="P267" s="319"/>
      <c r="Q267" s="319"/>
      <c r="R267" s="319"/>
      <c r="S267" s="319"/>
      <c r="T267" s="319"/>
      <c r="U267" s="319"/>
      <c r="V267" s="319"/>
      <c r="W267" s="319"/>
      <c r="X267" s="273"/>
      <c r="Y267" s="273"/>
      <c r="Z267" s="273"/>
      <c r="AA267" s="273"/>
      <c r="AB267" s="273"/>
      <c r="AC267" s="273"/>
      <c r="AD267" s="273"/>
      <c r="AE267" s="273"/>
      <c r="AF267" s="273"/>
      <c r="AG267" s="273"/>
      <c r="AH267" s="270"/>
      <c r="AI267" s="270"/>
      <c r="AJ267" s="270"/>
      <c r="AK267" s="270"/>
      <c r="AL267" s="270"/>
      <c r="AM267" s="270"/>
      <c r="AN267" s="270"/>
      <c r="AO267" s="270"/>
      <c r="AP267" s="270"/>
      <c r="AQ267" s="270"/>
      <c r="AR267" s="270"/>
      <c r="AS267" s="270"/>
      <c r="AT267" s="270"/>
      <c r="AU267" s="270"/>
      <c r="AV267" s="270"/>
      <c r="AW267" s="270"/>
      <c r="AX267" s="270"/>
      <c r="AY267" s="271"/>
      <c r="AZ267" s="270"/>
      <c r="BA267" s="270"/>
      <c r="BB267" s="270"/>
      <c r="BC267" s="270"/>
      <c r="BD267" s="270"/>
      <c r="BE267" s="270"/>
      <c r="BF267" s="270"/>
      <c r="BG267" s="270"/>
      <c r="BH267" s="270"/>
      <c r="BI267" s="270"/>
      <c r="BJ267" s="270"/>
      <c r="BK267" s="270"/>
      <c r="BL267" s="270"/>
      <c r="BM267" s="270"/>
      <c r="BN267" s="270"/>
      <c r="BO267" s="270"/>
      <c r="BP267" s="270"/>
      <c r="BQ267" s="270"/>
    </row>
    <row r="268" spans="1:69" ht="12.75" customHeight="1">
      <c r="A268" s="273"/>
      <c r="B268" s="273"/>
      <c r="C268" s="274"/>
      <c r="D268" s="274"/>
      <c r="E268" s="274"/>
      <c r="F268" s="274"/>
      <c r="G268" s="273"/>
      <c r="H268" s="273"/>
      <c r="I268" s="273"/>
      <c r="J268" s="273"/>
      <c r="K268" s="273"/>
      <c r="L268" s="275"/>
      <c r="M268" s="275"/>
      <c r="N268" s="273"/>
      <c r="O268" s="319"/>
      <c r="P268" s="319"/>
      <c r="Q268" s="319"/>
      <c r="R268" s="319"/>
      <c r="S268" s="319"/>
      <c r="T268" s="319"/>
      <c r="U268" s="319"/>
      <c r="V268" s="319"/>
      <c r="W268" s="319"/>
      <c r="X268" s="273"/>
      <c r="Y268" s="273"/>
      <c r="Z268" s="273"/>
      <c r="AA268" s="273"/>
      <c r="AB268" s="273"/>
      <c r="AC268" s="273"/>
      <c r="AD268" s="273"/>
      <c r="AE268" s="273"/>
      <c r="AF268" s="273"/>
      <c r="AG268" s="273"/>
      <c r="AH268" s="270"/>
      <c r="AI268" s="270"/>
      <c r="AJ268" s="270"/>
      <c r="AK268" s="270"/>
      <c r="AL268" s="270"/>
      <c r="AM268" s="270"/>
      <c r="AN268" s="270"/>
      <c r="AO268" s="270"/>
      <c r="AP268" s="270"/>
      <c r="AQ268" s="270"/>
      <c r="AR268" s="270"/>
      <c r="AS268" s="270"/>
      <c r="AT268" s="270"/>
      <c r="AU268" s="270"/>
      <c r="AV268" s="270"/>
      <c r="AW268" s="270"/>
      <c r="AX268" s="270"/>
      <c r="AY268" s="271"/>
      <c r="AZ268" s="270"/>
      <c r="BA268" s="270"/>
      <c r="BB268" s="270"/>
      <c r="BC268" s="270"/>
      <c r="BD268" s="270"/>
      <c r="BE268" s="270"/>
      <c r="BF268" s="270"/>
      <c r="BG268" s="270"/>
      <c r="BH268" s="270"/>
      <c r="BI268" s="270"/>
      <c r="BJ268" s="270"/>
      <c r="BK268" s="270"/>
      <c r="BL268" s="270"/>
      <c r="BM268" s="270"/>
      <c r="BN268" s="270"/>
      <c r="BO268" s="270"/>
      <c r="BP268" s="270"/>
      <c r="BQ268" s="270"/>
    </row>
    <row r="269" spans="1:69" ht="12.75" customHeight="1">
      <c r="A269" s="273"/>
      <c r="B269" s="273"/>
      <c r="C269" s="274"/>
      <c r="D269" s="274"/>
      <c r="E269" s="274"/>
      <c r="F269" s="274"/>
      <c r="G269" s="273"/>
      <c r="H269" s="273"/>
      <c r="I269" s="273"/>
      <c r="J269" s="273"/>
      <c r="K269" s="273"/>
      <c r="L269" s="275"/>
      <c r="M269" s="275"/>
      <c r="N269" s="273"/>
      <c r="O269" s="319"/>
      <c r="P269" s="319"/>
      <c r="Q269" s="319"/>
      <c r="R269" s="319"/>
      <c r="S269" s="319"/>
      <c r="T269" s="319"/>
      <c r="U269" s="319"/>
      <c r="V269" s="319"/>
      <c r="W269" s="319"/>
      <c r="X269" s="273"/>
      <c r="Y269" s="273"/>
      <c r="Z269" s="273"/>
      <c r="AA269" s="273"/>
      <c r="AB269" s="273"/>
      <c r="AC269" s="273"/>
      <c r="AD269" s="273"/>
      <c r="AE269" s="273"/>
      <c r="AF269" s="273"/>
      <c r="AG269" s="273"/>
      <c r="AH269" s="270"/>
      <c r="AI269" s="270"/>
      <c r="AJ269" s="270"/>
      <c r="AK269" s="270"/>
      <c r="AL269" s="270"/>
      <c r="AM269" s="270"/>
      <c r="AN269" s="270"/>
      <c r="AO269" s="270"/>
      <c r="AP269" s="270"/>
      <c r="AQ269" s="270"/>
      <c r="AR269" s="270"/>
      <c r="AS269" s="270"/>
      <c r="AT269" s="270"/>
      <c r="AU269" s="270"/>
      <c r="AV269" s="270"/>
      <c r="AW269" s="270"/>
      <c r="AX269" s="270"/>
      <c r="AY269" s="271"/>
      <c r="AZ269" s="270"/>
      <c r="BA269" s="270"/>
      <c r="BB269" s="270"/>
      <c r="BC269" s="270"/>
      <c r="BD269" s="270"/>
      <c r="BE269" s="270"/>
      <c r="BF269" s="270"/>
      <c r="BG269" s="270"/>
      <c r="BH269" s="270"/>
      <c r="BI269" s="270"/>
      <c r="BJ269" s="270"/>
      <c r="BK269" s="270"/>
      <c r="BL269" s="270"/>
      <c r="BM269" s="270"/>
      <c r="BN269" s="270"/>
      <c r="BO269" s="270"/>
      <c r="BP269" s="270"/>
      <c r="BQ269" s="270"/>
    </row>
    <row r="270" spans="1:69" ht="12.75" customHeight="1">
      <c r="A270" s="273"/>
      <c r="B270" s="273"/>
      <c r="C270" s="274"/>
      <c r="D270" s="274"/>
      <c r="E270" s="274"/>
      <c r="F270" s="274"/>
      <c r="G270" s="273"/>
      <c r="H270" s="273"/>
      <c r="I270" s="273"/>
      <c r="J270" s="273"/>
      <c r="K270" s="273"/>
      <c r="L270" s="275"/>
      <c r="M270" s="275"/>
      <c r="N270" s="273"/>
      <c r="O270" s="319"/>
      <c r="P270" s="319"/>
      <c r="Q270" s="319"/>
      <c r="R270" s="319"/>
      <c r="S270" s="319"/>
      <c r="T270" s="319"/>
      <c r="U270" s="319"/>
      <c r="V270" s="319"/>
      <c r="W270" s="319"/>
      <c r="X270" s="273"/>
      <c r="Y270" s="273"/>
      <c r="Z270" s="273"/>
      <c r="AA270" s="273"/>
      <c r="AB270" s="273"/>
      <c r="AC270" s="273"/>
      <c r="AD270" s="273"/>
      <c r="AE270" s="273"/>
      <c r="AF270" s="273"/>
      <c r="AG270" s="273"/>
      <c r="AH270" s="270"/>
      <c r="AI270" s="270"/>
      <c r="AJ270" s="270"/>
      <c r="AK270" s="270"/>
      <c r="AL270" s="270"/>
      <c r="AM270" s="270"/>
      <c r="AN270" s="270"/>
      <c r="AO270" s="270"/>
      <c r="AP270" s="270"/>
      <c r="AQ270" s="270"/>
      <c r="AR270" s="270"/>
      <c r="AS270" s="270"/>
      <c r="AT270" s="270"/>
      <c r="AU270" s="270"/>
      <c r="AV270" s="270"/>
      <c r="AW270" s="270"/>
      <c r="AX270" s="270"/>
      <c r="AY270" s="271"/>
      <c r="AZ270" s="270"/>
      <c r="BA270" s="270"/>
      <c r="BB270" s="270"/>
      <c r="BC270" s="270"/>
      <c r="BD270" s="270"/>
      <c r="BE270" s="270"/>
      <c r="BF270" s="270"/>
      <c r="BG270" s="270"/>
      <c r="BH270" s="270"/>
      <c r="BI270" s="270"/>
      <c r="BJ270" s="270"/>
      <c r="BK270" s="270"/>
      <c r="BL270" s="270"/>
      <c r="BM270" s="270"/>
      <c r="BN270" s="270"/>
      <c r="BO270" s="270"/>
      <c r="BP270" s="270"/>
      <c r="BQ270" s="270"/>
    </row>
    <row r="271" spans="1:69" ht="12.75" customHeight="1">
      <c r="A271" s="273"/>
      <c r="B271" s="273"/>
      <c r="C271" s="274"/>
      <c r="D271" s="274"/>
      <c r="E271" s="274"/>
      <c r="F271" s="274"/>
      <c r="G271" s="273"/>
      <c r="H271" s="273"/>
      <c r="I271" s="273"/>
      <c r="J271" s="273"/>
      <c r="K271" s="273"/>
      <c r="L271" s="275"/>
      <c r="M271" s="275"/>
      <c r="N271" s="273"/>
      <c r="O271" s="319"/>
      <c r="P271" s="319"/>
      <c r="Q271" s="319"/>
      <c r="R271" s="319"/>
      <c r="S271" s="319"/>
      <c r="T271" s="319"/>
      <c r="U271" s="319"/>
      <c r="V271" s="319"/>
      <c r="W271" s="319"/>
      <c r="X271" s="273"/>
      <c r="Y271" s="273"/>
      <c r="Z271" s="273"/>
      <c r="AA271" s="273"/>
      <c r="AB271" s="273"/>
      <c r="AC271" s="273"/>
      <c r="AD271" s="273"/>
      <c r="AE271" s="273"/>
      <c r="AF271" s="273"/>
      <c r="AG271" s="273"/>
      <c r="AH271" s="270"/>
      <c r="AI271" s="270"/>
      <c r="AJ271" s="270"/>
      <c r="AK271" s="270"/>
      <c r="AL271" s="270"/>
      <c r="AM271" s="270"/>
      <c r="AN271" s="270"/>
      <c r="AO271" s="270"/>
      <c r="AP271" s="270"/>
      <c r="AQ271" s="270"/>
      <c r="AR271" s="270"/>
      <c r="AS271" s="270"/>
      <c r="AT271" s="270"/>
      <c r="AU271" s="270"/>
      <c r="AV271" s="270"/>
      <c r="AW271" s="270"/>
      <c r="AX271" s="270"/>
      <c r="AY271" s="271"/>
      <c r="AZ271" s="270"/>
      <c r="BA271" s="270"/>
      <c r="BB271" s="270"/>
      <c r="BC271" s="270"/>
      <c r="BD271" s="270"/>
      <c r="BE271" s="270"/>
      <c r="BF271" s="270"/>
      <c r="BG271" s="270"/>
      <c r="BH271" s="270"/>
      <c r="BI271" s="270"/>
      <c r="BJ271" s="270"/>
      <c r="BK271" s="270"/>
      <c r="BL271" s="270"/>
      <c r="BM271" s="270"/>
      <c r="BN271" s="270"/>
      <c r="BO271" s="270"/>
      <c r="BP271" s="270"/>
      <c r="BQ271" s="270"/>
    </row>
    <row r="272" spans="1:69" ht="12.75" customHeight="1">
      <c r="A272" s="273"/>
      <c r="B272" s="273"/>
      <c r="C272" s="274"/>
      <c r="D272" s="274"/>
      <c r="E272" s="274"/>
      <c r="F272" s="274"/>
      <c r="G272" s="273"/>
      <c r="H272" s="273"/>
      <c r="I272" s="273"/>
      <c r="J272" s="273"/>
      <c r="K272" s="273"/>
      <c r="L272" s="275"/>
      <c r="M272" s="275"/>
      <c r="N272" s="273"/>
      <c r="O272" s="319"/>
      <c r="P272" s="319"/>
      <c r="Q272" s="319"/>
      <c r="R272" s="319"/>
      <c r="S272" s="319"/>
      <c r="T272" s="319"/>
      <c r="U272" s="319"/>
      <c r="V272" s="319"/>
      <c r="W272" s="319"/>
      <c r="X272" s="273"/>
      <c r="Y272" s="273"/>
      <c r="Z272" s="273"/>
      <c r="AA272" s="273"/>
      <c r="AB272" s="273"/>
      <c r="AC272" s="273"/>
      <c r="AD272" s="273"/>
      <c r="AE272" s="273"/>
      <c r="AF272" s="273"/>
      <c r="AG272" s="273"/>
      <c r="AH272" s="270"/>
      <c r="AI272" s="270"/>
      <c r="AJ272" s="270"/>
      <c r="AK272" s="270"/>
      <c r="AL272" s="270"/>
      <c r="AM272" s="270"/>
      <c r="AN272" s="270"/>
      <c r="AO272" s="270"/>
      <c r="AP272" s="270"/>
      <c r="AQ272" s="270"/>
      <c r="AR272" s="270"/>
      <c r="AS272" s="270"/>
      <c r="AT272" s="270"/>
      <c r="AU272" s="270"/>
      <c r="AV272" s="270"/>
      <c r="AW272" s="270"/>
      <c r="AX272" s="270"/>
      <c r="AY272" s="271"/>
      <c r="AZ272" s="270"/>
      <c r="BA272" s="270"/>
      <c r="BB272" s="270"/>
      <c r="BC272" s="270"/>
      <c r="BD272" s="270"/>
      <c r="BE272" s="270"/>
      <c r="BF272" s="270"/>
      <c r="BG272" s="270"/>
      <c r="BH272" s="270"/>
      <c r="BI272" s="270"/>
      <c r="BJ272" s="270"/>
      <c r="BK272" s="270"/>
      <c r="BL272" s="270"/>
      <c r="BM272" s="270"/>
      <c r="BN272" s="270"/>
      <c r="BO272" s="270"/>
      <c r="BP272" s="270"/>
      <c r="BQ272" s="270"/>
    </row>
    <row r="273" spans="1:69" ht="12.75" customHeight="1">
      <c r="A273" s="273"/>
      <c r="B273" s="273"/>
      <c r="C273" s="274"/>
      <c r="D273" s="274"/>
      <c r="E273" s="274"/>
      <c r="F273" s="274"/>
      <c r="G273" s="273"/>
      <c r="H273" s="273"/>
      <c r="I273" s="273"/>
      <c r="J273" s="273"/>
      <c r="K273" s="273"/>
      <c r="L273" s="275"/>
      <c r="M273" s="275"/>
      <c r="N273" s="273"/>
      <c r="O273" s="319"/>
      <c r="P273" s="319"/>
      <c r="Q273" s="319"/>
      <c r="R273" s="319"/>
      <c r="S273" s="319"/>
      <c r="T273" s="319"/>
      <c r="U273" s="319"/>
      <c r="V273" s="319"/>
      <c r="W273" s="319"/>
      <c r="X273" s="273"/>
      <c r="Y273" s="273"/>
      <c r="Z273" s="273"/>
      <c r="AA273" s="273"/>
      <c r="AB273" s="273"/>
      <c r="AC273" s="273"/>
      <c r="AD273" s="273"/>
      <c r="AE273" s="273"/>
      <c r="AF273" s="273"/>
      <c r="AG273" s="273"/>
      <c r="AH273" s="270"/>
      <c r="AI273" s="270"/>
      <c r="AJ273" s="270"/>
      <c r="AK273" s="270"/>
      <c r="AL273" s="270"/>
      <c r="AM273" s="270"/>
      <c r="AN273" s="270"/>
      <c r="AO273" s="270"/>
      <c r="AP273" s="270"/>
      <c r="AQ273" s="270"/>
      <c r="AR273" s="270"/>
      <c r="AS273" s="270"/>
      <c r="AT273" s="270"/>
      <c r="AU273" s="270"/>
      <c r="AV273" s="270"/>
      <c r="AW273" s="270"/>
      <c r="AX273" s="270"/>
      <c r="AY273" s="271"/>
      <c r="AZ273" s="270"/>
      <c r="BA273" s="270"/>
      <c r="BB273" s="270"/>
      <c r="BC273" s="270"/>
      <c r="BD273" s="270"/>
      <c r="BE273" s="270"/>
      <c r="BF273" s="270"/>
      <c r="BG273" s="270"/>
      <c r="BH273" s="270"/>
      <c r="BI273" s="270"/>
      <c r="BJ273" s="270"/>
      <c r="BK273" s="270"/>
      <c r="BL273" s="270"/>
      <c r="BM273" s="270"/>
      <c r="BN273" s="270"/>
      <c r="BO273" s="270"/>
      <c r="BP273" s="270"/>
      <c r="BQ273" s="270"/>
    </row>
    <row r="274" spans="1:69" ht="12.75" customHeight="1">
      <c r="A274" s="273"/>
      <c r="B274" s="273"/>
      <c r="C274" s="274"/>
      <c r="D274" s="274"/>
      <c r="E274" s="274"/>
      <c r="F274" s="274"/>
      <c r="G274" s="273"/>
      <c r="H274" s="273"/>
      <c r="I274" s="273"/>
      <c r="J274" s="273"/>
      <c r="K274" s="273"/>
      <c r="L274" s="275"/>
      <c r="M274" s="275"/>
      <c r="N274" s="273"/>
      <c r="O274" s="319"/>
      <c r="P274" s="319"/>
      <c r="Q274" s="319"/>
      <c r="R274" s="319"/>
      <c r="S274" s="319"/>
      <c r="T274" s="319"/>
      <c r="U274" s="319"/>
      <c r="V274" s="319"/>
      <c r="W274" s="319"/>
      <c r="X274" s="273"/>
      <c r="Y274" s="273"/>
      <c r="Z274" s="273"/>
      <c r="AA274" s="273"/>
      <c r="AB274" s="273"/>
      <c r="AC274" s="273"/>
      <c r="AD274" s="273"/>
      <c r="AE274" s="273"/>
      <c r="AF274" s="273"/>
      <c r="AG274" s="273"/>
      <c r="AH274" s="270"/>
      <c r="AI274" s="270"/>
      <c r="AJ274" s="270"/>
      <c r="AK274" s="270"/>
      <c r="AL274" s="270"/>
      <c r="AM274" s="270"/>
      <c r="AN274" s="270"/>
      <c r="AO274" s="270"/>
      <c r="AP274" s="270"/>
      <c r="AQ274" s="270"/>
      <c r="AR274" s="270"/>
      <c r="AS274" s="270"/>
      <c r="AT274" s="270"/>
      <c r="AU274" s="270"/>
      <c r="AV274" s="270"/>
      <c r="AW274" s="270"/>
      <c r="AX274" s="270"/>
      <c r="AY274" s="271"/>
      <c r="AZ274" s="270"/>
      <c r="BA274" s="270"/>
      <c r="BB274" s="270"/>
      <c r="BC274" s="270"/>
      <c r="BD274" s="270"/>
      <c r="BE274" s="270"/>
      <c r="BF274" s="270"/>
      <c r="BG274" s="270"/>
      <c r="BH274" s="270"/>
      <c r="BI274" s="270"/>
      <c r="BJ274" s="270"/>
      <c r="BK274" s="270"/>
      <c r="BL274" s="270"/>
      <c r="BM274" s="270"/>
      <c r="BN274" s="270"/>
      <c r="BO274" s="270"/>
      <c r="BP274" s="270"/>
      <c r="BQ274" s="270"/>
    </row>
    <row r="275" spans="1:69" ht="12.75" customHeight="1">
      <c r="A275" s="273"/>
      <c r="B275" s="273"/>
      <c r="C275" s="274"/>
      <c r="D275" s="274"/>
      <c r="E275" s="274"/>
      <c r="F275" s="274"/>
      <c r="G275" s="273"/>
      <c r="H275" s="273"/>
      <c r="I275" s="273"/>
      <c r="J275" s="273"/>
      <c r="K275" s="273"/>
      <c r="L275" s="275"/>
      <c r="M275" s="275"/>
      <c r="N275" s="273"/>
      <c r="O275" s="319"/>
      <c r="P275" s="319"/>
      <c r="Q275" s="319"/>
      <c r="R275" s="319"/>
      <c r="S275" s="319"/>
      <c r="T275" s="319"/>
      <c r="U275" s="319"/>
      <c r="V275" s="319"/>
      <c r="W275" s="319"/>
      <c r="X275" s="273"/>
      <c r="Y275" s="273"/>
      <c r="Z275" s="273"/>
      <c r="AA275" s="273"/>
      <c r="AB275" s="273"/>
      <c r="AC275" s="273"/>
      <c r="AD275" s="273"/>
      <c r="AE275" s="273"/>
      <c r="AF275" s="273"/>
      <c r="AG275" s="273"/>
      <c r="AH275" s="270"/>
      <c r="AI275" s="270"/>
      <c r="AJ275" s="270"/>
      <c r="AK275" s="270"/>
      <c r="AL275" s="270"/>
      <c r="AM275" s="270"/>
      <c r="AN275" s="270"/>
      <c r="AO275" s="270"/>
      <c r="AP275" s="270"/>
      <c r="AQ275" s="270"/>
      <c r="AR275" s="270"/>
      <c r="AS275" s="270"/>
      <c r="AT275" s="270"/>
      <c r="AU275" s="270"/>
      <c r="AV275" s="270"/>
      <c r="AW275" s="270"/>
      <c r="AX275" s="270"/>
      <c r="AY275" s="271"/>
      <c r="AZ275" s="270"/>
      <c r="BA275" s="270"/>
      <c r="BB275" s="270"/>
      <c r="BC275" s="270"/>
      <c r="BD275" s="270"/>
      <c r="BE275" s="270"/>
      <c r="BF275" s="270"/>
      <c r="BG275" s="270"/>
      <c r="BH275" s="270"/>
      <c r="BI275" s="270"/>
      <c r="BJ275" s="270"/>
      <c r="BK275" s="270"/>
      <c r="BL275" s="270"/>
      <c r="BM275" s="270"/>
      <c r="BN275" s="270"/>
      <c r="BO275" s="270"/>
      <c r="BP275" s="270"/>
      <c r="BQ275" s="270"/>
    </row>
    <row r="276" spans="1:69" ht="15.75" customHeight="1">
      <c r="A276" s="269"/>
      <c r="B276" s="269"/>
      <c r="C276" s="269"/>
      <c r="D276" s="269"/>
      <c r="E276" s="269"/>
      <c r="F276" s="269"/>
      <c r="G276" s="269"/>
      <c r="H276" s="269"/>
      <c r="I276" s="269"/>
      <c r="J276" s="269"/>
      <c r="K276" s="269"/>
      <c r="L276" s="269"/>
      <c r="M276" s="269"/>
      <c r="N276" s="269"/>
      <c r="O276" s="269"/>
      <c r="P276" s="269"/>
      <c r="Q276" s="269"/>
      <c r="R276" s="269"/>
      <c r="S276" s="269"/>
      <c r="T276" s="269"/>
      <c r="U276" s="269"/>
      <c r="V276" s="269"/>
      <c r="W276" s="269"/>
      <c r="X276" s="269"/>
      <c r="Y276" s="269"/>
      <c r="Z276" s="269"/>
      <c r="AA276" s="269"/>
      <c r="AB276" s="269"/>
      <c r="AC276" s="269"/>
      <c r="AD276" s="269"/>
      <c r="AE276" s="269"/>
      <c r="AF276" s="269"/>
      <c r="AG276" s="269"/>
      <c r="AH276" s="269"/>
      <c r="AI276" s="269"/>
      <c r="AJ276" s="269"/>
      <c r="AK276" s="269"/>
      <c r="AL276" s="269"/>
      <c r="AM276" s="269"/>
      <c r="AN276" s="269"/>
      <c r="AO276" s="269"/>
      <c r="AP276" s="269"/>
      <c r="AQ276" s="269"/>
      <c r="AR276" s="269"/>
      <c r="AS276" s="269"/>
      <c r="AT276" s="269"/>
      <c r="AU276" s="269"/>
      <c r="AV276" s="269"/>
      <c r="AW276" s="269"/>
      <c r="AX276" s="269"/>
      <c r="AY276" s="269"/>
      <c r="AZ276" s="269"/>
      <c r="BA276" s="269"/>
      <c r="BB276" s="269"/>
      <c r="BC276" s="269"/>
      <c r="BD276" s="269"/>
      <c r="BE276" s="269"/>
      <c r="BF276" s="269"/>
      <c r="BG276" s="269"/>
      <c r="BH276" s="269"/>
      <c r="BI276" s="269"/>
      <c r="BJ276" s="269"/>
      <c r="BK276" s="269"/>
      <c r="BL276" s="269"/>
      <c r="BM276" s="269"/>
      <c r="BN276" s="269"/>
      <c r="BO276" s="269"/>
      <c r="BP276" s="269"/>
      <c r="BQ276" s="269"/>
    </row>
    <row r="277" spans="1:69" ht="15.75" customHeight="1">
      <c r="A277" s="269"/>
      <c r="B277" s="269"/>
      <c r="C277" s="269"/>
      <c r="D277" s="269"/>
      <c r="E277" s="269"/>
      <c r="F277" s="269"/>
      <c r="G277" s="269"/>
      <c r="H277" s="269"/>
      <c r="I277" s="269"/>
      <c r="J277" s="269"/>
      <c r="K277" s="269"/>
      <c r="L277" s="269"/>
      <c r="M277" s="269"/>
      <c r="N277" s="269"/>
      <c r="O277" s="269"/>
      <c r="P277" s="269"/>
      <c r="Q277" s="269"/>
      <c r="R277" s="269"/>
      <c r="S277" s="269"/>
      <c r="T277" s="269"/>
      <c r="U277" s="269"/>
      <c r="V277" s="269"/>
      <c r="W277" s="269"/>
      <c r="X277" s="269"/>
      <c r="Y277" s="269"/>
      <c r="Z277" s="269"/>
      <c r="AA277" s="269"/>
      <c r="AB277" s="269"/>
      <c r="AC277" s="269"/>
      <c r="AD277" s="269"/>
      <c r="AE277" s="269"/>
      <c r="AF277" s="269"/>
      <c r="AG277" s="269"/>
      <c r="AH277" s="269"/>
      <c r="AI277" s="269"/>
      <c r="AJ277" s="269"/>
      <c r="AK277" s="269"/>
      <c r="AL277" s="269"/>
      <c r="AM277" s="269"/>
      <c r="AN277" s="269"/>
      <c r="AO277" s="269"/>
      <c r="AP277" s="269"/>
      <c r="AQ277" s="269"/>
      <c r="AR277" s="269"/>
      <c r="AS277" s="269"/>
      <c r="AT277" s="269"/>
      <c r="AU277" s="269"/>
      <c r="AV277" s="269"/>
      <c r="AW277" s="269"/>
      <c r="AX277" s="269"/>
      <c r="AY277" s="269"/>
      <c r="AZ277" s="269"/>
      <c r="BA277" s="269"/>
      <c r="BB277" s="269"/>
      <c r="BC277" s="269"/>
      <c r="BD277" s="269"/>
      <c r="BE277" s="269"/>
      <c r="BF277" s="269"/>
      <c r="BG277" s="269"/>
      <c r="BH277" s="269"/>
      <c r="BI277" s="269"/>
      <c r="BJ277" s="269"/>
      <c r="BK277" s="269"/>
      <c r="BL277" s="269"/>
      <c r="BM277" s="269"/>
      <c r="BN277" s="269"/>
      <c r="BO277" s="269"/>
      <c r="BP277" s="269"/>
      <c r="BQ277" s="269"/>
    </row>
    <row r="278" spans="1:69" ht="15.75" customHeight="1">
      <c r="A278" s="269"/>
      <c r="B278" s="269"/>
      <c r="C278" s="269"/>
      <c r="D278" s="269"/>
      <c r="E278" s="269"/>
      <c r="F278" s="269"/>
      <c r="G278" s="269"/>
      <c r="H278" s="269"/>
      <c r="I278" s="269"/>
      <c r="J278" s="269"/>
      <c r="K278" s="269"/>
      <c r="L278" s="269"/>
      <c r="M278" s="269"/>
      <c r="N278" s="269"/>
      <c r="O278" s="269"/>
      <c r="P278" s="269"/>
      <c r="Q278" s="269"/>
      <c r="R278" s="269"/>
      <c r="S278" s="269"/>
      <c r="T278" s="269"/>
      <c r="U278" s="269"/>
      <c r="V278" s="269"/>
      <c r="W278" s="269"/>
      <c r="X278" s="269"/>
      <c r="Y278" s="269"/>
      <c r="Z278" s="269"/>
      <c r="AA278" s="269"/>
      <c r="AB278" s="269"/>
      <c r="AC278" s="269"/>
      <c r="AD278" s="269"/>
      <c r="AE278" s="269"/>
      <c r="AF278" s="269"/>
      <c r="AG278" s="269"/>
      <c r="AH278" s="269"/>
      <c r="AI278" s="269"/>
      <c r="AJ278" s="269"/>
      <c r="AK278" s="269"/>
      <c r="AL278" s="269"/>
      <c r="AM278" s="269"/>
      <c r="AN278" s="269"/>
      <c r="AO278" s="269"/>
      <c r="AP278" s="269"/>
      <c r="AQ278" s="269"/>
      <c r="AR278" s="269"/>
      <c r="AS278" s="269"/>
      <c r="AT278" s="269"/>
      <c r="AU278" s="269"/>
      <c r="AV278" s="269"/>
      <c r="AW278" s="269"/>
      <c r="AX278" s="269"/>
      <c r="AY278" s="269"/>
      <c r="AZ278" s="269"/>
      <c r="BA278" s="269"/>
      <c r="BB278" s="269"/>
      <c r="BC278" s="269"/>
      <c r="BD278" s="269"/>
      <c r="BE278" s="269"/>
      <c r="BF278" s="269"/>
      <c r="BG278" s="269"/>
      <c r="BH278" s="269"/>
      <c r="BI278" s="269"/>
      <c r="BJ278" s="269"/>
      <c r="BK278" s="269"/>
      <c r="BL278" s="269"/>
      <c r="BM278" s="269"/>
      <c r="BN278" s="269"/>
      <c r="BO278" s="269"/>
      <c r="BP278" s="269"/>
      <c r="BQ278" s="269"/>
    </row>
    <row r="279" spans="1:69" ht="15.75" customHeight="1">
      <c r="A279" s="269"/>
      <c r="B279" s="269"/>
      <c r="C279" s="269"/>
      <c r="D279" s="269"/>
      <c r="E279" s="269"/>
      <c r="F279" s="269"/>
      <c r="G279" s="269"/>
      <c r="H279" s="269"/>
      <c r="I279" s="269"/>
      <c r="J279" s="269"/>
      <c r="K279" s="269"/>
      <c r="L279" s="269"/>
      <c r="M279" s="269"/>
      <c r="N279" s="269"/>
      <c r="O279" s="269"/>
      <c r="P279" s="269"/>
      <c r="Q279" s="269"/>
      <c r="R279" s="269"/>
      <c r="S279" s="269"/>
      <c r="T279" s="269"/>
      <c r="U279" s="269"/>
      <c r="V279" s="269"/>
      <c r="W279" s="269"/>
      <c r="X279" s="269"/>
      <c r="Y279" s="269"/>
      <c r="Z279" s="269"/>
      <c r="AA279" s="269"/>
      <c r="AB279" s="269"/>
      <c r="AC279" s="269"/>
      <c r="AD279" s="269"/>
      <c r="AE279" s="269"/>
      <c r="AF279" s="269"/>
      <c r="AG279" s="269"/>
      <c r="AH279" s="269"/>
      <c r="AI279" s="269"/>
      <c r="AJ279" s="269"/>
      <c r="AK279" s="269"/>
      <c r="AL279" s="269"/>
      <c r="AM279" s="269"/>
      <c r="AN279" s="269"/>
      <c r="AO279" s="269"/>
      <c r="AP279" s="269"/>
      <c r="AQ279" s="269"/>
      <c r="AR279" s="269"/>
      <c r="AS279" s="269"/>
      <c r="AT279" s="269"/>
      <c r="AU279" s="269"/>
      <c r="AV279" s="269"/>
      <c r="AW279" s="269"/>
      <c r="AX279" s="269"/>
      <c r="AY279" s="269"/>
      <c r="AZ279" s="269"/>
      <c r="BA279" s="269"/>
      <c r="BB279" s="269"/>
      <c r="BC279" s="269"/>
      <c r="BD279" s="269"/>
      <c r="BE279" s="269"/>
      <c r="BF279" s="269"/>
      <c r="BG279" s="269"/>
      <c r="BH279" s="269"/>
      <c r="BI279" s="269"/>
      <c r="BJ279" s="269"/>
      <c r="BK279" s="269"/>
      <c r="BL279" s="269"/>
      <c r="BM279" s="269"/>
      <c r="BN279" s="269"/>
      <c r="BO279" s="269"/>
      <c r="BP279" s="269"/>
      <c r="BQ279" s="269"/>
    </row>
    <row r="280" spans="1:69" ht="15.75" customHeight="1">
      <c r="A280" s="269"/>
      <c r="B280" s="269"/>
      <c r="C280" s="269"/>
      <c r="D280" s="269"/>
      <c r="E280" s="269"/>
      <c r="F280" s="269"/>
      <c r="G280" s="269"/>
      <c r="H280" s="269"/>
      <c r="I280" s="269"/>
      <c r="J280" s="269"/>
      <c r="K280" s="269"/>
      <c r="L280" s="269"/>
      <c r="M280" s="269"/>
      <c r="N280" s="269"/>
      <c r="O280" s="269"/>
      <c r="P280" s="269"/>
      <c r="Q280" s="269"/>
      <c r="R280" s="269"/>
      <c r="S280" s="269"/>
      <c r="T280" s="269"/>
      <c r="U280" s="269"/>
      <c r="V280" s="269"/>
      <c r="W280" s="269"/>
      <c r="X280" s="269"/>
      <c r="Y280" s="269"/>
      <c r="Z280" s="269"/>
      <c r="AA280" s="269"/>
      <c r="AB280" s="269"/>
      <c r="AC280" s="269"/>
      <c r="AD280" s="269"/>
      <c r="AE280" s="269"/>
      <c r="AF280" s="269"/>
      <c r="AG280" s="269"/>
      <c r="AH280" s="269"/>
      <c r="AI280" s="269"/>
      <c r="AJ280" s="269"/>
      <c r="AK280" s="269"/>
      <c r="AL280" s="269"/>
      <c r="AM280" s="269"/>
      <c r="AN280" s="269"/>
      <c r="AO280" s="269"/>
      <c r="AP280" s="269"/>
      <c r="AQ280" s="269"/>
      <c r="AR280" s="269"/>
      <c r="AS280" s="269"/>
      <c r="AT280" s="269"/>
      <c r="AU280" s="269"/>
      <c r="AV280" s="269"/>
      <c r="AW280" s="269"/>
      <c r="AX280" s="269"/>
      <c r="AY280" s="269"/>
      <c r="AZ280" s="269"/>
      <c r="BA280" s="269"/>
      <c r="BB280" s="269"/>
      <c r="BC280" s="269"/>
      <c r="BD280" s="269"/>
      <c r="BE280" s="269"/>
      <c r="BF280" s="269"/>
      <c r="BG280" s="269"/>
      <c r="BH280" s="269"/>
      <c r="BI280" s="269"/>
      <c r="BJ280" s="269"/>
      <c r="BK280" s="269"/>
      <c r="BL280" s="269"/>
      <c r="BM280" s="269"/>
      <c r="BN280" s="269"/>
      <c r="BO280" s="269"/>
      <c r="BP280" s="269"/>
      <c r="BQ280" s="269"/>
    </row>
    <row r="281" spans="1:69" ht="15.75" customHeight="1">
      <c r="A281" s="269"/>
      <c r="B281" s="269"/>
      <c r="C281" s="269"/>
      <c r="D281" s="269"/>
      <c r="E281" s="269"/>
      <c r="F281" s="269"/>
      <c r="G281" s="269"/>
      <c r="H281" s="269"/>
      <c r="I281" s="269"/>
      <c r="J281" s="269"/>
      <c r="K281" s="269"/>
      <c r="L281" s="269"/>
      <c r="M281" s="269"/>
      <c r="N281" s="269"/>
      <c r="O281" s="269"/>
      <c r="P281" s="269"/>
      <c r="Q281" s="269"/>
      <c r="R281" s="269"/>
      <c r="S281" s="269"/>
      <c r="T281" s="269"/>
      <c r="U281" s="269"/>
      <c r="V281" s="269"/>
      <c r="W281" s="269"/>
      <c r="X281" s="269"/>
      <c r="Y281" s="269"/>
      <c r="Z281" s="269"/>
      <c r="AA281" s="269"/>
      <c r="AB281" s="269"/>
      <c r="AC281" s="269"/>
      <c r="AD281" s="269"/>
      <c r="AE281" s="269"/>
      <c r="AF281" s="269"/>
      <c r="AG281" s="269"/>
      <c r="AH281" s="269"/>
      <c r="AI281" s="269"/>
      <c r="AJ281" s="269"/>
      <c r="AK281" s="269"/>
      <c r="AL281" s="269"/>
      <c r="AM281" s="269"/>
      <c r="AN281" s="269"/>
      <c r="AO281" s="269"/>
      <c r="AP281" s="269"/>
      <c r="AQ281" s="269"/>
      <c r="AR281" s="269"/>
      <c r="AS281" s="269"/>
      <c r="AT281" s="269"/>
      <c r="AU281" s="269"/>
      <c r="AV281" s="269"/>
      <c r="AW281" s="269"/>
      <c r="AX281" s="269"/>
      <c r="AY281" s="269"/>
      <c r="AZ281" s="269"/>
      <c r="BA281" s="269"/>
      <c r="BB281" s="269"/>
      <c r="BC281" s="269"/>
      <c r="BD281" s="269"/>
      <c r="BE281" s="269"/>
      <c r="BF281" s="269"/>
      <c r="BG281" s="269"/>
      <c r="BH281" s="269"/>
      <c r="BI281" s="269"/>
      <c r="BJ281" s="269"/>
      <c r="BK281" s="269"/>
      <c r="BL281" s="269"/>
      <c r="BM281" s="269"/>
      <c r="BN281" s="269"/>
      <c r="BO281" s="269"/>
      <c r="BP281" s="269"/>
      <c r="BQ281" s="269"/>
    </row>
    <row r="282" spans="1:69" ht="15.75" customHeight="1">
      <c r="A282" s="269"/>
      <c r="B282" s="269"/>
      <c r="C282" s="269"/>
      <c r="D282" s="269"/>
      <c r="E282" s="269"/>
      <c r="F282" s="269"/>
      <c r="G282" s="269"/>
      <c r="H282" s="269"/>
      <c r="I282" s="269"/>
      <c r="J282" s="269"/>
      <c r="K282" s="269"/>
      <c r="L282" s="269"/>
      <c r="M282" s="269"/>
      <c r="N282" s="269"/>
      <c r="O282" s="269"/>
      <c r="P282" s="269"/>
      <c r="Q282" s="269"/>
      <c r="R282" s="269"/>
      <c r="S282" s="269"/>
      <c r="T282" s="269"/>
      <c r="U282" s="269"/>
      <c r="V282" s="269"/>
      <c r="W282" s="269"/>
      <c r="X282" s="269"/>
      <c r="Y282" s="269"/>
      <c r="Z282" s="269"/>
      <c r="AA282" s="269"/>
      <c r="AB282" s="269"/>
      <c r="AC282" s="269"/>
      <c r="AD282" s="269"/>
      <c r="AE282" s="269"/>
      <c r="AF282" s="269"/>
      <c r="AG282" s="269"/>
      <c r="AH282" s="269"/>
      <c r="AI282" s="269"/>
      <c r="AJ282" s="269"/>
      <c r="AK282" s="269"/>
      <c r="AL282" s="269"/>
      <c r="AM282" s="269"/>
      <c r="AN282" s="269"/>
      <c r="AO282" s="269"/>
      <c r="AP282" s="269"/>
      <c r="AQ282" s="269"/>
      <c r="AR282" s="269"/>
      <c r="AS282" s="269"/>
      <c r="AT282" s="269"/>
      <c r="AU282" s="269"/>
      <c r="AV282" s="269"/>
      <c r="AW282" s="269"/>
      <c r="AX282" s="269"/>
      <c r="AY282" s="269"/>
      <c r="AZ282" s="269"/>
      <c r="BA282" s="269"/>
      <c r="BB282" s="269"/>
      <c r="BC282" s="269"/>
      <c r="BD282" s="269"/>
      <c r="BE282" s="269"/>
      <c r="BF282" s="269"/>
      <c r="BG282" s="269"/>
      <c r="BH282" s="269"/>
      <c r="BI282" s="269"/>
      <c r="BJ282" s="269"/>
      <c r="BK282" s="269"/>
      <c r="BL282" s="269"/>
      <c r="BM282" s="269"/>
      <c r="BN282" s="269"/>
      <c r="BO282" s="269"/>
      <c r="BP282" s="269"/>
      <c r="BQ282" s="269"/>
    </row>
    <row r="283" spans="1:69" ht="15.75" customHeight="1">
      <c r="A283" s="269"/>
      <c r="B283" s="269"/>
      <c r="C283" s="269"/>
      <c r="D283" s="269"/>
      <c r="E283" s="269"/>
      <c r="F283" s="269"/>
      <c r="G283" s="269"/>
      <c r="H283" s="269"/>
      <c r="I283" s="269"/>
      <c r="J283" s="269"/>
      <c r="K283" s="269"/>
      <c r="L283" s="269"/>
      <c r="M283" s="269"/>
      <c r="N283" s="269"/>
      <c r="O283" s="269"/>
      <c r="P283" s="269"/>
      <c r="Q283" s="269"/>
      <c r="R283" s="269"/>
      <c r="S283" s="269"/>
      <c r="T283" s="269"/>
      <c r="U283" s="269"/>
      <c r="V283" s="269"/>
      <c r="W283" s="269"/>
      <c r="X283" s="269"/>
      <c r="Y283" s="269"/>
      <c r="Z283" s="269"/>
      <c r="AA283" s="269"/>
      <c r="AB283" s="269"/>
      <c r="AC283" s="269"/>
      <c r="AD283" s="269"/>
      <c r="AE283" s="269"/>
      <c r="AF283" s="269"/>
      <c r="AG283" s="269"/>
      <c r="AH283" s="269"/>
      <c r="AI283" s="269"/>
      <c r="AJ283" s="269"/>
      <c r="AK283" s="269"/>
      <c r="AL283" s="269"/>
      <c r="AM283" s="269"/>
      <c r="AN283" s="269"/>
      <c r="AO283" s="269"/>
      <c r="AP283" s="269"/>
      <c r="AQ283" s="269"/>
      <c r="AR283" s="269"/>
      <c r="AS283" s="269"/>
      <c r="AT283" s="269"/>
      <c r="AU283" s="269"/>
      <c r="AV283" s="269"/>
      <c r="AW283" s="269"/>
      <c r="AX283" s="269"/>
      <c r="AY283" s="269"/>
      <c r="AZ283" s="269"/>
      <c r="BA283" s="269"/>
      <c r="BB283" s="269"/>
      <c r="BC283" s="269"/>
      <c r="BD283" s="269"/>
      <c r="BE283" s="269"/>
      <c r="BF283" s="269"/>
      <c r="BG283" s="269"/>
      <c r="BH283" s="269"/>
      <c r="BI283" s="269"/>
      <c r="BJ283" s="269"/>
      <c r="BK283" s="269"/>
      <c r="BL283" s="269"/>
      <c r="BM283" s="269"/>
      <c r="BN283" s="269"/>
      <c r="BO283" s="269"/>
      <c r="BP283" s="269"/>
      <c r="BQ283" s="269"/>
    </row>
    <row r="284" spans="1:69" ht="15.75" customHeight="1">
      <c r="A284" s="269"/>
      <c r="B284" s="269"/>
      <c r="C284" s="269"/>
      <c r="D284" s="269"/>
      <c r="E284" s="269"/>
      <c r="F284" s="269"/>
      <c r="G284" s="269"/>
      <c r="H284" s="269"/>
      <c r="I284" s="269"/>
      <c r="J284" s="269"/>
      <c r="K284" s="269"/>
      <c r="L284" s="269"/>
      <c r="M284" s="269"/>
      <c r="N284" s="269"/>
      <c r="O284" s="269"/>
      <c r="P284" s="269"/>
      <c r="Q284" s="269"/>
      <c r="R284" s="269"/>
      <c r="S284" s="269"/>
      <c r="T284" s="269"/>
      <c r="U284" s="269"/>
      <c r="V284" s="269"/>
      <c r="W284" s="269"/>
      <c r="X284" s="269"/>
      <c r="Y284" s="269"/>
      <c r="Z284" s="269"/>
      <c r="AA284" s="269"/>
      <c r="AB284" s="269"/>
      <c r="AC284" s="269"/>
      <c r="AD284" s="269"/>
      <c r="AE284" s="269"/>
      <c r="AF284" s="269"/>
      <c r="AG284" s="269"/>
      <c r="AH284" s="269"/>
      <c r="AI284" s="269"/>
      <c r="AJ284" s="269"/>
      <c r="AK284" s="269"/>
      <c r="AL284" s="269"/>
      <c r="AM284" s="269"/>
      <c r="AN284" s="269"/>
      <c r="AO284" s="269"/>
      <c r="AP284" s="269"/>
      <c r="AQ284" s="269"/>
      <c r="AR284" s="269"/>
      <c r="AS284" s="269"/>
      <c r="AT284" s="269"/>
      <c r="AU284" s="269"/>
      <c r="AV284" s="269"/>
      <c r="AW284" s="269"/>
      <c r="AX284" s="269"/>
      <c r="AY284" s="269"/>
      <c r="AZ284" s="269"/>
      <c r="BA284" s="269"/>
      <c r="BB284" s="269"/>
      <c r="BC284" s="269"/>
      <c r="BD284" s="269"/>
      <c r="BE284" s="269"/>
      <c r="BF284" s="269"/>
      <c r="BG284" s="269"/>
      <c r="BH284" s="269"/>
      <c r="BI284" s="269"/>
      <c r="BJ284" s="269"/>
      <c r="BK284" s="269"/>
      <c r="BL284" s="269"/>
      <c r="BM284" s="269"/>
      <c r="BN284" s="269"/>
      <c r="BO284" s="269"/>
      <c r="BP284" s="269"/>
      <c r="BQ284" s="269"/>
    </row>
    <row r="285" spans="1:69" ht="15.75" customHeight="1">
      <c r="A285" s="269"/>
      <c r="B285" s="269"/>
      <c r="C285" s="269"/>
      <c r="D285" s="269"/>
      <c r="E285" s="269"/>
      <c r="F285" s="269"/>
      <c r="G285" s="269"/>
      <c r="H285" s="269"/>
      <c r="I285" s="269"/>
      <c r="J285" s="269"/>
      <c r="K285" s="269"/>
      <c r="L285" s="269"/>
      <c r="M285" s="269"/>
      <c r="N285" s="269"/>
      <c r="O285" s="269"/>
      <c r="P285" s="269"/>
      <c r="Q285" s="269"/>
      <c r="R285" s="269"/>
      <c r="S285" s="269"/>
      <c r="T285" s="269"/>
      <c r="U285" s="269"/>
      <c r="V285" s="269"/>
      <c r="W285" s="269"/>
      <c r="X285" s="269"/>
      <c r="Y285" s="269"/>
      <c r="Z285" s="269"/>
      <c r="AA285" s="269"/>
      <c r="AB285" s="269"/>
      <c r="AC285" s="269"/>
      <c r="AD285" s="269"/>
      <c r="AE285" s="269"/>
      <c r="AF285" s="269"/>
      <c r="AG285" s="269"/>
      <c r="AH285" s="269"/>
      <c r="AI285" s="269"/>
      <c r="AJ285" s="269"/>
      <c r="AK285" s="269"/>
      <c r="AL285" s="269"/>
      <c r="AM285" s="269"/>
      <c r="AN285" s="269"/>
      <c r="AO285" s="269"/>
      <c r="AP285" s="269"/>
      <c r="AQ285" s="269"/>
      <c r="AR285" s="269"/>
      <c r="AS285" s="269"/>
      <c r="AT285" s="269"/>
      <c r="AU285" s="269"/>
      <c r="AV285" s="269"/>
      <c r="AW285" s="269"/>
      <c r="AX285" s="269"/>
      <c r="AY285" s="269"/>
      <c r="AZ285" s="269"/>
      <c r="BA285" s="269"/>
      <c r="BB285" s="269"/>
      <c r="BC285" s="269"/>
      <c r="BD285" s="269"/>
      <c r="BE285" s="269"/>
      <c r="BF285" s="269"/>
      <c r="BG285" s="269"/>
      <c r="BH285" s="269"/>
      <c r="BI285" s="269"/>
      <c r="BJ285" s="269"/>
      <c r="BK285" s="269"/>
      <c r="BL285" s="269"/>
      <c r="BM285" s="269"/>
      <c r="BN285" s="269"/>
      <c r="BO285" s="269"/>
      <c r="BP285" s="269"/>
      <c r="BQ285" s="269"/>
    </row>
    <row r="286" spans="1:69" ht="15.75" customHeight="1">
      <c r="A286" s="269"/>
      <c r="B286" s="269"/>
      <c r="C286" s="269"/>
      <c r="D286" s="269"/>
      <c r="E286" s="269"/>
      <c r="F286" s="269"/>
      <c r="G286" s="269"/>
      <c r="H286" s="269"/>
      <c r="I286" s="269"/>
      <c r="J286" s="269"/>
      <c r="K286" s="269"/>
      <c r="L286" s="269"/>
      <c r="M286" s="269"/>
      <c r="N286" s="269"/>
      <c r="O286" s="269"/>
      <c r="P286" s="269"/>
      <c r="Q286" s="269"/>
      <c r="R286" s="269"/>
      <c r="S286" s="269"/>
      <c r="T286" s="269"/>
      <c r="U286" s="269"/>
      <c r="V286" s="269"/>
      <c r="W286" s="269"/>
      <c r="X286" s="269"/>
      <c r="Y286" s="269"/>
      <c r="Z286" s="269"/>
      <c r="AA286" s="269"/>
      <c r="AB286" s="269"/>
      <c r="AC286" s="269"/>
      <c r="AD286" s="269"/>
      <c r="AE286" s="269"/>
      <c r="AF286" s="269"/>
      <c r="AG286" s="269"/>
      <c r="AH286" s="269"/>
      <c r="AI286" s="269"/>
      <c r="AJ286" s="269"/>
      <c r="AK286" s="269"/>
      <c r="AL286" s="269"/>
      <c r="AM286" s="269"/>
      <c r="AN286" s="269"/>
      <c r="AO286" s="269"/>
      <c r="AP286" s="269"/>
      <c r="AQ286" s="269"/>
      <c r="AR286" s="269"/>
      <c r="AS286" s="269"/>
      <c r="AT286" s="269"/>
      <c r="AU286" s="269"/>
      <c r="AV286" s="269"/>
      <c r="AW286" s="269"/>
      <c r="AX286" s="269"/>
      <c r="AY286" s="269"/>
      <c r="AZ286" s="269"/>
      <c r="BA286" s="269"/>
      <c r="BB286" s="269"/>
      <c r="BC286" s="269"/>
      <c r="BD286" s="269"/>
      <c r="BE286" s="269"/>
      <c r="BF286" s="269"/>
      <c r="BG286" s="269"/>
      <c r="BH286" s="269"/>
      <c r="BI286" s="269"/>
      <c r="BJ286" s="269"/>
      <c r="BK286" s="269"/>
      <c r="BL286" s="269"/>
      <c r="BM286" s="269"/>
      <c r="BN286" s="269"/>
      <c r="BO286" s="269"/>
      <c r="BP286" s="269"/>
      <c r="BQ286" s="269"/>
    </row>
    <row r="287" spans="1:69" ht="15.75" customHeight="1">
      <c r="A287" s="269"/>
      <c r="B287" s="269"/>
      <c r="C287" s="269"/>
      <c r="D287" s="269"/>
      <c r="E287" s="269"/>
      <c r="F287" s="269"/>
      <c r="G287" s="269"/>
      <c r="H287" s="269"/>
      <c r="I287" s="269"/>
      <c r="J287" s="269"/>
      <c r="K287" s="269"/>
      <c r="L287" s="269"/>
      <c r="M287" s="269"/>
      <c r="N287" s="269"/>
      <c r="O287" s="269"/>
      <c r="P287" s="269"/>
      <c r="Q287" s="269"/>
      <c r="R287" s="269"/>
      <c r="S287" s="269"/>
      <c r="T287" s="269"/>
      <c r="U287" s="269"/>
      <c r="V287" s="269"/>
      <c r="W287" s="269"/>
      <c r="X287" s="269"/>
      <c r="Y287" s="269"/>
      <c r="Z287" s="269"/>
      <c r="AA287" s="269"/>
      <c r="AB287" s="269"/>
      <c r="AC287" s="269"/>
      <c r="AD287" s="269"/>
      <c r="AE287" s="269"/>
      <c r="AF287" s="269"/>
      <c r="AG287" s="269"/>
      <c r="AH287" s="269"/>
      <c r="AI287" s="269"/>
      <c r="AJ287" s="269"/>
      <c r="AK287" s="269"/>
      <c r="AL287" s="269"/>
      <c r="AM287" s="269"/>
      <c r="AN287" s="269"/>
      <c r="AO287" s="269"/>
      <c r="AP287" s="269"/>
      <c r="AQ287" s="269"/>
      <c r="AR287" s="269"/>
      <c r="AS287" s="269"/>
      <c r="AT287" s="269"/>
      <c r="AU287" s="269"/>
      <c r="AV287" s="269"/>
      <c r="AW287" s="269"/>
      <c r="AX287" s="269"/>
      <c r="AY287" s="269"/>
      <c r="AZ287" s="269"/>
      <c r="BA287" s="269"/>
      <c r="BB287" s="269"/>
      <c r="BC287" s="269"/>
      <c r="BD287" s="269"/>
      <c r="BE287" s="269"/>
      <c r="BF287" s="269"/>
      <c r="BG287" s="269"/>
      <c r="BH287" s="269"/>
      <c r="BI287" s="269"/>
      <c r="BJ287" s="269"/>
      <c r="BK287" s="269"/>
      <c r="BL287" s="269"/>
      <c r="BM287" s="269"/>
      <c r="BN287" s="269"/>
      <c r="BO287" s="269"/>
      <c r="BP287" s="269"/>
      <c r="BQ287" s="269"/>
    </row>
    <row r="288" spans="1:69" ht="15.75" customHeight="1">
      <c r="A288" s="269"/>
      <c r="B288" s="269"/>
      <c r="C288" s="269"/>
      <c r="D288" s="269"/>
      <c r="E288" s="269"/>
      <c r="F288" s="269"/>
      <c r="G288" s="269"/>
      <c r="H288" s="269"/>
      <c r="I288" s="269"/>
      <c r="J288" s="269"/>
      <c r="K288" s="269"/>
      <c r="L288" s="269"/>
      <c r="M288" s="269"/>
      <c r="N288" s="269"/>
      <c r="O288" s="269"/>
      <c r="P288" s="269"/>
      <c r="Q288" s="269"/>
      <c r="R288" s="269"/>
      <c r="S288" s="269"/>
      <c r="T288" s="269"/>
      <c r="U288" s="269"/>
      <c r="V288" s="269"/>
      <c r="W288" s="269"/>
      <c r="X288" s="269"/>
      <c r="Y288" s="269"/>
      <c r="Z288" s="269"/>
      <c r="AA288" s="269"/>
      <c r="AB288" s="269"/>
      <c r="AC288" s="269"/>
      <c r="AD288" s="269"/>
      <c r="AE288" s="269"/>
      <c r="AF288" s="269"/>
      <c r="AG288" s="269"/>
      <c r="AH288" s="269"/>
      <c r="AI288" s="269"/>
      <c r="AJ288" s="269"/>
      <c r="AK288" s="269"/>
      <c r="AL288" s="269"/>
      <c r="AM288" s="269"/>
      <c r="AN288" s="269"/>
      <c r="AO288" s="269"/>
      <c r="AP288" s="269"/>
      <c r="AQ288" s="269"/>
      <c r="AR288" s="269"/>
      <c r="AS288" s="269"/>
      <c r="AT288" s="269"/>
      <c r="AU288" s="269"/>
      <c r="AV288" s="269"/>
      <c r="AW288" s="269"/>
      <c r="AX288" s="269"/>
      <c r="AY288" s="269"/>
      <c r="AZ288" s="269"/>
      <c r="BA288" s="269"/>
      <c r="BB288" s="269"/>
      <c r="BC288" s="269"/>
      <c r="BD288" s="269"/>
      <c r="BE288" s="269"/>
      <c r="BF288" s="269"/>
      <c r="BG288" s="269"/>
      <c r="BH288" s="269"/>
      <c r="BI288" s="269"/>
      <c r="BJ288" s="269"/>
      <c r="BK288" s="269"/>
      <c r="BL288" s="269"/>
      <c r="BM288" s="269"/>
      <c r="BN288" s="269"/>
      <c r="BO288" s="269"/>
      <c r="BP288" s="269"/>
      <c r="BQ288" s="269"/>
    </row>
    <row r="289" spans="1:69" ht="15.75" customHeight="1">
      <c r="A289" s="269"/>
      <c r="B289" s="269"/>
      <c r="C289" s="269"/>
      <c r="D289" s="269"/>
      <c r="E289" s="269"/>
      <c r="F289" s="269"/>
      <c r="G289" s="269"/>
      <c r="H289" s="269"/>
      <c r="I289" s="269"/>
      <c r="J289" s="269"/>
      <c r="K289" s="269"/>
      <c r="L289" s="269"/>
      <c r="M289" s="269"/>
      <c r="N289" s="269"/>
      <c r="O289" s="269"/>
      <c r="P289" s="269"/>
      <c r="Q289" s="269"/>
      <c r="R289" s="269"/>
      <c r="S289" s="269"/>
      <c r="T289" s="269"/>
      <c r="U289" s="269"/>
      <c r="V289" s="269"/>
      <c r="W289" s="269"/>
      <c r="X289" s="269"/>
      <c r="Y289" s="269"/>
      <c r="Z289" s="269"/>
      <c r="AA289" s="269"/>
      <c r="AB289" s="269"/>
      <c r="AC289" s="269"/>
      <c r="AD289" s="269"/>
      <c r="AE289" s="269"/>
      <c r="AF289" s="269"/>
      <c r="AG289" s="269"/>
      <c r="AH289" s="269"/>
      <c r="AI289" s="269"/>
      <c r="AJ289" s="269"/>
      <c r="AK289" s="269"/>
      <c r="AL289" s="269"/>
      <c r="AM289" s="269"/>
      <c r="AN289" s="269"/>
      <c r="AO289" s="269"/>
      <c r="AP289" s="269"/>
      <c r="AQ289" s="269"/>
      <c r="AR289" s="269"/>
      <c r="AS289" s="269"/>
      <c r="AT289" s="269"/>
      <c r="AU289" s="269"/>
      <c r="AV289" s="269"/>
      <c r="AW289" s="269"/>
      <c r="AX289" s="269"/>
      <c r="AY289" s="269"/>
      <c r="AZ289" s="269"/>
      <c r="BA289" s="269"/>
      <c r="BB289" s="269"/>
      <c r="BC289" s="269"/>
      <c r="BD289" s="269"/>
      <c r="BE289" s="269"/>
      <c r="BF289" s="269"/>
      <c r="BG289" s="269"/>
      <c r="BH289" s="269"/>
      <c r="BI289" s="269"/>
      <c r="BJ289" s="269"/>
      <c r="BK289" s="269"/>
      <c r="BL289" s="269"/>
      <c r="BM289" s="269"/>
      <c r="BN289" s="269"/>
      <c r="BO289" s="269"/>
      <c r="BP289" s="269"/>
      <c r="BQ289" s="269"/>
    </row>
    <row r="290" spans="1:69" ht="15.75" customHeight="1">
      <c r="A290" s="269"/>
      <c r="B290" s="269"/>
      <c r="C290" s="269"/>
      <c r="D290" s="269"/>
      <c r="E290" s="269"/>
      <c r="F290" s="269"/>
      <c r="G290" s="269"/>
      <c r="H290" s="269"/>
      <c r="I290" s="269"/>
      <c r="J290" s="269"/>
      <c r="K290" s="269"/>
      <c r="L290" s="269"/>
      <c r="M290" s="269"/>
      <c r="N290" s="269"/>
      <c r="O290" s="269"/>
      <c r="P290" s="269"/>
      <c r="Q290" s="269"/>
      <c r="R290" s="269"/>
      <c r="S290" s="269"/>
      <c r="T290" s="269"/>
      <c r="U290" s="269"/>
      <c r="V290" s="269"/>
      <c r="W290" s="269"/>
      <c r="X290" s="269"/>
      <c r="Y290" s="269"/>
      <c r="Z290" s="269"/>
      <c r="AA290" s="269"/>
      <c r="AB290" s="269"/>
      <c r="AC290" s="269"/>
      <c r="AD290" s="269"/>
      <c r="AE290" s="269"/>
      <c r="AF290" s="269"/>
      <c r="AG290" s="269"/>
      <c r="AH290" s="269"/>
      <c r="AI290" s="269"/>
      <c r="AJ290" s="269"/>
      <c r="AK290" s="269"/>
      <c r="AL290" s="269"/>
      <c r="AM290" s="269"/>
      <c r="AN290" s="269"/>
      <c r="AO290" s="269"/>
      <c r="AP290" s="269"/>
      <c r="AQ290" s="269"/>
      <c r="AR290" s="269"/>
      <c r="AS290" s="269"/>
      <c r="AT290" s="269"/>
      <c r="AU290" s="269"/>
      <c r="AV290" s="269"/>
      <c r="AW290" s="269"/>
      <c r="AX290" s="269"/>
      <c r="AY290" s="269"/>
      <c r="AZ290" s="269"/>
      <c r="BA290" s="269"/>
      <c r="BB290" s="269"/>
      <c r="BC290" s="269"/>
      <c r="BD290" s="269"/>
      <c r="BE290" s="269"/>
      <c r="BF290" s="269"/>
      <c r="BG290" s="269"/>
      <c r="BH290" s="269"/>
      <c r="BI290" s="269"/>
      <c r="BJ290" s="269"/>
      <c r="BK290" s="269"/>
      <c r="BL290" s="269"/>
      <c r="BM290" s="269"/>
      <c r="BN290" s="269"/>
      <c r="BO290" s="269"/>
      <c r="BP290" s="269"/>
      <c r="BQ290" s="269"/>
    </row>
    <row r="291" spans="1:69" ht="15.75" customHeight="1">
      <c r="A291" s="269"/>
      <c r="B291" s="269"/>
      <c r="C291" s="269"/>
      <c r="D291" s="269"/>
      <c r="E291" s="269"/>
      <c r="F291" s="269"/>
      <c r="G291" s="269"/>
      <c r="H291" s="269"/>
      <c r="I291" s="269"/>
      <c r="J291" s="269"/>
      <c r="K291" s="269"/>
      <c r="L291" s="269"/>
      <c r="M291" s="269"/>
      <c r="N291" s="269"/>
      <c r="O291" s="269"/>
      <c r="P291" s="269"/>
      <c r="Q291" s="269"/>
      <c r="R291" s="269"/>
      <c r="S291" s="269"/>
      <c r="T291" s="269"/>
      <c r="U291" s="269"/>
      <c r="V291" s="269"/>
      <c r="W291" s="269"/>
      <c r="X291" s="269"/>
      <c r="Y291" s="269"/>
      <c r="Z291" s="269"/>
      <c r="AA291" s="269"/>
      <c r="AB291" s="269"/>
      <c r="AC291" s="269"/>
      <c r="AD291" s="269"/>
      <c r="AE291" s="269"/>
      <c r="AF291" s="269"/>
      <c r="AG291" s="269"/>
      <c r="AH291" s="269"/>
      <c r="AI291" s="269"/>
      <c r="AJ291" s="269"/>
      <c r="AK291" s="269"/>
      <c r="AL291" s="269"/>
      <c r="AM291" s="269"/>
      <c r="AN291" s="269"/>
      <c r="AO291" s="269"/>
      <c r="AP291" s="269"/>
      <c r="AQ291" s="269"/>
      <c r="AR291" s="269"/>
      <c r="AS291" s="269"/>
      <c r="AT291" s="269"/>
      <c r="AU291" s="269"/>
      <c r="AV291" s="269"/>
      <c r="AW291" s="269"/>
      <c r="AX291" s="269"/>
      <c r="AY291" s="269"/>
      <c r="AZ291" s="269"/>
      <c r="BA291" s="269"/>
      <c r="BB291" s="269"/>
      <c r="BC291" s="269"/>
      <c r="BD291" s="269"/>
      <c r="BE291" s="269"/>
      <c r="BF291" s="269"/>
      <c r="BG291" s="269"/>
      <c r="BH291" s="269"/>
      <c r="BI291" s="269"/>
      <c r="BJ291" s="269"/>
      <c r="BK291" s="269"/>
      <c r="BL291" s="269"/>
      <c r="BM291" s="269"/>
      <c r="BN291" s="269"/>
      <c r="BO291" s="269"/>
      <c r="BP291" s="269"/>
      <c r="BQ291" s="269"/>
    </row>
    <row r="292" spans="1:69" ht="15.75" customHeight="1">
      <c r="A292" s="269"/>
      <c r="B292" s="269"/>
      <c r="C292" s="269"/>
      <c r="D292" s="269"/>
      <c r="E292" s="269"/>
      <c r="F292" s="269"/>
      <c r="G292" s="269"/>
      <c r="H292" s="269"/>
      <c r="I292" s="269"/>
      <c r="J292" s="269"/>
      <c r="K292" s="269"/>
      <c r="L292" s="269"/>
      <c r="M292" s="269"/>
      <c r="N292" s="269"/>
      <c r="O292" s="269"/>
      <c r="P292" s="269"/>
      <c r="Q292" s="269"/>
      <c r="R292" s="269"/>
      <c r="S292" s="269"/>
      <c r="T292" s="269"/>
      <c r="U292" s="269"/>
      <c r="V292" s="269"/>
      <c r="W292" s="269"/>
      <c r="X292" s="269"/>
      <c r="Y292" s="269"/>
      <c r="Z292" s="269"/>
      <c r="AA292" s="269"/>
      <c r="AB292" s="269"/>
      <c r="AC292" s="269"/>
      <c r="AD292" s="269"/>
      <c r="AE292" s="269"/>
      <c r="AF292" s="269"/>
      <c r="AG292" s="269"/>
      <c r="AH292" s="269"/>
      <c r="AI292" s="269"/>
      <c r="AJ292" s="269"/>
      <c r="AK292" s="269"/>
      <c r="AL292" s="269"/>
      <c r="AM292" s="269"/>
      <c r="AN292" s="269"/>
      <c r="AO292" s="269"/>
      <c r="AP292" s="269"/>
      <c r="AQ292" s="269"/>
      <c r="AR292" s="269"/>
      <c r="AS292" s="269"/>
      <c r="AT292" s="269"/>
      <c r="AU292" s="269"/>
      <c r="AV292" s="269"/>
      <c r="AW292" s="269"/>
      <c r="AX292" s="269"/>
      <c r="AY292" s="269"/>
      <c r="AZ292" s="269"/>
      <c r="BA292" s="269"/>
      <c r="BB292" s="269"/>
      <c r="BC292" s="269"/>
      <c r="BD292" s="269"/>
      <c r="BE292" s="269"/>
      <c r="BF292" s="269"/>
      <c r="BG292" s="269"/>
      <c r="BH292" s="269"/>
      <c r="BI292" s="269"/>
      <c r="BJ292" s="269"/>
      <c r="BK292" s="269"/>
      <c r="BL292" s="269"/>
      <c r="BM292" s="269"/>
      <c r="BN292" s="269"/>
      <c r="BO292" s="269"/>
      <c r="BP292" s="269"/>
      <c r="BQ292" s="269"/>
    </row>
    <row r="293" spans="1:69" ht="15.75" customHeight="1">
      <c r="A293" s="269"/>
      <c r="B293" s="269"/>
      <c r="C293" s="269"/>
      <c r="D293" s="269"/>
      <c r="E293" s="269"/>
      <c r="F293" s="269"/>
      <c r="G293" s="269"/>
      <c r="H293" s="269"/>
      <c r="I293" s="269"/>
      <c r="J293" s="269"/>
      <c r="K293" s="269"/>
      <c r="L293" s="269"/>
      <c r="M293" s="269"/>
      <c r="N293" s="269"/>
      <c r="O293" s="269"/>
      <c r="P293" s="269"/>
      <c r="Q293" s="269"/>
      <c r="R293" s="269"/>
      <c r="S293" s="269"/>
      <c r="T293" s="269"/>
      <c r="U293" s="269"/>
      <c r="V293" s="269"/>
      <c r="W293" s="269"/>
      <c r="X293" s="269"/>
      <c r="Y293" s="269"/>
      <c r="Z293" s="269"/>
      <c r="AA293" s="269"/>
      <c r="AB293" s="269"/>
      <c r="AC293" s="269"/>
      <c r="AD293" s="269"/>
      <c r="AE293" s="269"/>
      <c r="AF293" s="269"/>
      <c r="AG293" s="269"/>
      <c r="AH293" s="269"/>
      <c r="AI293" s="269"/>
      <c r="AJ293" s="269"/>
      <c r="AK293" s="269"/>
      <c r="AL293" s="269"/>
      <c r="AM293" s="269"/>
      <c r="AN293" s="269"/>
      <c r="AO293" s="269"/>
      <c r="AP293" s="269"/>
      <c r="AQ293" s="269"/>
      <c r="AR293" s="269"/>
      <c r="AS293" s="269"/>
      <c r="AT293" s="269"/>
      <c r="AU293" s="269"/>
      <c r="AV293" s="269"/>
      <c r="AW293" s="269"/>
      <c r="AX293" s="269"/>
      <c r="AY293" s="269"/>
      <c r="AZ293" s="269"/>
      <c r="BA293" s="269"/>
      <c r="BB293" s="269"/>
      <c r="BC293" s="269"/>
      <c r="BD293" s="269"/>
      <c r="BE293" s="269"/>
      <c r="BF293" s="269"/>
      <c r="BG293" s="269"/>
      <c r="BH293" s="269"/>
      <c r="BI293" s="269"/>
      <c r="BJ293" s="269"/>
      <c r="BK293" s="269"/>
      <c r="BL293" s="269"/>
      <c r="BM293" s="269"/>
      <c r="BN293" s="269"/>
      <c r="BO293" s="269"/>
      <c r="BP293" s="269"/>
      <c r="BQ293" s="269"/>
    </row>
    <row r="294" spans="1:69" ht="15.75" customHeight="1">
      <c r="A294" s="269"/>
      <c r="B294" s="269"/>
      <c r="C294" s="269"/>
      <c r="D294" s="269"/>
      <c r="E294" s="269"/>
      <c r="F294" s="269"/>
      <c r="G294" s="269"/>
      <c r="H294" s="269"/>
      <c r="I294" s="269"/>
      <c r="J294" s="269"/>
      <c r="K294" s="269"/>
      <c r="L294" s="269"/>
      <c r="M294" s="269"/>
      <c r="N294" s="269"/>
      <c r="O294" s="269"/>
      <c r="P294" s="269"/>
      <c r="Q294" s="269"/>
      <c r="R294" s="269"/>
      <c r="S294" s="269"/>
      <c r="T294" s="269"/>
      <c r="U294" s="269"/>
      <c r="V294" s="269"/>
      <c r="W294" s="269"/>
      <c r="X294" s="269"/>
      <c r="Y294" s="269"/>
      <c r="Z294" s="269"/>
      <c r="AA294" s="269"/>
      <c r="AB294" s="269"/>
      <c r="AC294" s="269"/>
      <c r="AD294" s="269"/>
      <c r="AE294" s="269"/>
      <c r="AF294" s="269"/>
      <c r="AG294" s="269"/>
      <c r="AH294" s="269"/>
      <c r="AI294" s="269"/>
      <c r="AJ294" s="269"/>
      <c r="AK294" s="269"/>
      <c r="AL294" s="269"/>
      <c r="AM294" s="269"/>
      <c r="AN294" s="269"/>
      <c r="AO294" s="269"/>
      <c r="AP294" s="269"/>
      <c r="AQ294" s="269"/>
      <c r="AR294" s="269"/>
      <c r="AS294" s="269"/>
      <c r="AT294" s="269"/>
      <c r="AU294" s="269"/>
      <c r="AV294" s="269"/>
      <c r="AW294" s="269"/>
      <c r="AX294" s="269"/>
      <c r="AY294" s="269"/>
      <c r="AZ294" s="269"/>
      <c r="BA294" s="269"/>
      <c r="BB294" s="269"/>
      <c r="BC294" s="269"/>
      <c r="BD294" s="269"/>
      <c r="BE294" s="269"/>
      <c r="BF294" s="269"/>
      <c r="BG294" s="269"/>
      <c r="BH294" s="269"/>
      <c r="BI294" s="269"/>
      <c r="BJ294" s="269"/>
      <c r="BK294" s="269"/>
      <c r="BL294" s="269"/>
      <c r="BM294" s="269"/>
      <c r="BN294" s="269"/>
      <c r="BO294" s="269"/>
      <c r="BP294" s="269"/>
      <c r="BQ294" s="269"/>
    </row>
    <row r="295" spans="1:69" ht="15.75" customHeight="1">
      <c r="A295" s="269"/>
      <c r="B295" s="269"/>
      <c r="C295" s="269"/>
      <c r="D295" s="269"/>
      <c r="E295" s="269"/>
      <c r="F295" s="269"/>
      <c r="G295" s="269"/>
      <c r="H295" s="269"/>
      <c r="I295" s="269"/>
      <c r="J295" s="269"/>
      <c r="K295" s="269"/>
      <c r="L295" s="269"/>
      <c r="M295" s="269"/>
      <c r="N295" s="269"/>
      <c r="O295" s="269"/>
      <c r="P295" s="269"/>
      <c r="Q295" s="269"/>
      <c r="R295" s="269"/>
      <c r="S295" s="269"/>
      <c r="T295" s="269"/>
      <c r="U295" s="269"/>
      <c r="V295" s="269"/>
      <c r="W295" s="269"/>
      <c r="X295" s="269"/>
      <c r="Y295" s="269"/>
      <c r="Z295" s="269"/>
      <c r="AA295" s="269"/>
      <c r="AB295" s="269"/>
      <c r="AC295" s="269"/>
      <c r="AD295" s="269"/>
      <c r="AE295" s="269"/>
      <c r="AF295" s="269"/>
      <c r="AG295" s="269"/>
      <c r="AH295" s="269"/>
      <c r="AI295" s="269"/>
      <c r="AJ295" s="269"/>
      <c r="AK295" s="269"/>
      <c r="AL295" s="269"/>
      <c r="AM295" s="269"/>
      <c r="AN295" s="269"/>
      <c r="AO295" s="269"/>
      <c r="AP295" s="269"/>
      <c r="AQ295" s="269"/>
      <c r="AR295" s="269"/>
      <c r="AS295" s="269"/>
      <c r="AT295" s="269"/>
      <c r="AU295" s="269"/>
      <c r="AV295" s="269"/>
      <c r="AW295" s="269"/>
      <c r="AX295" s="269"/>
      <c r="AY295" s="269"/>
      <c r="AZ295" s="269"/>
      <c r="BA295" s="269"/>
      <c r="BB295" s="269"/>
      <c r="BC295" s="269"/>
      <c r="BD295" s="269"/>
      <c r="BE295" s="269"/>
      <c r="BF295" s="269"/>
      <c r="BG295" s="269"/>
      <c r="BH295" s="269"/>
      <c r="BI295" s="269"/>
      <c r="BJ295" s="269"/>
      <c r="BK295" s="269"/>
      <c r="BL295" s="269"/>
      <c r="BM295" s="269"/>
      <c r="BN295" s="269"/>
      <c r="BO295" s="269"/>
      <c r="BP295" s="269"/>
      <c r="BQ295" s="269"/>
    </row>
    <row r="296" spans="1:69" ht="15.75" customHeight="1">
      <c r="A296" s="269"/>
      <c r="B296" s="269"/>
      <c r="C296" s="269"/>
      <c r="D296" s="269"/>
      <c r="E296" s="269"/>
      <c r="F296" s="269"/>
      <c r="G296" s="269"/>
      <c r="H296" s="269"/>
      <c r="I296" s="269"/>
      <c r="J296" s="269"/>
      <c r="K296" s="269"/>
      <c r="L296" s="269"/>
      <c r="M296" s="269"/>
      <c r="N296" s="269"/>
      <c r="O296" s="269"/>
      <c r="P296" s="269"/>
      <c r="Q296" s="269"/>
      <c r="R296" s="269"/>
      <c r="S296" s="269"/>
      <c r="T296" s="269"/>
      <c r="U296" s="269"/>
      <c r="V296" s="269"/>
      <c r="W296" s="269"/>
      <c r="X296" s="269"/>
      <c r="Y296" s="269"/>
      <c r="Z296" s="269"/>
      <c r="AA296" s="269"/>
      <c r="AB296" s="269"/>
      <c r="AC296" s="269"/>
      <c r="AD296" s="269"/>
      <c r="AE296" s="269"/>
      <c r="AF296" s="269"/>
      <c r="AG296" s="269"/>
      <c r="AH296" s="269"/>
      <c r="AI296" s="269"/>
      <c r="AJ296" s="269"/>
      <c r="AK296" s="269"/>
      <c r="AL296" s="269"/>
      <c r="AM296" s="269"/>
      <c r="AN296" s="269"/>
      <c r="AO296" s="269"/>
      <c r="AP296" s="269"/>
      <c r="AQ296" s="269"/>
      <c r="AR296" s="269"/>
      <c r="AS296" s="269"/>
      <c r="AT296" s="269"/>
      <c r="AU296" s="269"/>
      <c r="AV296" s="269"/>
      <c r="AW296" s="269"/>
      <c r="AX296" s="269"/>
      <c r="AY296" s="269"/>
      <c r="AZ296" s="269"/>
      <c r="BA296" s="269"/>
      <c r="BB296" s="269"/>
      <c r="BC296" s="269"/>
      <c r="BD296" s="269"/>
      <c r="BE296" s="269"/>
      <c r="BF296" s="269"/>
      <c r="BG296" s="269"/>
      <c r="BH296" s="269"/>
      <c r="BI296" s="269"/>
      <c r="BJ296" s="269"/>
      <c r="BK296" s="269"/>
      <c r="BL296" s="269"/>
      <c r="BM296" s="269"/>
      <c r="BN296" s="269"/>
      <c r="BO296" s="269"/>
      <c r="BP296" s="269"/>
      <c r="BQ296" s="269"/>
    </row>
    <row r="297" spans="1:69" ht="15.75" customHeight="1">
      <c r="A297" s="269"/>
      <c r="B297" s="269"/>
      <c r="C297" s="269"/>
      <c r="D297" s="269"/>
      <c r="E297" s="269"/>
      <c r="F297" s="269"/>
      <c r="G297" s="269"/>
      <c r="H297" s="269"/>
      <c r="I297" s="269"/>
      <c r="J297" s="269"/>
      <c r="K297" s="269"/>
      <c r="L297" s="269"/>
      <c r="M297" s="269"/>
      <c r="N297" s="269"/>
      <c r="O297" s="269"/>
      <c r="P297" s="269"/>
      <c r="Q297" s="269"/>
      <c r="R297" s="269"/>
      <c r="S297" s="269"/>
      <c r="T297" s="269"/>
      <c r="U297" s="269"/>
      <c r="V297" s="269"/>
      <c r="W297" s="269"/>
      <c r="X297" s="269"/>
      <c r="Y297" s="269"/>
      <c r="Z297" s="269"/>
      <c r="AA297" s="269"/>
      <c r="AB297" s="269"/>
      <c r="AC297" s="269"/>
      <c r="AD297" s="269"/>
      <c r="AE297" s="269"/>
      <c r="AF297" s="269"/>
      <c r="AG297" s="269"/>
      <c r="AH297" s="269"/>
      <c r="AI297" s="269"/>
      <c r="AJ297" s="269"/>
      <c r="AK297" s="269"/>
      <c r="AL297" s="269"/>
      <c r="AM297" s="269"/>
      <c r="AN297" s="269"/>
      <c r="AO297" s="269"/>
      <c r="AP297" s="269"/>
      <c r="AQ297" s="269"/>
      <c r="AR297" s="269"/>
      <c r="AS297" s="269"/>
      <c r="AT297" s="269"/>
      <c r="AU297" s="269"/>
      <c r="AV297" s="269"/>
      <c r="AW297" s="269"/>
      <c r="AX297" s="269"/>
      <c r="AY297" s="269"/>
      <c r="AZ297" s="269"/>
      <c r="BA297" s="269"/>
      <c r="BB297" s="269"/>
      <c r="BC297" s="269"/>
      <c r="BD297" s="269"/>
      <c r="BE297" s="269"/>
      <c r="BF297" s="269"/>
      <c r="BG297" s="269"/>
      <c r="BH297" s="269"/>
      <c r="BI297" s="269"/>
      <c r="BJ297" s="269"/>
      <c r="BK297" s="269"/>
      <c r="BL297" s="269"/>
      <c r="BM297" s="269"/>
      <c r="BN297" s="269"/>
      <c r="BO297" s="269"/>
      <c r="BP297" s="269"/>
      <c r="BQ297" s="269"/>
    </row>
    <row r="298" spans="1:69" ht="15.75" customHeight="1">
      <c r="A298" s="269"/>
      <c r="B298" s="269"/>
      <c r="C298" s="269"/>
      <c r="D298" s="269"/>
      <c r="E298" s="269"/>
      <c r="F298" s="269"/>
      <c r="G298" s="269"/>
      <c r="H298" s="269"/>
      <c r="I298" s="269"/>
      <c r="J298" s="269"/>
      <c r="K298" s="269"/>
      <c r="L298" s="269"/>
      <c r="M298" s="269"/>
      <c r="N298" s="269"/>
      <c r="O298" s="269"/>
      <c r="P298" s="269"/>
      <c r="Q298" s="269"/>
      <c r="R298" s="269"/>
      <c r="S298" s="269"/>
      <c r="T298" s="269"/>
      <c r="U298" s="269"/>
      <c r="V298" s="269"/>
      <c r="W298" s="269"/>
      <c r="X298" s="269"/>
      <c r="Y298" s="269"/>
      <c r="Z298" s="269"/>
      <c r="AA298" s="269"/>
      <c r="AB298" s="269"/>
      <c r="AC298" s="269"/>
      <c r="AD298" s="269"/>
      <c r="AE298" s="269"/>
      <c r="AF298" s="269"/>
      <c r="AG298" s="269"/>
      <c r="AH298" s="269"/>
      <c r="AI298" s="269"/>
      <c r="AJ298" s="269"/>
      <c r="AK298" s="269"/>
      <c r="AL298" s="269"/>
      <c r="AM298" s="269"/>
      <c r="AN298" s="269"/>
      <c r="AO298" s="269"/>
      <c r="AP298" s="269"/>
      <c r="AQ298" s="269"/>
      <c r="AR298" s="269"/>
      <c r="AS298" s="269"/>
      <c r="AT298" s="269"/>
      <c r="AU298" s="269"/>
      <c r="AV298" s="269"/>
      <c r="AW298" s="269"/>
      <c r="AX298" s="269"/>
      <c r="AY298" s="269"/>
      <c r="AZ298" s="269"/>
      <c r="BA298" s="269"/>
      <c r="BB298" s="269"/>
      <c r="BC298" s="269"/>
      <c r="BD298" s="269"/>
      <c r="BE298" s="269"/>
      <c r="BF298" s="269"/>
      <c r="BG298" s="269"/>
      <c r="BH298" s="269"/>
      <c r="BI298" s="269"/>
      <c r="BJ298" s="269"/>
      <c r="BK298" s="269"/>
      <c r="BL298" s="269"/>
      <c r="BM298" s="269"/>
      <c r="BN298" s="269"/>
      <c r="BO298" s="269"/>
      <c r="BP298" s="269"/>
      <c r="BQ298" s="269"/>
    </row>
    <row r="299" spans="1:69" ht="15.75" customHeight="1">
      <c r="A299" s="269"/>
      <c r="B299" s="269"/>
      <c r="C299" s="269"/>
      <c r="D299" s="269"/>
      <c r="E299" s="269"/>
      <c r="F299" s="269"/>
      <c r="G299" s="269"/>
      <c r="H299" s="269"/>
      <c r="I299" s="269"/>
      <c r="J299" s="269"/>
      <c r="K299" s="269"/>
      <c r="L299" s="269"/>
      <c r="M299" s="269"/>
      <c r="N299" s="269"/>
      <c r="O299" s="269"/>
      <c r="P299" s="269"/>
      <c r="Q299" s="269"/>
      <c r="R299" s="269"/>
      <c r="S299" s="269"/>
      <c r="T299" s="269"/>
      <c r="U299" s="269"/>
      <c r="V299" s="269"/>
      <c r="W299" s="269"/>
      <c r="X299" s="269"/>
      <c r="Y299" s="269"/>
      <c r="Z299" s="269"/>
      <c r="AA299" s="269"/>
      <c r="AB299" s="269"/>
      <c r="AC299" s="269"/>
      <c r="AD299" s="269"/>
      <c r="AE299" s="269"/>
      <c r="AF299" s="269"/>
      <c r="AG299" s="269"/>
      <c r="AH299" s="269"/>
      <c r="AI299" s="269"/>
      <c r="AJ299" s="269"/>
      <c r="AK299" s="269"/>
      <c r="AL299" s="269"/>
      <c r="AM299" s="269"/>
      <c r="AN299" s="269"/>
      <c r="AO299" s="269"/>
      <c r="AP299" s="269"/>
      <c r="AQ299" s="269"/>
      <c r="AR299" s="269"/>
      <c r="AS299" s="269"/>
      <c r="AT299" s="269"/>
      <c r="AU299" s="269"/>
      <c r="AV299" s="269"/>
      <c r="AW299" s="269"/>
      <c r="AX299" s="269"/>
      <c r="AY299" s="269"/>
      <c r="AZ299" s="269"/>
      <c r="BA299" s="269"/>
      <c r="BB299" s="269"/>
      <c r="BC299" s="269"/>
      <c r="BD299" s="269"/>
      <c r="BE299" s="269"/>
      <c r="BF299" s="269"/>
      <c r="BG299" s="269"/>
      <c r="BH299" s="269"/>
      <c r="BI299" s="269"/>
      <c r="BJ299" s="269"/>
      <c r="BK299" s="269"/>
      <c r="BL299" s="269"/>
      <c r="BM299" s="269"/>
      <c r="BN299" s="269"/>
      <c r="BO299" s="269"/>
      <c r="BP299" s="269"/>
      <c r="BQ299" s="269"/>
    </row>
    <row r="300" spans="1:69" ht="15.75" customHeight="1">
      <c r="A300" s="269"/>
      <c r="B300" s="269"/>
      <c r="C300" s="269"/>
      <c r="D300" s="269"/>
      <c r="E300" s="269"/>
      <c r="F300" s="269"/>
      <c r="G300" s="269"/>
      <c r="H300" s="269"/>
      <c r="I300" s="269"/>
      <c r="J300" s="269"/>
      <c r="K300" s="269"/>
      <c r="L300" s="269"/>
      <c r="M300" s="269"/>
      <c r="N300" s="269"/>
      <c r="O300" s="269"/>
      <c r="P300" s="269"/>
      <c r="Q300" s="269"/>
      <c r="R300" s="269"/>
      <c r="S300" s="269"/>
      <c r="T300" s="269"/>
      <c r="U300" s="269"/>
      <c r="V300" s="269"/>
      <c r="W300" s="269"/>
      <c r="X300" s="269"/>
      <c r="Y300" s="269"/>
      <c r="Z300" s="269"/>
      <c r="AA300" s="269"/>
      <c r="AB300" s="269"/>
      <c r="AC300" s="269"/>
      <c r="AD300" s="269"/>
      <c r="AE300" s="269"/>
      <c r="AF300" s="269"/>
      <c r="AG300" s="269"/>
      <c r="AH300" s="269"/>
      <c r="AI300" s="269"/>
      <c r="AJ300" s="269"/>
      <c r="AK300" s="269"/>
      <c r="AL300" s="269"/>
      <c r="AM300" s="269"/>
      <c r="AN300" s="269"/>
      <c r="AO300" s="269"/>
      <c r="AP300" s="269"/>
      <c r="AQ300" s="269"/>
      <c r="AR300" s="269"/>
      <c r="AS300" s="269"/>
      <c r="AT300" s="269"/>
      <c r="AU300" s="269"/>
      <c r="AV300" s="269"/>
      <c r="AW300" s="269"/>
      <c r="AX300" s="269"/>
      <c r="AY300" s="269"/>
      <c r="AZ300" s="269"/>
      <c r="BA300" s="269"/>
      <c r="BB300" s="269"/>
      <c r="BC300" s="269"/>
      <c r="BD300" s="269"/>
      <c r="BE300" s="269"/>
      <c r="BF300" s="269"/>
      <c r="BG300" s="269"/>
      <c r="BH300" s="269"/>
      <c r="BI300" s="269"/>
      <c r="BJ300" s="269"/>
      <c r="BK300" s="269"/>
      <c r="BL300" s="269"/>
      <c r="BM300" s="269"/>
      <c r="BN300" s="269"/>
      <c r="BO300" s="269"/>
      <c r="BP300" s="269"/>
      <c r="BQ300" s="269"/>
    </row>
    <row r="301" spans="1:69" ht="15.75" customHeight="1">
      <c r="A301" s="269"/>
      <c r="B301" s="269"/>
      <c r="C301" s="269"/>
      <c r="D301" s="269"/>
      <c r="E301" s="269"/>
      <c r="F301" s="269"/>
      <c r="G301" s="269"/>
      <c r="H301" s="269"/>
      <c r="I301" s="269"/>
      <c r="J301" s="269"/>
      <c r="K301" s="269"/>
      <c r="L301" s="269"/>
      <c r="M301" s="269"/>
      <c r="N301" s="269"/>
      <c r="O301" s="269"/>
      <c r="P301" s="269"/>
      <c r="Q301" s="269"/>
      <c r="R301" s="269"/>
      <c r="S301" s="269"/>
      <c r="T301" s="269"/>
      <c r="U301" s="269"/>
      <c r="V301" s="269"/>
      <c r="W301" s="269"/>
      <c r="X301" s="269"/>
      <c r="Y301" s="269"/>
      <c r="Z301" s="269"/>
      <c r="AA301" s="269"/>
      <c r="AB301" s="269"/>
      <c r="AC301" s="269"/>
      <c r="AD301" s="269"/>
      <c r="AE301" s="269"/>
      <c r="AF301" s="269"/>
      <c r="AG301" s="269"/>
      <c r="AH301" s="269"/>
      <c r="AI301" s="269"/>
      <c r="AJ301" s="269"/>
      <c r="AK301" s="269"/>
      <c r="AL301" s="269"/>
      <c r="AM301" s="269"/>
      <c r="AN301" s="269"/>
      <c r="AO301" s="269"/>
      <c r="AP301" s="269"/>
      <c r="AQ301" s="269"/>
      <c r="AR301" s="269"/>
      <c r="AS301" s="269"/>
      <c r="AT301" s="269"/>
      <c r="AU301" s="269"/>
      <c r="AV301" s="269"/>
      <c r="AW301" s="269"/>
      <c r="AX301" s="269"/>
      <c r="AY301" s="269"/>
      <c r="AZ301" s="269"/>
      <c r="BA301" s="269"/>
      <c r="BB301" s="269"/>
      <c r="BC301" s="269"/>
      <c r="BD301" s="269"/>
      <c r="BE301" s="269"/>
      <c r="BF301" s="269"/>
      <c r="BG301" s="269"/>
      <c r="BH301" s="269"/>
      <c r="BI301" s="269"/>
      <c r="BJ301" s="269"/>
      <c r="BK301" s="269"/>
      <c r="BL301" s="269"/>
      <c r="BM301" s="269"/>
      <c r="BN301" s="269"/>
      <c r="BO301" s="269"/>
      <c r="BP301" s="269"/>
      <c r="BQ301" s="269"/>
    </row>
    <row r="302" spans="1:69" ht="15.75" customHeight="1">
      <c r="A302" s="269"/>
      <c r="B302" s="269"/>
      <c r="C302" s="269"/>
      <c r="D302" s="269"/>
      <c r="E302" s="269"/>
      <c r="F302" s="269"/>
      <c r="G302" s="269"/>
      <c r="H302" s="269"/>
      <c r="I302" s="269"/>
      <c r="J302" s="269"/>
      <c r="K302" s="269"/>
      <c r="L302" s="269"/>
      <c r="M302" s="269"/>
      <c r="N302" s="269"/>
      <c r="O302" s="269"/>
      <c r="P302" s="269"/>
      <c r="Q302" s="269"/>
      <c r="R302" s="269"/>
      <c r="S302" s="269"/>
      <c r="T302" s="269"/>
      <c r="U302" s="269"/>
      <c r="V302" s="269"/>
      <c r="W302" s="269"/>
      <c r="X302" s="269"/>
      <c r="Y302" s="269"/>
      <c r="Z302" s="269"/>
      <c r="AA302" s="269"/>
      <c r="AB302" s="269"/>
      <c r="AC302" s="269"/>
      <c r="AD302" s="269"/>
      <c r="AE302" s="269"/>
      <c r="AF302" s="269"/>
      <c r="AG302" s="269"/>
      <c r="AH302" s="269"/>
      <c r="AI302" s="269"/>
      <c r="AJ302" s="269"/>
      <c r="AK302" s="269"/>
      <c r="AL302" s="269"/>
      <c r="AM302" s="269"/>
      <c r="AN302" s="269"/>
      <c r="AO302" s="269"/>
      <c r="AP302" s="269"/>
      <c r="AQ302" s="269"/>
      <c r="AR302" s="269"/>
      <c r="AS302" s="269"/>
      <c r="AT302" s="269"/>
      <c r="AU302" s="269"/>
      <c r="AV302" s="269"/>
      <c r="AW302" s="269"/>
      <c r="AX302" s="269"/>
      <c r="AY302" s="269"/>
      <c r="AZ302" s="269"/>
      <c r="BA302" s="269"/>
      <c r="BB302" s="269"/>
      <c r="BC302" s="269"/>
      <c r="BD302" s="269"/>
      <c r="BE302" s="269"/>
      <c r="BF302" s="269"/>
      <c r="BG302" s="269"/>
      <c r="BH302" s="269"/>
      <c r="BI302" s="269"/>
      <c r="BJ302" s="269"/>
      <c r="BK302" s="269"/>
      <c r="BL302" s="269"/>
      <c r="BM302" s="269"/>
      <c r="BN302" s="269"/>
      <c r="BO302" s="269"/>
      <c r="BP302" s="269"/>
      <c r="BQ302" s="269"/>
    </row>
    <row r="303" spans="1:69" ht="15.75" customHeight="1">
      <c r="A303" s="269"/>
      <c r="B303" s="269"/>
      <c r="C303" s="269"/>
      <c r="D303" s="269"/>
      <c r="E303" s="269"/>
      <c r="F303" s="269"/>
      <c r="G303" s="269"/>
      <c r="H303" s="269"/>
      <c r="I303" s="269"/>
      <c r="J303" s="269"/>
      <c r="K303" s="269"/>
      <c r="L303" s="269"/>
      <c r="M303" s="269"/>
      <c r="N303" s="269"/>
      <c r="O303" s="269"/>
      <c r="P303" s="269"/>
      <c r="Q303" s="269"/>
      <c r="R303" s="269"/>
      <c r="S303" s="269"/>
      <c r="T303" s="269"/>
      <c r="U303" s="269"/>
      <c r="V303" s="269"/>
      <c r="W303" s="269"/>
      <c r="X303" s="269"/>
      <c r="Y303" s="269"/>
      <c r="Z303" s="269"/>
      <c r="AA303" s="269"/>
      <c r="AB303" s="269"/>
      <c r="AC303" s="269"/>
      <c r="AD303" s="269"/>
      <c r="AE303" s="269"/>
      <c r="AF303" s="269"/>
      <c r="AG303" s="269"/>
      <c r="AH303" s="269"/>
      <c r="AI303" s="269"/>
      <c r="AJ303" s="269"/>
      <c r="AK303" s="269"/>
      <c r="AL303" s="269"/>
      <c r="AM303" s="269"/>
      <c r="AN303" s="269"/>
      <c r="AO303" s="269"/>
      <c r="AP303" s="269"/>
      <c r="AQ303" s="269"/>
      <c r="AR303" s="269"/>
      <c r="AS303" s="269"/>
      <c r="AT303" s="269"/>
      <c r="AU303" s="269"/>
      <c r="AV303" s="269"/>
      <c r="AW303" s="269"/>
      <c r="AX303" s="269"/>
      <c r="AY303" s="269"/>
      <c r="AZ303" s="269"/>
      <c r="BA303" s="269"/>
      <c r="BB303" s="269"/>
      <c r="BC303" s="269"/>
      <c r="BD303" s="269"/>
      <c r="BE303" s="269"/>
      <c r="BF303" s="269"/>
      <c r="BG303" s="269"/>
      <c r="BH303" s="269"/>
      <c r="BI303" s="269"/>
      <c r="BJ303" s="269"/>
      <c r="BK303" s="269"/>
      <c r="BL303" s="269"/>
      <c r="BM303" s="269"/>
      <c r="BN303" s="269"/>
      <c r="BO303" s="269"/>
      <c r="BP303" s="269"/>
      <c r="BQ303" s="269"/>
    </row>
    <row r="304" spans="1:69" ht="15.75" customHeight="1">
      <c r="A304" s="269"/>
      <c r="B304" s="269"/>
      <c r="C304" s="269"/>
      <c r="D304" s="269"/>
      <c r="E304" s="269"/>
      <c r="F304" s="269"/>
      <c r="G304" s="269"/>
      <c r="H304" s="269"/>
      <c r="I304" s="269"/>
      <c r="J304" s="269"/>
      <c r="K304" s="269"/>
      <c r="L304" s="269"/>
      <c r="M304" s="269"/>
      <c r="N304" s="269"/>
      <c r="O304" s="269"/>
      <c r="P304" s="269"/>
      <c r="Q304" s="269"/>
      <c r="R304" s="269"/>
      <c r="S304" s="269"/>
      <c r="T304" s="269"/>
      <c r="U304" s="269"/>
      <c r="V304" s="269"/>
      <c r="W304" s="269"/>
      <c r="X304" s="269"/>
      <c r="Y304" s="269"/>
      <c r="Z304" s="269"/>
      <c r="AA304" s="269"/>
      <c r="AB304" s="269"/>
      <c r="AC304" s="269"/>
      <c r="AD304" s="269"/>
      <c r="AE304" s="269"/>
      <c r="AF304" s="269"/>
      <c r="AG304" s="269"/>
      <c r="AH304" s="269"/>
      <c r="AI304" s="269"/>
      <c r="AJ304" s="269"/>
      <c r="AK304" s="269"/>
      <c r="AL304" s="269"/>
      <c r="AM304" s="269"/>
      <c r="AN304" s="269"/>
      <c r="AO304" s="269"/>
      <c r="AP304" s="269"/>
      <c r="AQ304" s="269"/>
      <c r="AR304" s="269"/>
      <c r="AS304" s="269"/>
      <c r="AT304" s="269"/>
      <c r="AU304" s="269"/>
      <c r="AV304" s="269"/>
      <c r="AW304" s="269"/>
      <c r="AX304" s="269"/>
      <c r="AY304" s="269"/>
      <c r="AZ304" s="269"/>
      <c r="BA304" s="269"/>
      <c r="BB304" s="269"/>
      <c r="BC304" s="269"/>
      <c r="BD304" s="269"/>
      <c r="BE304" s="269"/>
      <c r="BF304" s="269"/>
      <c r="BG304" s="269"/>
      <c r="BH304" s="269"/>
      <c r="BI304" s="269"/>
      <c r="BJ304" s="269"/>
      <c r="BK304" s="269"/>
      <c r="BL304" s="269"/>
      <c r="BM304" s="269"/>
      <c r="BN304" s="269"/>
      <c r="BO304" s="269"/>
      <c r="BP304" s="269"/>
      <c r="BQ304" s="269"/>
    </row>
    <row r="305" spans="1:69" ht="15.75" customHeight="1">
      <c r="A305" s="269"/>
      <c r="B305" s="269"/>
      <c r="C305" s="269"/>
      <c r="D305" s="269"/>
      <c r="E305" s="269"/>
      <c r="F305" s="269"/>
      <c r="G305" s="269"/>
      <c r="H305" s="269"/>
      <c r="I305" s="269"/>
      <c r="J305" s="269"/>
      <c r="K305" s="269"/>
      <c r="L305" s="269"/>
      <c r="M305" s="269"/>
      <c r="N305" s="269"/>
      <c r="O305" s="269"/>
      <c r="P305" s="269"/>
      <c r="Q305" s="269"/>
      <c r="R305" s="269"/>
      <c r="S305" s="269"/>
      <c r="T305" s="269"/>
      <c r="U305" s="269"/>
      <c r="V305" s="269"/>
      <c r="W305" s="269"/>
      <c r="X305" s="269"/>
      <c r="Y305" s="269"/>
      <c r="Z305" s="269"/>
      <c r="AA305" s="269"/>
      <c r="AB305" s="269"/>
      <c r="AC305" s="269"/>
      <c r="AD305" s="269"/>
      <c r="AE305" s="269"/>
      <c r="AF305" s="269"/>
      <c r="AG305" s="269"/>
      <c r="AH305" s="269"/>
      <c r="AI305" s="269"/>
      <c r="AJ305" s="269"/>
      <c r="AK305" s="269"/>
      <c r="AL305" s="269"/>
      <c r="AM305" s="269"/>
      <c r="AN305" s="269"/>
      <c r="AO305" s="269"/>
      <c r="AP305" s="269"/>
      <c r="AQ305" s="269"/>
      <c r="AR305" s="269"/>
      <c r="AS305" s="269"/>
      <c r="AT305" s="269"/>
      <c r="AU305" s="269"/>
      <c r="AV305" s="269"/>
      <c r="AW305" s="269"/>
      <c r="AX305" s="269"/>
      <c r="AY305" s="269"/>
      <c r="AZ305" s="269"/>
      <c r="BA305" s="269"/>
      <c r="BB305" s="269"/>
      <c r="BC305" s="269"/>
      <c r="BD305" s="269"/>
      <c r="BE305" s="269"/>
      <c r="BF305" s="269"/>
      <c r="BG305" s="269"/>
      <c r="BH305" s="269"/>
      <c r="BI305" s="269"/>
      <c r="BJ305" s="269"/>
      <c r="BK305" s="269"/>
      <c r="BL305" s="269"/>
      <c r="BM305" s="269"/>
      <c r="BN305" s="269"/>
      <c r="BO305" s="269"/>
      <c r="BP305" s="269"/>
      <c r="BQ305" s="269"/>
    </row>
    <row r="306" spans="1:69" ht="15.75" customHeight="1">
      <c r="A306" s="269"/>
      <c r="B306" s="269"/>
      <c r="C306" s="269"/>
      <c r="D306" s="269"/>
      <c r="E306" s="269"/>
      <c r="F306" s="269"/>
      <c r="G306" s="269"/>
      <c r="H306" s="269"/>
      <c r="I306" s="269"/>
      <c r="J306" s="269"/>
      <c r="K306" s="269"/>
      <c r="L306" s="269"/>
      <c r="M306" s="269"/>
      <c r="N306" s="269"/>
      <c r="O306" s="269"/>
      <c r="P306" s="269"/>
      <c r="Q306" s="269"/>
      <c r="R306" s="269"/>
      <c r="S306" s="269"/>
      <c r="T306" s="269"/>
      <c r="U306" s="269"/>
      <c r="V306" s="269"/>
      <c r="W306" s="269"/>
      <c r="X306" s="269"/>
      <c r="Y306" s="269"/>
      <c r="Z306" s="269"/>
      <c r="AA306" s="269"/>
      <c r="AB306" s="269"/>
      <c r="AC306" s="269"/>
      <c r="AD306" s="269"/>
      <c r="AE306" s="269"/>
      <c r="AF306" s="269"/>
      <c r="AG306" s="269"/>
      <c r="AH306" s="269"/>
      <c r="AI306" s="269"/>
      <c r="AJ306" s="269"/>
      <c r="AK306" s="269"/>
      <c r="AL306" s="269"/>
      <c r="AM306" s="269"/>
      <c r="AN306" s="269"/>
      <c r="AO306" s="269"/>
      <c r="AP306" s="269"/>
      <c r="AQ306" s="269"/>
      <c r="AR306" s="269"/>
      <c r="AS306" s="269"/>
      <c r="AT306" s="269"/>
      <c r="AU306" s="269"/>
      <c r="AV306" s="269"/>
      <c r="AW306" s="269"/>
      <c r="AX306" s="269"/>
      <c r="AY306" s="269"/>
      <c r="AZ306" s="269"/>
      <c r="BA306" s="269"/>
      <c r="BB306" s="269"/>
      <c r="BC306" s="269"/>
      <c r="BD306" s="269"/>
      <c r="BE306" s="269"/>
      <c r="BF306" s="269"/>
      <c r="BG306" s="269"/>
      <c r="BH306" s="269"/>
      <c r="BI306" s="269"/>
      <c r="BJ306" s="269"/>
      <c r="BK306" s="269"/>
      <c r="BL306" s="269"/>
      <c r="BM306" s="269"/>
      <c r="BN306" s="269"/>
      <c r="BO306" s="269"/>
      <c r="BP306" s="269"/>
      <c r="BQ306" s="269"/>
    </row>
    <row r="307" spans="1:69" ht="15.75" customHeight="1">
      <c r="A307" s="269"/>
      <c r="B307" s="269"/>
      <c r="C307" s="269"/>
      <c r="D307" s="269"/>
      <c r="E307" s="269"/>
      <c r="F307" s="269"/>
      <c r="G307" s="269"/>
      <c r="H307" s="269"/>
      <c r="I307" s="269"/>
      <c r="J307" s="269"/>
      <c r="K307" s="269"/>
      <c r="L307" s="269"/>
      <c r="M307" s="269"/>
      <c r="N307" s="269"/>
      <c r="O307" s="269"/>
      <c r="P307" s="269"/>
      <c r="Q307" s="269"/>
      <c r="R307" s="269"/>
      <c r="S307" s="269"/>
      <c r="T307" s="269"/>
      <c r="U307" s="269"/>
      <c r="V307" s="269"/>
      <c r="W307" s="269"/>
      <c r="X307" s="269"/>
      <c r="Y307" s="269"/>
      <c r="Z307" s="269"/>
      <c r="AA307" s="269"/>
      <c r="AB307" s="269"/>
      <c r="AC307" s="269"/>
      <c r="AD307" s="269"/>
      <c r="AE307" s="269"/>
      <c r="AF307" s="269"/>
      <c r="AG307" s="269"/>
      <c r="AH307" s="269"/>
      <c r="AI307" s="269"/>
      <c r="AJ307" s="269"/>
      <c r="AK307" s="269"/>
      <c r="AL307" s="269"/>
      <c r="AM307" s="269"/>
      <c r="AN307" s="269"/>
      <c r="AO307" s="269"/>
      <c r="AP307" s="269"/>
      <c r="AQ307" s="269"/>
      <c r="AR307" s="269"/>
      <c r="AS307" s="269"/>
      <c r="AT307" s="269"/>
      <c r="AU307" s="269"/>
      <c r="AV307" s="269"/>
      <c r="AW307" s="269"/>
      <c r="AX307" s="269"/>
      <c r="AY307" s="269"/>
      <c r="AZ307" s="269"/>
      <c r="BA307" s="269"/>
      <c r="BB307" s="269"/>
      <c r="BC307" s="269"/>
      <c r="BD307" s="269"/>
      <c r="BE307" s="269"/>
      <c r="BF307" s="269"/>
      <c r="BG307" s="269"/>
      <c r="BH307" s="269"/>
      <c r="BI307" s="269"/>
      <c r="BJ307" s="269"/>
      <c r="BK307" s="269"/>
      <c r="BL307" s="269"/>
      <c r="BM307" s="269"/>
      <c r="BN307" s="269"/>
      <c r="BO307" s="269"/>
      <c r="BP307" s="269"/>
      <c r="BQ307" s="269"/>
    </row>
    <row r="308" spans="1:69" ht="15.75" customHeight="1">
      <c r="A308" s="269"/>
      <c r="B308" s="269"/>
      <c r="C308" s="269"/>
      <c r="D308" s="269"/>
      <c r="E308" s="269"/>
      <c r="F308" s="269"/>
      <c r="G308" s="269"/>
      <c r="H308" s="269"/>
      <c r="I308" s="269"/>
      <c r="J308" s="269"/>
      <c r="K308" s="269"/>
      <c r="L308" s="269"/>
      <c r="M308" s="269"/>
      <c r="N308" s="269"/>
      <c r="O308" s="269"/>
      <c r="P308" s="269"/>
      <c r="Q308" s="269"/>
      <c r="R308" s="269"/>
      <c r="S308" s="269"/>
      <c r="T308" s="269"/>
      <c r="U308" s="269"/>
      <c r="V308" s="269"/>
      <c r="W308" s="269"/>
      <c r="X308" s="269"/>
      <c r="Y308" s="269"/>
      <c r="Z308" s="269"/>
      <c r="AA308" s="269"/>
      <c r="AB308" s="269"/>
      <c r="AC308" s="269"/>
      <c r="AD308" s="269"/>
      <c r="AE308" s="269"/>
      <c r="AF308" s="269"/>
      <c r="AG308" s="269"/>
      <c r="AH308" s="269"/>
      <c r="AI308" s="269"/>
      <c r="AJ308" s="269"/>
      <c r="AK308" s="269"/>
      <c r="AL308" s="269"/>
      <c r="AM308" s="269"/>
      <c r="AN308" s="269"/>
      <c r="AO308" s="269"/>
      <c r="AP308" s="269"/>
      <c r="AQ308" s="269"/>
      <c r="AR308" s="269"/>
      <c r="AS308" s="269"/>
      <c r="AT308" s="269"/>
      <c r="AU308" s="269"/>
      <c r="AV308" s="269"/>
      <c r="AW308" s="269"/>
      <c r="AX308" s="269"/>
      <c r="AY308" s="269"/>
      <c r="AZ308" s="269"/>
      <c r="BA308" s="269"/>
      <c r="BB308" s="269"/>
      <c r="BC308" s="269"/>
      <c r="BD308" s="269"/>
      <c r="BE308" s="269"/>
      <c r="BF308" s="269"/>
      <c r="BG308" s="269"/>
      <c r="BH308" s="269"/>
      <c r="BI308" s="269"/>
      <c r="BJ308" s="269"/>
      <c r="BK308" s="269"/>
      <c r="BL308" s="269"/>
      <c r="BM308" s="269"/>
      <c r="BN308" s="269"/>
      <c r="BO308" s="269"/>
      <c r="BP308" s="269"/>
      <c r="BQ308" s="269"/>
    </row>
    <row r="309" spans="1:69" ht="15.75" customHeight="1">
      <c r="A309" s="269"/>
      <c r="B309" s="269"/>
      <c r="C309" s="269"/>
      <c r="D309" s="269"/>
      <c r="E309" s="269"/>
      <c r="F309" s="269"/>
      <c r="G309" s="269"/>
      <c r="H309" s="269"/>
      <c r="I309" s="269"/>
      <c r="J309" s="269"/>
      <c r="K309" s="269"/>
      <c r="L309" s="269"/>
      <c r="M309" s="269"/>
      <c r="N309" s="269"/>
      <c r="O309" s="269"/>
      <c r="P309" s="269"/>
      <c r="Q309" s="269"/>
      <c r="R309" s="269"/>
      <c r="S309" s="269"/>
      <c r="T309" s="269"/>
      <c r="U309" s="269"/>
      <c r="V309" s="269"/>
      <c r="W309" s="269"/>
      <c r="X309" s="269"/>
      <c r="Y309" s="269"/>
      <c r="Z309" s="269"/>
      <c r="AA309" s="269"/>
      <c r="AB309" s="269"/>
      <c r="AC309" s="269"/>
      <c r="AD309" s="269"/>
      <c r="AE309" s="269"/>
      <c r="AF309" s="269"/>
      <c r="AG309" s="269"/>
      <c r="AH309" s="269"/>
      <c r="AI309" s="269"/>
      <c r="AJ309" s="269"/>
      <c r="AK309" s="269"/>
      <c r="AL309" s="269"/>
      <c r="AM309" s="269"/>
      <c r="AN309" s="269"/>
      <c r="AO309" s="269"/>
      <c r="AP309" s="269"/>
      <c r="AQ309" s="269"/>
      <c r="AR309" s="269"/>
      <c r="AS309" s="269"/>
      <c r="AT309" s="269"/>
      <c r="AU309" s="269"/>
      <c r="AV309" s="269"/>
      <c r="AW309" s="269"/>
      <c r="AX309" s="269"/>
      <c r="AY309" s="269"/>
      <c r="AZ309" s="269"/>
      <c r="BA309" s="269"/>
      <c r="BB309" s="269"/>
      <c r="BC309" s="269"/>
      <c r="BD309" s="269"/>
      <c r="BE309" s="269"/>
      <c r="BF309" s="269"/>
      <c r="BG309" s="269"/>
      <c r="BH309" s="269"/>
      <c r="BI309" s="269"/>
      <c r="BJ309" s="269"/>
      <c r="BK309" s="269"/>
      <c r="BL309" s="269"/>
      <c r="BM309" s="269"/>
      <c r="BN309" s="269"/>
      <c r="BO309" s="269"/>
      <c r="BP309" s="269"/>
      <c r="BQ309" s="269"/>
    </row>
    <row r="310" spans="1:69" ht="15.75" customHeight="1">
      <c r="A310" s="269"/>
      <c r="B310" s="269"/>
      <c r="C310" s="269"/>
      <c r="D310" s="269"/>
      <c r="E310" s="269"/>
      <c r="F310" s="269"/>
      <c r="G310" s="269"/>
      <c r="H310" s="269"/>
      <c r="I310" s="269"/>
      <c r="J310" s="269"/>
      <c r="K310" s="269"/>
      <c r="L310" s="269"/>
      <c r="M310" s="269"/>
      <c r="N310" s="269"/>
      <c r="O310" s="269"/>
      <c r="P310" s="269"/>
      <c r="Q310" s="269"/>
      <c r="R310" s="269"/>
      <c r="S310" s="269"/>
      <c r="T310" s="269"/>
      <c r="U310" s="269"/>
      <c r="V310" s="269"/>
      <c r="W310" s="269"/>
      <c r="X310" s="269"/>
      <c r="Y310" s="269"/>
      <c r="Z310" s="269"/>
      <c r="AA310" s="269"/>
      <c r="AB310" s="269"/>
      <c r="AC310" s="269"/>
      <c r="AD310" s="269"/>
      <c r="AE310" s="269"/>
      <c r="AF310" s="269"/>
      <c r="AG310" s="269"/>
      <c r="AH310" s="269"/>
      <c r="AI310" s="269"/>
      <c r="AJ310" s="269"/>
      <c r="AK310" s="269"/>
      <c r="AL310" s="269"/>
      <c r="AM310" s="269"/>
      <c r="AN310" s="269"/>
      <c r="AO310" s="269"/>
      <c r="AP310" s="269"/>
      <c r="AQ310" s="269"/>
      <c r="AR310" s="269"/>
      <c r="AS310" s="269"/>
      <c r="AT310" s="269"/>
      <c r="AU310" s="269"/>
      <c r="AV310" s="269"/>
      <c r="AW310" s="269"/>
      <c r="AX310" s="269"/>
      <c r="AY310" s="269"/>
      <c r="AZ310" s="269"/>
      <c r="BA310" s="269"/>
      <c r="BB310" s="269"/>
      <c r="BC310" s="269"/>
      <c r="BD310" s="269"/>
      <c r="BE310" s="269"/>
      <c r="BF310" s="269"/>
      <c r="BG310" s="269"/>
      <c r="BH310" s="269"/>
      <c r="BI310" s="269"/>
      <c r="BJ310" s="269"/>
      <c r="BK310" s="269"/>
      <c r="BL310" s="269"/>
      <c r="BM310" s="269"/>
      <c r="BN310" s="269"/>
      <c r="BO310" s="269"/>
      <c r="BP310" s="269"/>
      <c r="BQ310" s="269"/>
    </row>
    <row r="311" spans="1:69" ht="15.75" customHeight="1">
      <c r="A311" s="269"/>
      <c r="B311" s="269"/>
      <c r="C311" s="269"/>
      <c r="D311" s="269"/>
      <c r="E311" s="269"/>
      <c r="F311" s="269"/>
      <c r="G311" s="269"/>
      <c r="H311" s="269"/>
      <c r="I311" s="269"/>
      <c r="J311" s="269"/>
      <c r="K311" s="269"/>
      <c r="L311" s="269"/>
      <c r="M311" s="269"/>
      <c r="N311" s="269"/>
      <c r="O311" s="269"/>
      <c r="P311" s="269"/>
      <c r="Q311" s="269"/>
      <c r="R311" s="269"/>
      <c r="S311" s="269"/>
      <c r="T311" s="269"/>
      <c r="U311" s="269"/>
      <c r="V311" s="269"/>
      <c r="W311" s="269"/>
      <c r="X311" s="269"/>
      <c r="Y311" s="269"/>
      <c r="Z311" s="269"/>
      <c r="AA311" s="269"/>
      <c r="AB311" s="269"/>
      <c r="AC311" s="269"/>
      <c r="AD311" s="269"/>
      <c r="AE311" s="269"/>
      <c r="AF311" s="269"/>
      <c r="AG311" s="269"/>
      <c r="AH311" s="269"/>
      <c r="AI311" s="269"/>
      <c r="AJ311" s="269"/>
      <c r="AK311" s="269"/>
      <c r="AL311" s="269"/>
      <c r="AM311" s="269"/>
      <c r="AN311" s="269"/>
      <c r="AO311" s="269"/>
      <c r="AP311" s="269"/>
      <c r="AQ311" s="269"/>
      <c r="AR311" s="269"/>
      <c r="AS311" s="269"/>
      <c r="AT311" s="269"/>
      <c r="AU311" s="269"/>
      <c r="AV311" s="269"/>
      <c r="AW311" s="269"/>
      <c r="AX311" s="269"/>
      <c r="AY311" s="269"/>
      <c r="AZ311" s="269"/>
      <c r="BA311" s="269"/>
      <c r="BB311" s="269"/>
      <c r="BC311" s="269"/>
      <c r="BD311" s="269"/>
      <c r="BE311" s="269"/>
      <c r="BF311" s="269"/>
      <c r="BG311" s="269"/>
      <c r="BH311" s="269"/>
      <c r="BI311" s="269"/>
      <c r="BJ311" s="269"/>
      <c r="BK311" s="269"/>
      <c r="BL311" s="269"/>
      <c r="BM311" s="269"/>
      <c r="BN311" s="269"/>
      <c r="BO311" s="269"/>
      <c r="BP311" s="269"/>
      <c r="BQ311" s="269"/>
    </row>
    <row r="312" spans="1:69" ht="15.75" customHeight="1">
      <c r="A312" s="269"/>
      <c r="B312" s="269"/>
      <c r="C312" s="269"/>
      <c r="D312" s="269"/>
      <c r="E312" s="269"/>
      <c r="F312" s="269"/>
      <c r="G312" s="269"/>
      <c r="H312" s="269"/>
      <c r="I312" s="269"/>
      <c r="J312" s="269"/>
      <c r="K312" s="269"/>
      <c r="L312" s="269"/>
      <c r="M312" s="269"/>
      <c r="N312" s="269"/>
      <c r="O312" s="269"/>
      <c r="P312" s="269"/>
      <c r="Q312" s="269"/>
      <c r="R312" s="269"/>
      <c r="S312" s="269"/>
      <c r="T312" s="269"/>
      <c r="U312" s="269"/>
      <c r="V312" s="269"/>
      <c r="W312" s="269"/>
      <c r="X312" s="269"/>
      <c r="Y312" s="269"/>
      <c r="Z312" s="269"/>
      <c r="AA312" s="269"/>
      <c r="AB312" s="269"/>
      <c r="AC312" s="269"/>
      <c r="AD312" s="269"/>
      <c r="AE312" s="269"/>
      <c r="AF312" s="269"/>
      <c r="AG312" s="269"/>
      <c r="AH312" s="269"/>
      <c r="AI312" s="269"/>
      <c r="AJ312" s="269"/>
      <c r="AK312" s="269"/>
      <c r="AL312" s="269"/>
      <c r="AM312" s="269"/>
      <c r="AN312" s="269"/>
      <c r="AO312" s="269"/>
      <c r="AP312" s="269"/>
      <c r="AQ312" s="269"/>
      <c r="AR312" s="269"/>
      <c r="AS312" s="269"/>
      <c r="AT312" s="269"/>
      <c r="AU312" s="269"/>
      <c r="AV312" s="269"/>
      <c r="AW312" s="269"/>
      <c r="AX312" s="269"/>
      <c r="AY312" s="269"/>
      <c r="AZ312" s="269"/>
      <c r="BA312" s="269"/>
      <c r="BB312" s="269"/>
      <c r="BC312" s="269"/>
      <c r="BD312" s="269"/>
      <c r="BE312" s="269"/>
      <c r="BF312" s="269"/>
      <c r="BG312" s="269"/>
      <c r="BH312" s="269"/>
      <c r="BI312" s="269"/>
      <c r="BJ312" s="269"/>
      <c r="BK312" s="269"/>
      <c r="BL312" s="269"/>
      <c r="BM312" s="269"/>
      <c r="BN312" s="269"/>
      <c r="BO312" s="269"/>
      <c r="BP312" s="269"/>
      <c r="BQ312" s="269"/>
    </row>
    <row r="313" spans="1:69" ht="15.75" customHeight="1">
      <c r="A313" s="269"/>
      <c r="B313" s="269"/>
      <c r="C313" s="269"/>
      <c r="D313" s="269"/>
      <c r="E313" s="269"/>
      <c r="F313" s="269"/>
      <c r="G313" s="269"/>
      <c r="H313" s="269"/>
      <c r="I313" s="269"/>
      <c r="J313" s="269"/>
      <c r="K313" s="269"/>
      <c r="L313" s="269"/>
      <c r="M313" s="269"/>
      <c r="N313" s="269"/>
      <c r="O313" s="269"/>
      <c r="P313" s="269"/>
      <c r="Q313" s="269"/>
      <c r="R313" s="269"/>
      <c r="S313" s="269"/>
      <c r="T313" s="269"/>
      <c r="U313" s="269"/>
      <c r="V313" s="269"/>
      <c r="W313" s="269"/>
      <c r="X313" s="269"/>
      <c r="Y313" s="269"/>
      <c r="Z313" s="269"/>
      <c r="AA313" s="269"/>
      <c r="AB313" s="269"/>
      <c r="AC313" s="269"/>
      <c r="AD313" s="269"/>
      <c r="AE313" s="269"/>
      <c r="AF313" s="269"/>
      <c r="AG313" s="269"/>
      <c r="AH313" s="269"/>
      <c r="AI313" s="269"/>
      <c r="AJ313" s="269"/>
      <c r="AK313" s="269"/>
      <c r="AL313" s="269"/>
      <c r="AM313" s="269"/>
      <c r="AN313" s="269"/>
      <c r="AO313" s="269"/>
      <c r="AP313" s="269"/>
      <c r="AQ313" s="269"/>
      <c r="AR313" s="269"/>
      <c r="AS313" s="269"/>
      <c r="AT313" s="269"/>
      <c r="AU313" s="269"/>
      <c r="AV313" s="269"/>
      <c r="AW313" s="269"/>
      <c r="AX313" s="269"/>
      <c r="AY313" s="269"/>
      <c r="AZ313" s="269"/>
      <c r="BA313" s="269"/>
      <c r="BB313" s="269"/>
      <c r="BC313" s="269"/>
      <c r="BD313" s="269"/>
      <c r="BE313" s="269"/>
      <c r="BF313" s="269"/>
      <c r="BG313" s="269"/>
      <c r="BH313" s="269"/>
      <c r="BI313" s="269"/>
      <c r="BJ313" s="269"/>
      <c r="BK313" s="269"/>
      <c r="BL313" s="269"/>
      <c r="BM313" s="269"/>
      <c r="BN313" s="269"/>
      <c r="BO313" s="269"/>
      <c r="BP313" s="269"/>
      <c r="BQ313" s="269"/>
    </row>
    <row r="314" spans="1:69" ht="15.75" customHeight="1">
      <c r="A314" s="269"/>
      <c r="B314" s="269"/>
      <c r="C314" s="269"/>
      <c r="D314" s="269"/>
      <c r="E314" s="269"/>
      <c r="F314" s="269"/>
      <c r="G314" s="269"/>
      <c r="H314" s="269"/>
      <c r="I314" s="269"/>
      <c r="J314" s="269"/>
      <c r="K314" s="269"/>
      <c r="L314" s="269"/>
      <c r="M314" s="269"/>
      <c r="N314" s="269"/>
      <c r="O314" s="269"/>
      <c r="P314" s="269"/>
      <c r="Q314" s="269"/>
      <c r="R314" s="269"/>
      <c r="S314" s="269"/>
      <c r="T314" s="269"/>
      <c r="U314" s="269"/>
      <c r="V314" s="269"/>
      <c r="W314" s="269"/>
      <c r="X314" s="269"/>
      <c r="Y314" s="269"/>
      <c r="Z314" s="269"/>
      <c r="AA314" s="269"/>
      <c r="AB314" s="269"/>
      <c r="AC314" s="269"/>
      <c r="AD314" s="269"/>
      <c r="AE314" s="269"/>
      <c r="AF314" s="269"/>
      <c r="AG314" s="269"/>
      <c r="AH314" s="269"/>
      <c r="AI314" s="269"/>
      <c r="AJ314" s="269"/>
      <c r="AK314" s="269"/>
      <c r="AL314" s="269"/>
      <c r="AM314" s="269"/>
      <c r="AN314" s="269"/>
      <c r="AO314" s="269"/>
      <c r="AP314" s="269"/>
      <c r="AQ314" s="269"/>
      <c r="AR314" s="269"/>
      <c r="AS314" s="269"/>
      <c r="AT314" s="269"/>
      <c r="AU314" s="269"/>
      <c r="AV314" s="269"/>
      <c r="AW314" s="269"/>
      <c r="AX314" s="269"/>
      <c r="AY314" s="269"/>
      <c r="AZ314" s="269"/>
      <c r="BA314" s="269"/>
      <c r="BB314" s="269"/>
      <c r="BC314" s="269"/>
      <c r="BD314" s="269"/>
      <c r="BE314" s="269"/>
      <c r="BF314" s="269"/>
      <c r="BG314" s="269"/>
      <c r="BH314" s="269"/>
      <c r="BI314" s="269"/>
      <c r="BJ314" s="269"/>
      <c r="BK314" s="269"/>
      <c r="BL314" s="269"/>
      <c r="BM314" s="269"/>
      <c r="BN314" s="269"/>
      <c r="BO314" s="269"/>
      <c r="BP314" s="269"/>
      <c r="BQ314" s="269"/>
    </row>
    <row r="315" spans="1:69" ht="15.75" customHeight="1">
      <c r="A315" s="269"/>
      <c r="B315" s="269"/>
      <c r="C315" s="269"/>
      <c r="D315" s="269"/>
      <c r="E315" s="269"/>
      <c r="F315" s="269"/>
      <c r="G315" s="269"/>
      <c r="H315" s="269"/>
      <c r="I315" s="269"/>
      <c r="J315" s="269"/>
      <c r="K315" s="269"/>
      <c r="L315" s="269"/>
      <c r="M315" s="269"/>
      <c r="N315" s="269"/>
      <c r="O315" s="269"/>
      <c r="P315" s="269"/>
      <c r="Q315" s="269"/>
      <c r="R315" s="269"/>
      <c r="S315" s="269"/>
      <c r="T315" s="269"/>
      <c r="U315" s="269"/>
      <c r="V315" s="269"/>
      <c r="W315" s="269"/>
      <c r="X315" s="269"/>
      <c r="Y315" s="269"/>
      <c r="Z315" s="269"/>
      <c r="AA315" s="269"/>
      <c r="AB315" s="269"/>
      <c r="AC315" s="269"/>
      <c r="AD315" s="269"/>
      <c r="AE315" s="269"/>
      <c r="AF315" s="269"/>
      <c r="AG315" s="269"/>
      <c r="AH315" s="269"/>
      <c r="AI315" s="269"/>
      <c r="AJ315" s="269"/>
      <c r="AK315" s="269"/>
      <c r="AL315" s="269"/>
      <c r="AM315" s="269"/>
      <c r="AN315" s="269"/>
      <c r="AO315" s="269"/>
      <c r="AP315" s="269"/>
      <c r="AQ315" s="269"/>
      <c r="AR315" s="269"/>
      <c r="AS315" s="269"/>
      <c r="AT315" s="269"/>
      <c r="AU315" s="269"/>
      <c r="AV315" s="269"/>
      <c r="AW315" s="269"/>
      <c r="AX315" s="269"/>
      <c r="AY315" s="269"/>
      <c r="AZ315" s="269"/>
      <c r="BA315" s="269"/>
      <c r="BB315" s="269"/>
      <c r="BC315" s="269"/>
      <c r="BD315" s="269"/>
      <c r="BE315" s="269"/>
      <c r="BF315" s="269"/>
      <c r="BG315" s="269"/>
      <c r="BH315" s="269"/>
      <c r="BI315" s="269"/>
      <c r="BJ315" s="269"/>
      <c r="BK315" s="269"/>
      <c r="BL315" s="269"/>
      <c r="BM315" s="269"/>
      <c r="BN315" s="269"/>
      <c r="BO315" s="269"/>
      <c r="BP315" s="269"/>
      <c r="BQ315" s="269"/>
    </row>
    <row r="316" spans="1:69" ht="15.75" customHeight="1">
      <c r="A316" s="269"/>
      <c r="B316" s="269"/>
      <c r="C316" s="269"/>
      <c r="D316" s="269"/>
      <c r="E316" s="269"/>
      <c r="F316" s="269"/>
      <c r="G316" s="269"/>
      <c r="H316" s="269"/>
      <c r="I316" s="269"/>
      <c r="J316" s="269"/>
      <c r="K316" s="269"/>
      <c r="L316" s="269"/>
      <c r="M316" s="269"/>
      <c r="N316" s="269"/>
      <c r="O316" s="269"/>
      <c r="P316" s="269"/>
      <c r="Q316" s="269"/>
      <c r="R316" s="269"/>
      <c r="S316" s="269"/>
      <c r="T316" s="269"/>
      <c r="U316" s="269"/>
      <c r="V316" s="269"/>
      <c r="W316" s="269"/>
      <c r="X316" s="269"/>
      <c r="Y316" s="269"/>
      <c r="Z316" s="269"/>
      <c r="AA316" s="269"/>
      <c r="AB316" s="269"/>
      <c r="AC316" s="269"/>
      <c r="AD316" s="269"/>
      <c r="AE316" s="269"/>
      <c r="AF316" s="269"/>
      <c r="AG316" s="269"/>
      <c r="AH316" s="269"/>
      <c r="AI316" s="269"/>
      <c r="AJ316" s="269"/>
      <c r="AK316" s="269"/>
      <c r="AL316" s="269"/>
      <c r="AM316" s="269"/>
      <c r="AN316" s="269"/>
      <c r="AO316" s="269"/>
      <c r="AP316" s="269"/>
      <c r="AQ316" s="269"/>
      <c r="AR316" s="269"/>
      <c r="AS316" s="269"/>
      <c r="AT316" s="269"/>
      <c r="AU316" s="269"/>
      <c r="AV316" s="269"/>
      <c r="AW316" s="269"/>
      <c r="AX316" s="269"/>
      <c r="AY316" s="269"/>
      <c r="AZ316" s="269"/>
      <c r="BA316" s="269"/>
      <c r="BB316" s="269"/>
      <c r="BC316" s="269"/>
      <c r="BD316" s="269"/>
      <c r="BE316" s="269"/>
      <c r="BF316" s="269"/>
      <c r="BG316" s="269"/>
      <c r="BH316" s="269"/>
      <c r="BI316" s="269"/>
      <c r="BJ316" s="269"/>
      <c r="BK316" s="269"/>
      <c r="BL316" s="269"/>
      <c r="BM316" s="269"/>
      <c r="BN316" s="269"/>
      <c r="BO316" s="269"/>
      <c r="BP316" s="269"/>
      <c r="BQ316" s="269"/>
    </row>
    <row r="317" spans="1:69" ht="15.75" customHeight="1">
      <c r="A317" s="269"/>
      <c r="B317" s="269"/>
      <c r="C317" s="269"/>
      <c r="D317" s="269"/>
      <c r="E317" s="269"/>
      <c r="F317" s="269"/>
      <c r="G317" s="269"/>
      <c r="H317" s="269"/>
      <c r="I317" s="269"/>
      <c r="J317" s="269"/>
      <c r="K317" s="269"/>
      <c r="L317" s="269"/>
      <c r="M317" s="269"/>
      <c r="N317" s="269"/>
      <c r="O317" s="269"/>
      <c r="P317" s="269"/>
      <c r="Q317" s="269"/>
      <c r="R317" s="269"/>
      <c r="S317" s="269"/>
      <c r="T317" s="269"/>
      <c r="U317" s="269"/>
      <c r="V317" s="269"/>
      <c r="W317" s="269"/>
      <c r="X317" s="269"/>
      <c r="Y317" s="269"/>
      <c r="Z317" s="269"/>
      <c r="AA317" s="269"/>
      <c r="AB317" s="269"/>
      <c r="AC317" s="269"/>
      <c r="AD317" s="269"/>
      <c r="AE317" s="269"/>
      <c r="AF317" s="269"/>
      <c r="AG317" s="269"/>
      <c r="AH317" s="269"/>
      <c r="AI317" s="269"/>
      <c r="AJ317" s="269"/>
      <c r="AK317" s="269"/>
      <c r="AL317" s="269"/>
      <c r="AM317" s="269"/>
      <c r="AN317" s="269"/>
      <c r="AO317" s="269"/>
      <c r="AP317" s="269"/>
      <c r="AQ317" s="269"/>
      <c r="AR317" s="269"/>
      <c r="AS317" s="269"/>
      <c r="AT317" s="269"/>
      <c r="AU317" s="269"/>
      <c r="AV317" s="269"/>
      <c r="AW317" s="269"/>
      <c r="AX317" s="269"/>
      <c r="AY317" s="269"/>
      <c r="AZ317" s="269"/>
      <c r="BA317" s="269"/>
      <c r="BB317" s="269"/>
      <c r="BC317" s="269"/>
      <c r="BD317" s="269"/>
      <c r="BE317" s="269"/>
      <c r="BF317" s="269"/>
      <c r="BG317" s="269"/>
      <c r="BH317" s="269"/>
      <c r="BI317" s="269"/>
      <c r="BJ317" s="269"/>
      <c r="BK317" s="269"/>
      <c r="BL317" s="269"/>
      <c r="BM317" s="269"/>
      <c r="BN317" s="269"/>
      <c r="BO317" s="269"/>
      <c r="BP317" s="269"/>
      <c r="BQ317" s="269"/>
    </row>
    <row r="318" spans="1:69" ht="15.75" customHeight="1">
      <c r="A318" s="269"/>
      <c r="B318" s="269"/>
      <c r="C318" s="269"/>
      <c r="D318" s="269"/>
      <c r="E318" s="269"/>
      <c r="F318" s="269"/>
      <c r="G318" s="269"/>
      <c r="H318" s="269"/>
      <c r="I318" s="269"/>
      <c r="J318" s="269"/>
      <c r="K318" s="269"/>
      <c r="L318" s="269"/>
      <c r="M318" s="269"/>
      <c r="N318" s="269"/>
      <c r="O318" s="269"/>
      <c r="P318" s="269"/>
      <c r="Q318" s="269"/>
      <c r="R318" s="269"/>
      <c r="S318" s="269"/>
      <c r="T318" s="269"/>
      <c r="U318" s="269"/>
      <c r="V318" s="269"/>
      <c r="W318" s="269"/>
      <c r="X318" s="269"/>
      <c r="Y318" s="269"/>
      <c r="Z318" s="269"/>
      <c r="AA318" s="269"/>
      <c r="AB318" s="269"/>
      <c r="AC318" s="269"/>
      <c r="AD318" s="269"/>
      <c r="AE318" s="269"/>
      <c r="AF318" s="269"/>
      <c r="AG318" s="269"/>
      <c r="AH318" s="269"/>
      <c r="AI318" s="269"/>
      <c r="AJ318" s="269"/>
      <c r="AK318" s="269"/>
      <c r="AL318" s="269"/>
      <c r="AM318" s="269"/>
      <c r="AN318" s="269"/>
      <c r="AO318" s="269"/>
      <c r="AP318" s="269"/>
      <c r="AQ318" s="269"/>
      <c r="AR318" s="269"/>
      <c r="AS318" s="269"/>
      <c r="AT318" s="269"/>
      <c r="AU318" s="269"/>
      <c r="AV318" s="269"/>
      <c r="AW318" s="269"/>
      <c r="AX318" s="269"/>
      <c r="AY318" s="269"/>
      <c r="AZ318" s="269"/>
      <c r="BA318" s="269"/>
      <c r="BB318" s="269"/>
      <c r="BC318" s="269"/>
      <c r="BD318" s="269"/>
      <c r="BE318" s="269"/>
      <c r="BF318" s="269"/>
      <c r="BG318" s="269"/>
      <c r="BH318" s="269"/>
      <c r="BI318" s="269"/>
      <c r="BJ318" s="269"/>
      <c r="BK318" s="269"/>
      <c r="BL318" s="269"/>
      <c r="BM318" s="269"/>
      <c r="BN318" s="269"/>
      <c r="BO318" s="269"/>
      <c r="BP318" s="269"/>
      <c r="BQ318" s="269"/>
    </row>
    <row r="319" spans="1:69" ht="15.75" customHeight="1">
      <c r="A319" s="269"/>
      <c r="B319" s="269"/>
      <c r="C319" s="269"/>
      <c r="D319" s="269"/>
      <c r="E319" s="269"/>
      <c r="F319" s="269"/>
      <c r="G319" s="269"/>
      <c r="H319" s="269"/>
      <c r="I319" s="269"/>
      <c r="J319" s="269"/>
      <c r="K319" s="269"/>
      <c r="L319" s="269"/>
      <c r="M319" s="269"/>
      <c r="N319" s="269"/>
      <c r="O319" s="269"/>
      <c r="P319" s="269"/>
      <c r="Q319" s="269"/>
      <c r="R319" s="269"/>
      <c r="S319" s="269"/>
      <c r="T319" s="269"/>
      <c r="U319" s="269"/>
      <c r="V319" s="269"/>
      <c r="W319" s="269"/>
      <c r="X319" s="269"/>
      <c r="Y319" s="269"/>
      <c r="Z319" s="269"/>
      <c r="AA319" s="269"/>
      <c r="AB319" s="269"/>
      <c r="AC319" s="269"/>
      <c r="AD319" s="269"/>
      <c r="AE319" s="269"/>
      <c r="AF319" s="269"/>
      <c r="AG319" s="269"/>
      <c r="AH319" s="269"/>
      <c r="AI319" s="269"/>
      <c r="AJ319" s="269"/>
      <c r="AK319" s="269"/>
      <c r="AL319" s="269"/>
      <c r="AM319" s="269"/>
      <c r="AN319" s="269"/>
      <c r="AO319" s="269"/>
      <c r="AP319" s="269"/>
      <c r="AQ319" s="269"/>
      <c r="AR319" s="269"/>
      <c r="AS319" s="269"/>
      <c r="AT319" s="269"/>
      <c r="AU319" s="269"/>
      <c r="AV319" s="269"/>
      <c r="AW319" s="269"/>
      <c r="AX319" s="269"/>
      <c r="AY319" s="269"/>
      <c r="AZ319" s="269"/>
      <c r="BA319" s="269"/>
      <c r="BB319" s="269"/>
      <c r="BC319" s="269"/>
      <c r="BD319" s="269"/>
      <c r="BE319" s="269"/>
      <c r="BF319" s="269"/>
      <c r="BG319" s="269"/>
      <c r="BH319" s="269"/>
      <c r="BI319" s="269"/>
      <c r="BJ319" s="269"/>
      <c r="BK319" s="269"/>
      <c r="BL319" s="269"/>
      <c r="BM319" s="269"/>
      <c r="BN319" s="269"/>
      <c r="BO319" s="269"/>
      <c r="BP319" s="269"/>
      <c r="BQ319" s="269"/>
    </row>
    <row r="320" spans="1:69" ht="15.75" customHeight="1">
      <c r="A320" s="269"/>
      <c r="B320" s="269"/>
      <c r="C320" s="269"/>
      <c r="D320" s="269"/>
      <c r="E320" s="269"/>
      <c r="F320" s="269"/>
      <c r="G320" s="269"/>
      <c r="H320" s="269"/>
      <c r="I320" s="269"/>
      <c r="J320" s="269"/>
      <c r="K320" s="269"/>
      <c r="L320" s="269"/>
      <c r="M320" s="269"/>
      <c r="N320" s="269"/>
      <c r="O320" s="269"/>
      <c r="P320" s="269"/>
      <c r="Q320" s="269"/>
      <c r="R320" s="269"/>
      <c r="S320" s="269"/>
      <c r="T320" s="269"/>
      <c r="U320" s="269"/>
      <c r="V320" s="269"/>
      <c r="W320" s="269"/>
      <c r="X320" s="269"/>
      <c r="Y320" s="269"/>
      <c r="Z320" s="269"/>
      <c r="AA320" s="269"/>
      <c r="AB320" s="269"/>
      <c r="AC320" s="269"/>
      <c r="AD320" s="269"/>
      <c r="AE320" s="269"/>
      <c r="AF320" s="269"/>
      <c r="AG320" s="269"/>
      <c r="AH320" s="269"/>
      <c r="AI320" s="269"/>
      <c r="AJ320" s="269"/>
      <c r="AK320" s="269"/>
      <c r="AL320" s="269"/>
      <c r="AM320" s="269"/>
      <c r="AN320" s="269"/>
      <c r="AO320" s="269"/>
      <c r="AP320" s="269"/>
      <c r="AQ320" s="269"/>
      <c r="AR320" s="269"/>
      <c r="AS320" s="269"/>
      <c r="AT320" s="269"/>
      <c r="AU320" s="269"/>
      <c r="AV320" s="269"/>
      <c r="AW320" s="269"/>
      <c r="AX320" s="269"/>
      <c r="AY320" s="269"/>
      <c r="AZ320" s="269"/>
      <c r="BA320" s="269"/>
      <c r="BB320" s="269"/>
      <c r="BC320" s="269"/>
      <c r="BD320" s="269"/>
      <c r="BE320" s="269"/>
      <c r="BF320" s="269"/>
      <c r="BG320" s="269"/>
      <c r="BH320" s="269"/>
      <c r="BI320" s="269"/>
      <c r="BJ320" s="269"/>
      <c r="BK320" s="269"/>
      <c r="BL320" s="269"/>
      <c r="BM320" s="269"/>
      <c r="BN320" s="269"/>
      <c r="BO320" s="269"/>
      <c r="BP320" s="269"/>
      <c r="BQ320" s="269"/>
    </row>
    <row r="321" spans="1:69" ht="15.75" customHeight="1">
      <c r="A321" s="269"/>
      <c r="B321" s="269"/>
      <c r="C321" s="269"/>
      <c r="D321" s="269"/>
      <c r="E321" s="269"/>
      <c r="F321" s="269"/>
      <c r="G321" s="269"/>
      <c r="H321" s="269"/>
      <c r="I321" s="269"/>
      <c r="J321" s="269"/>
      <c r="K321" s="269"/>
      <c r="L321" s="269"/>
      <c r="M321" s="269"/>
      <c r="N321" s="269"/>
      <c r="O321" s="269"/>
      <c r="P321" s="269"/>
      <c r="Q321" s="269"/>
      <c r="R321" s="269"/>
      <c r="S321" s="269"/>
      <c r="T321" s="269"/>
      <c r="U321" s="269"/>
      <c r="V321" s="269"/>
      <c r="W321" s="269"/>
      <c r="X321" s="269"/>
      <c r="Y321" s="269"/>
      <c r="Z321" s="269"/>
      <c r="AA321" s="269"/>
      <c r="AB321" s="269"/>
      <c r="AC321" s="269"/>
      <c r="AD321" s="269"/>
      <c r="AE321" s="269"/>
      <c r="AF321" s="269"/>
      <c r="AG321" s="269"/>
      <c r="AH321" s="269"/>
      <c r="AI321" s="269"/>
      <c r="AJ321" s="269"/>
      <c r="AK321" s="269"/>
      <c r="AL321" s="269"/>
      <c r="AM321" s="269"/>
      <c r="AN321" s="269"/>
      <c r="AO321" s="269"/>
      <c r="AP321" s="269"/>
      <c r="AQ321" s="269"/>
      <c r="AR321" s="269"/>
      <c r="AS321" s="269"/>
      <c r="AT321" s="269"/>
      <c r="AU321" s="269"/>
      <c r="AV321" s="269"/>
      <c r="AW321" s="269"/>
      <c r="AX321" s="269"/>
      <c r="AY321" s="269"/>
      <c r="AZ321" s="269"/>
      <c r="BA321" s="269"/>
      <c r="BB321" s="269"/>
      <c r="BC321" s="269"/>
      <c r="BD321" s="269"/>
      <c r="BE321" s="269"/>
      <c r="BF321" s="269"/>
      <c r="BG321" s="269"/>
      <c r="BH321" s="269"/>
      <c r="BI321" s="269"/>
      <c r="BJ321" s="269"/>
      <c r="BK321" s="269"/>
      <c r="BL321" s="269"/>
      <c r="BM321" s="269"/>
      <c r="BN321" s="269"/>
      <c r="BO321" s="269"/>
      <c r="BP321" s="269"/>
      <c r="BQ321" s="269"/>
    </row>
    <row r="322" spans="1:69" ht="15.75" customHeight="1">
      <c r="A322" s="269"/>
      <c r="B322" s="269"/>
      <c r="C322" s="269"/>
      <c r="D322" s="269"/>
      <c r="E322" s="269"/>
      <c r="F322" s="269"/>
      <c r="G322" s="269"/>
      <c r="H322" s="269"/>
      <c r="I322" s="269"/>
      <c r="J322" s="269"/>
      <c r="K322" s="269"/>
      <c r="L322" s="269"/>
      <c r="M322" s="269"/>
      <c r="N322" s="269"/>
      <c r="O322" s="269"/>
      <c r="P322" s="269"/>
      <c r="Q322" s="269"/>
      <c r="R322" s="269"/>
      <c r="S322" s="269"/>
      <c r="T322" s="269"/>
      <c r="U322" s="269"/>
      <c r="V322" s="269"/>
      <c r="W322" s="269"/>
      <c r="X322" s="269"/>
      <c r="Y322" s="269"/>
      <c r="Z322" s="269"/>
      <c r="AA322" s="269"/>
      <c r="AB322" s="269"/>
      <c r="AC322" s="269"/>
      <c r="AD322" s="269"/>
      <c r="AE322" s="269"/>
      <c r="AF322" s="269"/>
      <c r="AG322" s="269"/>
      <c r="AH322" s="269"/>
      <c r="AI322" s="269"/>
      <c r="AJ322" s="269"/>
      <c r="AK322" s="269"/>
      <c r="AL322" s="269"/>
      <c r="AM322" s="269"/>
      <c r="AN322" s="269"/>
      <c r="AO322" s="269"/>
      <c r="AP322" s="269"/>
      <c r="AQ322" s="269"/>
      <c r="AR322" s="269"/>
      <c r="AS322" s="269"/>
      <c r="AT322" s="269"/>
      <c r="AU322" s="269"/>
      <c r="AV322" s="269"/>
      <c r="AW322" s="269"/>
      <c r="AX322" s="269"/>
      <c r="AY322" s="269"/>
      <c r="AZ322" s="269"/>
      <c r="BA322" s="269"/>
      <c r="BB322" s="269"/>
      <c r="BC322" s="269"/>
      <c r="BD322" s="269"/>
      <c r="BE322" s="269"/>
      <c r="BF322" s="269"/>
      <c r="BG322" s="269"/>
      <c r="BH322" s="269"/>
      <c r="BI322" s="269"/>
      <c r="BJ322" s="269"/>
      <c r="BK322" s="269"/>
      <c r="BL322" s="269"/>
      <c r="BM322" s="269"/>
      <c r="BN322" s="269"/>
      <c r="BO322" s="269"/>
      <c r="BP322" s="269"/>
      <c r="BQ322" s="269"/>
    </row>
    <row r="323" spans="1:69" ht="15.75" customHeight="1">
      <c r="A323" s="269"/>
      <c r="B323" s="269"/>
      <c r="C323" s="269"/>
      <c r="D323" s="269"/>
      <c r="E323" s="269"/>
      <c r="F323" s="269"/>
      <c r="G323" s="269"/>
      <c r="H323" s="269"/>
      <c r="I323" s="269"/>
      <c r="J323" s="269"/>
      <c r="K323" s="269"/>
      <c r="L323" s="269"/>
      <c r="M323" s="269"/>
      <c r="N323" s="269"/>
      <c r="O323" s="269"/>
      <c r="P323" s="269"/>
      <c r="Q323" s="269"/>
      <c r="R323" s="269"/>
      <c r="S323" s="269"/>
      <c r="T323" s="269"/>
      <c r="U323" s="269"/>
      <c r="V323" s="269"/>
      <c r="W323" s="269"/>
      <c r="X323" s="269"/>
      <c r="Y323" s="269"/>
      <c r="Z323" s="269"/>
      <c r="AA323" s="269"/>
      <c r="AB323" s="269"/>
      <c r="AC323" s="269"/>
      <c r="AD323" s="269"/>
      <c r="AE323" s="269"/>
      <c r="AF323" s="269"/>
      <c r="AG323" s="269"/>
      <c r="AH323" s="269"/>
      <c r="AI323" s="269"/>
      <c r="AJ323" s="269"/>
      <c r="AK323" s="269"/>
      <c r="AL323" s="269"/>
      <c r="AM323" s="269"/>
      <c r="AN323" s="269"/>
      <c r="AO323" s="269"/>
      <c r="AP323" s="269"/>
      <c r="AQ323" s="269"/>
      <c r="AR323" s="269"/>
      <c r="AS323" s="269"/>
      <c r="AT323" s="269"/>
      <c r="AU323" s="269"/>
      <c r="AV323" s="269"/>
      <c r="AW323" s="269"/>
      <c r="AX323" s="269"/>
      <c r="AY323" s="269"/>
      <c r="AZ323" s="269"/>
      <c r="BA323" s="269"/>
      <c r="BB323" s="269"/>
      <c r="BC323" s="269"/>
      <c r="BD323" s="269"/>
      <c r="BE323" s="269"/>
      <c r="BF323" s="269"/>
      <c r="BG323" s="269"/>
      <c r="BH323" s="269"/>
      <c r="BI323" s="269"/>
      <c r="BJ323" s="269"/>
      <c r="BK323" s="269"/>
      <c r="BL323" s="269"/>
      <c r="BM323" s="269"/>
      <c r="BN323" s="269"/>
      <c r="BO323" s="269"/>
      <c r="BP323" s="269"/>
      <c r="BQ323" s="269"/>
    </row>
    <row r="324" spans="1:69" ht="15.75" customHeight="1">
      <c r="A324" s="269"/>
      <c r="B324" s="269"/>
      <c r="C324" s="269"/>
      <c r="D324" s="269"/>
      <c r="E324" s="269"/>
      <c r="F324" s="269"/>
      <c r="G324" s="269"/>
      <c r="H324" s="269"/>
      <c r="I324" s="269"/>
      <c r="J324" s="269"/>
      <c r="K324" s="269"/>
      <c r="L324" s="269"/>
      <c r="M324" s="269"/>
      <c r="N324" s="269"/>
      <c r="O324" s="269"/>
      <c r="P324" s="269"/>
      <c r="Q324" s="269"/>
      <c r="R324" s="269"/>
      <c r="S324" s="269"/>
      <c r="T324" s="269"/>
      <c r="U324" s="269"/>
      <c r="V324" s="269"/>
      <c r="W324" s="269"/>
      <c r="X324" s="269"/>
      <c r="Y324" s="269"/>
      <c r="Z324" s="269"/>
      <c r="AA324" s="269"/>
      <c r="AB324" s="269"/>
      <c r="AC324" s="269"/>
      <c r="AD324" s="269"/>
      <c r="AE324" s="269"/>
      <c r="AF324" s="269"/>
      <c r="AG324" s="269"/>
      <c r="AH324" s="269"/>
      <c r="AI324" s="269"/>
      <c r="AJ324" s="269"/>
      <c r="AK324" s="269"/>
      <c r="AL324" s="269"/>
      <c r="AM324" s="269"/>
      <c r="AN324" s="269"/>
      <c r="AO324" s="269"/>
      <c r="AP324" s="269"/>
      <c r="AQ324" s="269"/>
      <c r="AR324" s="269"/>
      <c r="AS324" s="269"/>
      <c r="AT324" s="269"/>
      <c r="AU324" s="269"/>
      <c r="AV324" s="269"/>
      <c r="AW324" s="269"/>
      <c r="AX324" s="269"/>
      <c r="AY324" s="269"/>
      <c r="AZ324" s="269"/>
      <c r="BA324" s="269"/>
      <c r="BB324" s="269"/>
      <c r="BC324" s="269"/>
      <c r="BD324" s="269"/>
      <c r="BE324" s="269"/>
      <c r="BF324" s="269"/>
      <c r="BG324" s="269"/>
      <c r="BH324" s="269"/>
      <c r="BI324" s="269"/>
      <c r="BJ324" s="269"/>
      <c r="BK324" s="269"/>
      <c r="BL324" s="269"/>
      <c r="BM324" s="269"/>
      <c r="BN324" s="269"/>
      <c r="BO324" s="269"/>
      <c r="BP324" s="269"/>
      <c r="BQ324" s="269"/>
    </row>
    <row r="325" spans="1:69" ht="15.75" customHeight="1">
      <c r="A325" s="269"/>
      <c r="B325" s="269"/>
      <c r="C325" s="269"/>
      <c r="D325" s="269"/>
      <c r="E325" s="269"/>
      <c r="F325" s="269"/>
      <c r="G325" s="269"/>
      <c r="H325" s="269"/>
      <c r="I325" s="269"/>
      <c r="J325" s="269"/>
      <c r="K325" s="269"/>
      <c r="L325" s="269"/>
      <c r="M325" s="269"/>
      <c r="N325" s="269"/>
      <c r="O325" s="269"/>
      <c r="P325" s="269"/>
      <c r="Q325" s="269"/>
      <c r="R325" s="269"/>
      <c r="S325" s="269"/>
      <c r="T325" s="269"/>
      <c r="U325" s="269"/>
      <c r="V325" s="269"/>
      <c r="W325" s="269"/>
      <c r="X325" s="269"/>
      <c r="Y325" s="269"/>
      <c r="Z325" s="269"/>
      <c r="AA325" s="269"/>
      <c r="AB325" s="269"/>
      <c r="AC325" s="269"/>
      <c r="AD325" s="269"/>
      <c r="AE325" s="269"/>
      <c r="AF325" s="269"/>
      <c r="AG325" s="269"/>
      <c r="AH325" s="269"/>
      <c r="AI325" s="269"/>
      <c r="AJ325" s="269"/>
      <c r="AK325" s="269"/>
      <c r="AL325" s="269"/>
      <c r="AM325" s="269"/>
      <c r="AN325" s="269"/>
      <c r="AO325" s="269"/>
      <c r="AP325" s="269"/>
      <c r="AQ325" s="269"/>
      <c r="AR325" s="269"/>
      <c r="AS325" s="269"/>
      <c r="AT325" s="269"/>
      <c r="AU325" s="269"/>
      <c r="AV325" s="269"/>
      <c r="AW325" s="269"/>
      <c r="AX325" s="269"/>
      <c r="AY325" s="269"/>
      <c r="AZ325" s="269"/>
      <c r="BA325" s="269"/>
      <c r="BB325" s="269"/>
      <c r="BC325" s="269"/>
      <c r="BD325" s="269"/>
      <c r="BE325" s="269"/>
      <c r="BF325" s="269"/>
      <c r="BG325" s="269"/>
      <c r="BH325" s="269"/>
      <c r="BI325" s="269"/>
      <c r="BJ325" s="269"/>
      <c r="BK325" s="269"/>
      <c r="BL325" s="269"/>
      <c r="BM325" s="269"/>
      <c r="BN325" s="269"/>
      <c r="BO325" s="269"/>
      <c r="BP325" s="269"/>
      <c r="BQ325" s="269"/>
    </row>
    <row r="326" spans="1:69" ht="15.75" customHeight="1">
      <c r="A326" s="269"/>
      <c r="B326" s="269"/>
      <c r="C326" s="269"/>
      <c r="D326" s="269"/>
      <c r="E326" s="269"/>
      <c r="F326" s="269"/>
      <c r="G326" s="269"/>
      <c r="H326" s="269"/>
      <c r="I326" s="269"/>
      <c r="J326" s="269"/>
      <c r="K326" s="269"/>
      <c r="L326" s="269"/>
      <c r="M326" s="269"/>
      <c r="N326" s="269"/>
      <c r="O326" s="269"/>
      <c r="P326" s="269"/>
      <c r="Q326" s="269"/>
      <c r="R326" s="269"/>
      <c r="S326" s="269"/>
      <c r="T326" s="269"/>
      <c r="U326" s="269"/>
      <c r="V326" s="269"/>
      <c r="W326" s="269"/>
      <c r="X326" s="269"/>
      <c r="Y326" s="269"/>
      <c r="Z326" s="269"/>
      <c r="AA326" s="269"/>
      <c r="AB326" s="269"/>
      <c r="AC326" s="269"/>
      <c r="AD326" s="269"/>
      <c r="AE326" s="269"/>
      <c r="AF326" s="269"/>
      <c r="AG326" s="269"/>
      <c r="AH326" s="269"/>
      <c r="AI326" s="269"/>
      <c r="AJ326" s="269"/>
      <c r="AK326" s="269"/>
      <c r="AL326" s="269"/>
      <c r="AM326" s="269"/>
      <c r="AN326" s="269"/>
      <c r="AO326" s="269"/>
      <c r="AP326" s="269"/>
      <c r="AQ326" s="269"/>
      <c r="AR326" s="269"/>
      <c r="AS326" s="269"/>
      <c r="AT326" s="269"/>
      <c r="AU326" s="269"/>
      <c r="AV326" s="269"/>
      <c r="AW326" s="269"/>
      <c r="AX326" s="269"/>
      <c r="AY326" s="269"/>
      <c r="AZ326" s="269"/>
      <c r="BA326" s="269"/>
      <c r="BB326" s="269"/>
      <c r="BC326" s="269"/>
      <c r="BD326" s="269"/>
      <c r="BE326" s="269"/>
      <c r="BF326" s="269"/>
      <c r="BG326" s="269"/>
      <c r="BH326" s="269"/>
      <c r="BI326" s="269"/>
      <c r="BJ326" s="269"/>
      <c r="BK326" s="269"/>
      <c r="BL326" s="269"/>
      <c r="BM326" s="269"/>
      <c r="BN326" s="269"/>
      <c r="BO326" s="269"/>
      <c r="BP326" s="269"/>
      <c r="BQ326" s="269"/>
    </row>
    <row r="327" spans="1:69" ht="15.75" customHeight="1">
      <c r="A327" s="269"/>
      <c r="B327" s="269"/>
      <c r="C327" s="269"/>
      <c r="D327" s="269"/>
      <c r="E327" s="269"/>
      <c r="F327" s="269"/>
      <c r="G327" s="269"/>
      <c r="H327" s="269"/>
      <c r="I327" s="269"/>
      <c r="J327" s="269"/>
      <c r="K327" s="269"/>
      <c r="L327" s="269"/>
      <c r="M327" s="269"/>
      <c r="N327" s="269"/>
      <c r="O327" s="269"/>
      <c r="P327" s="269"/>
      <c r="Q327" s="269"/>
      <c r="R327" s="269"/>
      <c r="S327" s="269"/>
      <c r="T327" s="269"/>
      <c r="U327" s="269"/>
      <c r="V327" s="269"/>
      <c r="W327" s="269"/>
      <c r="X327" s="269"/>
      <c r="Y327" s="269"/>
      <c r="Z327" s="269"/>
      <c r="AA327" s="269"/>
      <c r="AB327" s="269"/>
      <c r="AC327" s="269"/>
      <c r="AD327" s="269"/>
      <c r="AE327" s="269"/>
      <c r="AF327" s="269"/>
      <c r="AG327" s="269"/>
      <c r="AH327" s="269"/>
      <c r="AI327" s="269"/>
      <c r="AJ327" s="269"/>
      <c r="AK327" s="269"/>
      <c r="AL327" s="269"/>
      <c r="AM327" s="269"/>
      <c r="AN327" s="269"/>
      <c r="AO327" s="269"/>
      <c r="AP327" s="269"/>
      <c r="AQ327" s="269"/>
      <c r="AR327" s="269"/>
      <c r="AS327" s="269"/>
      <c r="AT327" s="269"/>
      <c r="AU327" s="269"/>
      <c r="AV327" s="269"/>
      <c r="AW327" s="269"/>
      <c r="AX327" s="269"/>
      <c r="AY327" s="269"/>
      <c r="AZ327" s="269"/>
      <c r="BA327" s="269"/>
      <c r="BB327" s="269"/>
      <c r="BC327" s="269"/>
      <c r="BD327" s="269"/>
      <c r="BE327" s="269"/>
      <c r="BF327" s="269"/>
      <c r="BG327" s="269"/>
      <c r="BH327" s="269"/>
      <c r="BI327" s="269"/>
      <c r="BJ327" s="269"/>
      <c r="BK327" s="269"/>
      <c r="BL327" s="269"/>
      <c r="BM327" s="269"/>
      <c r="BN327" s="269"/>
      <c r="BO327" s="269"/>
      <c r="BP327" s="269"/>
      <c r="BQ327" s="269"/>
    </row>
    <row r="328" spans="1:69" ht="15.75" customHeight="1">
      <c r="A328" s="269"/>
      <c r="B328" s="269"/>
      <c r="C328" s="269"/>
      <c r="D328" s="269"/>
      <c r="E328" s="269"/>
      <c r="F328" s="269"/>
      <c r="G328" s="269"/>
      <c r="H328" s="269"/>
      <c r="I328" s="269"/>
      <c r="J328" s="269"/>
      <c r="K328" s="269"/>
      <c r="L328" s="269"/>
      <c r="M328" s="269"/>
      <c r="N328" s="269"/>
      <c r="O328" s="269"/>
      <c r="P328" s="269"/>
      <c r="Q328" s="269"/>
      <c r="R328" s="269"/>
      <c r="S328" s="269"/>
      <c r="T328" s="269"/>
      <c r="U328" s="269"/>
      <c r="V328" s="269"/>
      <c r="W328" s="269"/>
      <c r="X328" s="269"/>
      <c r="Y328" s="269"/>
      <c r="Z328" s="269"/>
      <c r="AA328" s="269"/>
      <c r="AB328" s="269"/>
      <c r="AC328" s="269"/>
      <c r="AD328" s="269"/>
      <c r="AE328" s="269"/>
      <c r="AF328" s="269"/>
      <c r="AG328" s="269"/>
      <c r="AH328" s="269"/>
      <c r="AI328" s="269"/>
      <c r="AJ328" s="269"/>
      <c r="AK328" s="269"/>
      <c r="AL328" s="269"/>
      <c r="AM328" s="269"/>
      <c r="AN328" s="269"/>
      <c r="AO328" s="269"/>
      <c r="AP328" s="269"/>
      <c r="AQ328" s="269"/>
      <c r="AR328" s="269"/>
      <c r="AS328" s="269"/>
      <c r="AT328" s="269"/>
      <c r="AU328" s="269"/>
      <c r="AV328" s="269"/>
      <c r="AW328" s="269"/>
      <c r="AX328" s="269"/>
      <c r="AY328" s="269"/>
      <c r="AZ328" s="269"/>
      <c r="BA328" s="269"/>
      <c r="BB328" s="269"/>
      <c r="BC328" s="269"/>
      <c r="BD328" s="269"/>
      <c r="BE328" s="269"/>
      <c r="BF328" s="269"/>
      <c r="BG328" s="269"/>
      <c r="BH328" s="269"/>
      <c r="BI328" s="269"/>
      <c r="BJ328" s="269"/>
      <c r="BK328" s="269"/>
      <c r="BL328" s="269"/>
      <c r="BM328" s="269"/>
      <c r="BN328" s="269"/>
      <c r="BO328" s="269"/>
      <c r="BP328" s="269"/>
      <c r="BQ328" s="269"/>
    </row>
    <row r="329" spans="1:69" ht="15.75" customHeight="1">
      <c r="A329" s="269"/>
      <c r="B329" s="269"/>
      <c r="C329" s="269"/>
      <c r="D329" s="269"/>
      <c r="E329" s="269"/>
      <c r="F329" s="269"/>
      <c r="G329" s="269"/>
      <c r="H329" s="269"/>
      <c r="I329" s="269"/>
      <c r="J329" s="269"/>
      <c r="K329" s="269"/>
      <c r="L329" s="269"/>
      <c r="M329" s="269"/>
      <c r="N329" s="269"/>
      <c r="O329" s="269"/>
      <c r="P329" s="269"/>
      <c r="Q329" s="269"/>
      <c r="R329" s="269"/>
      <c r="S329" s="269"/>
      <c r="T329" s="269"/>
      <c r="U329" s="269"/>
      <c r="V329" s="269"/>
      <c r="W329" s="269"/>
      <c r="X329" s="269"/>
      <c r="Y329" s="269"/>
      <c r="Z329" s="269"/>
      <c r="AA329" s="269"/>
      <c r="AB329" s="269"/>
      <c r="AC329" s="269"/>
      <c r="AD329" s="269"/>
      <c r="AE329" s="269"/>
      <c r="AF329" s="269"/>
      <c r="AG329" s="269"/>
      <c r="AH329" s="269"/>
      <c r="AI329" s="269"/>
      <c r="AJ329" s="269"/>
      <c r="AK329" s="269"/>
      <c r="AL329" s="269"/>
      <c r="AM329" s="269"/>
      <c r="AN329" s="269"/>
      <c r="AO329" s="269"/>
      <c r="AP329" s="269"/>
      <c r="AQ329" s="269"/>
      <c r="AR329" s="269"/>
      <c r="AS329" s="269"/>
      <c r="AT329" s="269"/>
      <c r="AU329" s="269"/>
      <c r="AV329" s="269"/>
      <c r="AW329" s="269"/>
      <c r="AX329" s="269"/>
      <c r="AY329" s="269"/>
      <c r="AZ329" s="269"/>
      <c r="BA329" s="269"/>
      <c r="BB329" s="269"/>
      <c r="BC329" s="269"/>
      <c r="BD329" s="269"/>
      <c r="BE329" s="269"/>
      <c r="BF329" s="269"/>
      <c r="BG329" s="269"/>
      <c r="BH329" s="269"/>
      <c r="BI329" s="269"/>
      <c r="BJ329" s="269"/>
      <c r="BK329" s="269"/>
      <c r="BL329" s="269"/>
      <c r="BM329" s="269"/>
      <c r="BN329" s="269"/>
      <c r="BO329" s="269"/>
      <c r="BP329" s="269"/>
      <c r="BQ329" s="269"/>
    </row>
    <row r="330" spans="1:69" ht="15.75" customHeight="1">
      <c r="A330" s="269"/>
      <c r="B330" s="269"/>
      <c r="C330" s="269"/>
      <c r="D330" s="269"/>
      <c r="E330" s="269"/>
      <c r="F330" s="269"/>
      <c r="G330" s="269"/>
      <c r="H330" s="269"/>
      <c r="I330" s="269"/>
      <c r="J330" s="269"/>
      <c r="K330" s="269"/>
      <c r="L330" s="269"/>
      <c r="M330" s="269"/>
      <c r="N330" s="269"/>
      <c r="O330" s="269"/>
      <c r="P330" s="269"/>
      <c r="Q330" s="269"/>
      <c r="R330" s="269"/>
      <c r="S330" s="269"/>
      <c r="T330" s="269"/>
      <c r="U330" s="269"/>
      <c r="V330" s="269"/>
      <c r="W330" s="269"/>
      <c r="X330" s="269"/>
      <c r="Y330" s="269"/>
      <c r="Z330" s="269"/>
      <c r="AA330" s="269"/>
      <c r="AB330" s="269"/>
      <c r="AC330" s="269"/>
      <c r="AD330" s="269"/>
      <c r="AE330" s="269"/>
      <c r="AF330" s="269"/>
      <c r="AG330" s="269"/>
      <c r="AH330" s="269"/>
      <c r="AI330" s="269"/>
      <c r="AJ330" s="269"/>
      <c r="AK330" s="269"/>
      <c r="AL330" s="269"/>
      <c r="AM330" s="269"/>
      <c r="AN330" s="269"/>
      <c r="AO330" s="269"/>
      <c r="AP330" s="269"/>
      <c r="AQ330" s="269"/>
      <c r="AR330" s="269"/>
      <c r="AS330" s="269"/>
      <c r="AT330" s="269"/>
      <c r="AU330" s="269"/>
      <c r="AV330" s="269"/>
      <c r="AW330" s="269"/>
      <c r="AX330" s="269"/>
      <c r="AY330" s="269"/>
      <c r="AZ330" s="269"/>
      <c r="BA330" s="269"/>
      <c r="BB330" s="269"/>
      <c r="BC330" s="269"/>
      <c r="BD330" s="269"/>
      <c r="BE330" s="269"/>
      <c r="BF330" s="269"/>
      <c r="BG330" s="269"/>
      <c r="BH330" s="269"/>
      <c r="BI330" s="269"/>
      <c r="BJ330" s="269"/>
      <c r="BK330" s="269"/>
      <c r="BL330" s="269"/>
      <c r="BM330" s="269"/>
      <c r="BN330" s="269"/>
      <c r="BO330" s="269"/>
      <c r="BP330" s="269"/>
      <c r="BQ330" s="269"/>
    </row>
    <row r="331" spans="1:69" ht="15.75" customHeight="1">
      <c r="A331" s="269"/>
      <c r="B331" s="269"/>
      <c r="C331" s="269"/>
      <c r="D331" s="269"/>
      <c r="E331" s="269"/>
      <c r="F331" s="269"/>
      <c r="G331" s="269"/>
      <c r="H331" s="269"/>
      <c r="I331" s="269"/>
      <c r="J331" s="269"/>
      <c r="K331" s="269"/>
      <c r="L331" s="269"/>
      <c r="M331" s="269"/>
      <c r="N331" s="269"/>
      <c r="O331" s="269"/>
      <c r="P331" s="269"/>
      <c r="Q331" s="269"/>
      <c r="R331" s="269"/>
      <c r="S331" s="269"/>
      <c r="T331" s="269"/>
      <c r="U331" s="269"/>
      <c r="V331" s="269"/>
      <c r="W331" s="269"/>
      <c r="X331" s="269"/>
      <c r="Y331" s="269"/>
      <c r="Z331" s="269"/>
      <c r="AA331" s="269"/>
      <c r="AB331" s="269"/>
      <c r="AC331" s="269"/>
      <c r="AD331" s="269"/>
      <c r="AE331" s="269"/>
      <c r="AF331" s="269"/>
      <c r="AG331" s="269"/>
      <c r="AH331" s="269"/>
      <c r="AI331" s="269"/>
      <c r="AJ331" s="269"/>
      <c r="AK331" s="269"/>
      <c r="AL331" s="269"/>
      <c r="AM331" s="269"/>
      <c r="AN331" s="269"/>
      <c r="AO331" s="269"/>
      <c r="AP331" s="269"/>
      <c r="AQ331" s="269"/>
      <c r="AR331" s="269"/>
      <c r="AS331" s="269"/>
      <c r="AT331" s="269"/>
      <c r="AU331" s="269"/>
      <c r="AV331" s="269"/>
      <c r="AW331" s="269"/>
      <c r="AX331" s="269"/>
      <c r="AY331" s="269"/>
      <c r="AZ331" s="269"/>
      <c r="BA331" s="269"/>
      <c r="BB331" s="269"/>
      <c r="BC331" s="269"/>
      <c r="BD331" s="269"/>
      <c r="BE331" s="269"/>
      <c r="BF331" s="269"/>
      <c r="BG331" s="269"/>
      <c r="BH331" s="269"/>
      <c r="BI331" s="269"/>
      <c r="BJ331" s="269"/>
      <c r="BK331" s="269"/>
      <c r="BL331" s="269"/>
      <c r="BM331" s="269"/>
      <c r="BN331" s="269"/>
      <c r="BO331" s="269"/>
      <c r="BP331" s="269"/>
      <c r="BQ331" s="269"/>
    </row>
    <row r="332" spans="1:69" ht="15.75" customHeight="1">
      <c r="A332" s="269"/>
      <c r="B332" s="269"/>
      <c r="C332" s="269"/>
      <c r="D332" s="269"/>
      <c r="E332" s="269"/>
      <c r="F332" s="269"/>
      <c r="G332" s="269"/>
      <c r="H332" s="269"/>
      <c r="I332" s="269"/>
      <c r="J332" s="269"/>
      <c r="K332" s="269"/>
      <c r="L332" s="269"/>
      <c r="M332" s="269"/>
      <c r="N332" s="269"/>
      <c r="O332" s="269"/>
      <c r="P332" s="269"/>
      <c r="Q332" s="269"/>
      <c r="R332" s="269"/>
      <c r="S332" s="269"/>
      <c r="T332" s="269"/>
      <c r="U332" s="269"/>
      <c r="V332" s="269"/>
      <c r="W332" s="269"/>
      <c r="X332" s="269"/>
      <c r="Y332" s="269"/>
      <c r="Z332" s="269"/>
      <c r="AA332" s="269"/>
      <c r="AB332" s="269"/>
      <c r="AC332" s="269"/>
      <c r="AD332" s="269"/>
      <c r="AE332" s="269"/>
      <c r="AF332" s="269"/>
      <c r="AG332" s="269"/>
      <c r="AH332" s="269"/>
      <c r="AI332" s="269"/>
      <c r="AJ332" s="269"/>
      <c r="AK332" s="269"/>
      <c r="AL332" s="269"/>
      <c r="AM332" s="269"/>
      <c r="AN332" s="269"/>
      <c r="AO332" s="269"/>
      <c r="AP332" s="269"/>
      <c r="AQ332" s="269"/>
      <c r="AR332" s="269"/>
      <c r="AS332" s="269"/>
      <c r="AT332" s="269"/>
      <c r="AU332" s="269"/>
      <c r="AV332" s="269"/>
      <c r="AW332" s="269"/>
      <c r="AX332" s="269"/>
      <c r="AY332" s="269"/>
      <c r="AZ332" s="269"/>
      <c r="BA332" s="269"/>
      <c r="BB332" s="269"/>
      <c r="BC332" s="269"/>
      <c r="BD332" s="269"/>
      <c r="BE332" s="269"/>
      <c r="BF332" s="269"/>
      <c r="BG332" s="269"/>
      <c r="BH332" s="269"/>
      <c r="BI332" s="269"/>
      <c r="BJ332" s="269"/>
      <c r="BK332" s="269"/>
      <c r="BL332" s="269"/>
      <c r="BM332" s="269"/>
      <c r="BN332" s="269"/>
      <c r="BO332" s="269"/>
      <c r="BP332" s="269"/>
      <c r="BQ332" s="269"/>
    </row>
    <row r="333" spans="1:69" ht="15.75" customHeight="1">
      <c r="A333" s="269"/>
      <c r="B333" s="269"/>
      <c r="C333" s="269"/>
      <c r="D333" s="269"/>
      <c r="E333" s="269"/>
      <c r="F333" s="269"/>
      <c r="G333" s="269"/>
      <c r="H333" s="269"/>
      <c r="I333" s="269"/>
      <c r="J333" s="269"/>
      <c r="K333" s="269"/>
      <c r="L333" s="269"/>
      <c r="M333" s="269"/>
      <c r="N333" s="269"/>
      <c r="O333" s="269"/>
      <c r="P333" s="269"/>
      <c r="Q333" s="269"/>
      <c r="R333" s="269"/>
      <c r="S333" s="269"/>
      <c r="T333" s="269"/>
      <c r="U333" s="269"/>
      <c r="V333" s="269"/>
      <c r="W333" s="269"/>
      <c r="X333" s="269"/>
      <c r="Y333" s="269"/>
      <c r="Z333" s="269"/>
      <c r="AA333" s="269"/>
      <c r="AB333" s="269"/>
      <c r="AC333" s="269"/>
      <c r="AD333" s="269"/>
      <c r="AE333" s="269"/>
      <c r="AF333" s="269"/>
      <c r="AG333" s="269"/>
      <c r="AH333" s="269"/>
      <c r="AI333" s="269"/>
      <c r="AJ333" s="269"/>
      <c r="AK333" s="269"/>
      <c r="AL333" s="269"/>
      <c r="AM333" s="269"/>
      <c r="AN333" s="269"/>
      <c r="AO333" s="269"/>
      <c r="AP333" s="269"/>
      <c r="AQ333" s="269"/>
      <c r="AR333" s="269"/>
      <c r="AS333" s="269"/>
      <c r="AT333" s="269"/>
      <c r="AU333" s="269"/>
      <c r="AV333" s="269"/>
      <c r="AW333" s="269"/>
      <c r="AX333" s="269"/>
      <c r="AY333" s="269"/>
      <c r="AZ333" s="269"/>
      <c r="BA333" s="269"/>
      <c r="BB333" s="269"/>
      <c r="BC333" s="269"/>
      <c r="BD333" s="269"/>
      <c r="BE333" s="269"/>
      <c r="BF333" s="269"/>
      <c r="BG333" s="269"/>
      <c r="BH333" s="269"/>
      <c r="BI333" s="269"/>
      <c r="BJ333" s="269"/>
      <c r="BK333" s="269"/>
      <c r="BL333" s="269"/>
      <c r="BM333" s="269"/>
      <c r="BN333" s="269"/>
      <c r="BO333" s="269"/>
      <c r="BP333" s="269"/>
      <c r="BQ333" s="269"/>
    </row>
    <row r="334" spans="1:69" ht="15.75" customHeight="1">
      <c r="A334" s="269"/>
      <c r="B334" s="269"/>
      <c r="C334" s="269"/>
      <c r="D334" s="269"/>
      <c r="E334" s="269"/>
      <c r="F334" s="269"/>
      <c r="G334" s="269"/>
      <c r="H334" s="269"/>
      <c r="I334" s="269"/>
      <c r="J334" s="269"/>
      <c r="K334" s="269"/>
      <c r="L334" s="269"/>
      <c r="M334" s="269"/>
      <c r="N334" s="269"/>
      <c r="O334" s="269"/>
      <c r="P334" s="269"/>
      <c r="Q334" s="269"/>
      <c r="R334" s="269"/>
      <c r="S334" s="269"/>
      <c r="T334" s="269"/>
      <c r="U334" s="269"/>
      <c r="V334" s="269"/>
      <c r="W334" s="269"/>
      <c r="X334" s="269"/>
      <c r="Y334" s="269"/>
      <c r="Z334" s="269"/>
      <c r="AA334" s="269"/>
      <c r="AB334" s="269"/>
      <c r="AC334" s="269"/>
      <c r="AD334" s="269"/>
      <c r="AE334" s="269"/>
      <c r="AF334" s="269"/>
      <c r="AG334" s="269"/>
      <c r="AH334" s="269"/>
      <c r="AI334" s="269"/>
      <c r="AJ334" s="269"/>
      <c r="AK334" s="269"/>
      <c r="AL334" s="269"/>
      <c r="AM334" s="269"/>
      <c r="AN334" s="269"/>
      <c r="AO334" s="269"/>
      <c r="AP334" s="269"/>
      <c r="AQ334" s="269"/>
      <c r="AR334" s="269"/>
      <c r="AS334" s="269"/>
      <c r="AT334" s="269"/>
      <c r="AU334" s="269"/>
      <c r="AV334" s="269"/>
      <c r="AW334" s="269"/>
      <c r="AX334" s="269"/>
      <c r="AY334" s="269"/>
      <c r="AZ334" s="269"/>
      <c r="BA334" s="269"/>
      <c r="BB334" s="269"/>
      <c r="BC334" s="269"/>
      <c r="BD334" s="269"/>
      <c r="BE334" s="269"/>
      <c r="BF334" s="269"/>
      <c r="BG334" s="269"/>
      <c r="BH334" s="269"/>
      <c r="BI334" s="269"/>
      <c r="BJ334" s="269"/>
      <c r="BK334" s="269"/>
      <c r="BL334" s="269"/>
      <c r="BM334" s="269"/>
      <c r="BN334" s="269"/>
      <c r="BO334" s="269"/>
      <c r="BP334" s="269"/>
      <c r="BQ334" s="269"/>
    </row>
    <row r="335" spans="1:69" ht="15.75" customHeight="1">
      <c r="A335" s="269"/>
      <c r="B335" s="269"/>
      <c r="C335" s="269"/>
      <c r="D335" s="269"/>
      <c r="E335" s="269"/>
      <c r="F335" s="269"/>
      <c r="G335" s="269"/>
      <c r="H335" s="269"/>
      <c r="I335" s="269"/>
      <c r="J335" s="269"/>
      <c r="K335" s="269"/>
      <c r="L335" s="269"/>
      <c r="M335" s="269"/>
      <c r="N335" s="269"/>
      <c r="O335" s="269"/>
      <c r="P335" s="269"/>
      <c r="Q335" s="269"/>
      <c r="R335" s="269"/>
      <c r="S335" s="269"/>
      <c r="T335" s="269"/>
      <c r="U335" s="269"/>
      <c r="V335" s="269"/>
      <c r="W335" s="269"/>
      <c r="X335" s="269"/>
      <c r="Y335" s="269"/>
      <c r="Z335" s="269"/>
      <c r="AA335" s="269"/>
      <c r="AB335" s="269"/>
      <c r="AC335" s="269"/>
      <c r="AD335" s="269"/>
      <c r="AE335" s="269"/>
      <c r="AF335" s="269"/>
      <c r="AG335" s="269"/>
      <c r="AH335" s="269"/>
      <c r="AI335" s="269"/>
      <c r="AJ335" s="269"/>
      <c r="AK335" s="269"/>
      <c r="AL335" s="269"/>
      <c r="AM335" s="269"/>
      <c r="AN335" s="269"/>
      <c r="AO335" s="269"/>
      <c r="AP335" s="269"/>
      <c r="AQ335" s="269"/>
      <c r="AR335" s="269"/>
      <c r="AS335" s="269"/>
      <c r="AT335" s="269"/>
      <c r="AU335" s="269"/>
      <c r="AV335" s="269"/>
      <c r="AW335" s="269"/>
      <c r="AX335" s="269"/>
      <c r="AY335" s="269"/>
      <c r="AZ335" s="269"/>
      <c r="BA335" s="269"/>
      <c r="BB335" s="269"/>
      <c r="BC335" s="269"/>
      <c r="BD335" s="269"/>
      <c r="BE335" s="269"/>
      <c r="BF335" s="269"/>
      <c r="BG335" s="269"/>
      <c r="BH335" s="269"/>
      <c r="BI335" s="269"/>
      <c r="BJ335" s="269"/>
      <c r="BK335" s="269"/>
      <c r="BL335" s="269"/>
      <c r="BM335" s="269"/>
      <c r="BN335" s="269"/>
      <c r="BO335" s="269"/>
      <c r="BP335" s="269"/>
      <c r="BQ335" s="269"/>
    </row>
    <row r="336" spans="1:69" ht="15.75" customHeight="1">
      <c r="A336" s="269"/>
      <c r="B336" s="269"/>
      <c r="C336" s="269"/>
      <c r="D336" s="269"/>
      <c r="E336" s="269"/>
      <c r="F336" s="269"/>
      <c r="G336" s="269"/>
      <c r="H336" s="269"/>
      <c r="I336" s="269"/>
      <c r="J336" s="269"/>
      <c r="K336" s="269"/>
      <c r="L336" s="269"/>
      <c r="M336" s="269"/>
      <c r="N336" s="269"/>
      <c r="O336" s="269"/>
      <c r="P336" s="269"/>
      <c r="Q336" s="269"/>
      <c r="R336" s="269"/>
      <c r="S336" s="269"/>
      <c r="T336" s="269"/>
      <c r="U336" s="269"/>
      <c r="V336" s="269"/>
      <c r="W336" s="269"/>
      <c r="X336" s="269"/>
      <c r="Y336" s="269"/>
      <c r="Z336" s="269"/>
      <c r="AA336" s="269"/>
      <c r="AB336" s="269"/>
      <c r="AC336" s="269"/>
      <c r="AD336" s="269"/>
      <c r="AE336" s="269"/>
      <c r="AF336" s="269"/>
      <c r="AG336" s="269"/>
      <c r="AH336" s="269"/>
      <c r="AI336" s="269"/>
      <c r="AJ336" s="269"/>
      <c r="AK336" s="269"/>
      <c r="AL336" s="269"/>
      <c r="AM336" s="269"/>
      <c r="AN336" s="269"/>
      <c r="AO336" s="269"/>
      <c r="AP336" s="269"/>
      <c r="AQ336" s="269"/>
      <c r="AR336" s="269"/>
      <c r="AS336" s="269"/>
      <c r="AT336" s="269"/>
      <c r="AU336" s="269"/>
      <c r="AV336" s="269"/>
      <c r="AW336" s="269"/>
      <c r="AX336" s="269"/>
      <c r="AY336" s="269"/>
      <c r="AZ336" s="269"/>
      <c r="BA336" s="269"/>
      <c r="BB336" s="269"/>
      <c r="BC336" s="269"/>
      <c r="BD336" s="269"/>
      <c r="BE336" s="269"/>
      <c r="BF336" s="269"/>
      <c r="BG336" s="269"/>
      <c r="BH336" s="269"/>
      <c r="BI336" s="269"/>
      <c r="BJ336" s="269"/>
      <c r="BK336" s="269"/>
      <c r="BL336" s="269"/>
      <c r="BM336" s="269"/>
      <c r="BN336" s="269"/>
      <c r="BO336" s="269"/>
      <c r="BP336" s="269"/>
      <c r="BQ336" s="269"/>
    </row>
    <row r="337" spans="1:69" ht="15.75" customHeight="1">
      <c r="A337" s="269"/>
      <c r="B337" s="269"/>
      <c r="C337" s="269"/>
      <c r="D337" s="269"/>
      <c r="E337" s="269"/>
      <c r="F337" s="269"/>
      <c r="G337" s="269"/>
      <c r="H337" s="269"/>
      <c r="I337" s="269"/>
      <c r="J337" s="269"/>
      <c r="K337" s="269"/>
      <c r="L337" s="269"/>
      <c r="M337" s="269"/>
      <c r="N337" s="269"/>
      <c r="O337" s="269"/>
      <c r="P337" s="269"/>
      <c r="Q337" s="269"/>
      <c r="R337" s="269"/>
      <c r="S337" s="269"/>
      <c r="T337" s="269"/>
      <c r="U337" s="269"/>
      <c r="V337" s="269"/>
      <c r="W337" s="269"/>
      <c r="X337" s="269"/>
      <c r="Y337" s="269"/>
      <c r="Z337" s="269"/>
      <c r="AA337" s="269"/>
      <c r="AB337" s="269"/>
      <c r="AC337" s="269"/>
      <c r="AD337" s="269"/>
      <c r="AE337" s="269"/>
      <c r="AF337" s="269"/>
      <c r="AG337" s="269"/>
      <c r="AH337" s="269"/>
      <c r="AI337" s="269"/>
      <c r="AJ337" s="269"/>
      <c r="AK337" s="269"/>
      <c r="AL337" s="269"/>
      <c r="AM337" s="269"/>
      <c r="AN337" s="269"/>
      <c r="AO337" s="269"/>
      <c r="AP337" s="269"/>
      <c r="AQ337" s="269"/>
      <c r="AR337" s="269"/>
      <c r="AS337" s="269"/>
      <c r="AT337" s="269"/>
      <c r="AU337" s="269"/>
      <c r="AV337" s="269"/>
      <c r="AW337" s="269"/>
      <c r="AX337" s="269"/>
      <c r="AY337" s="269"/>
      <c r="AZ337" s="269"/>
      <c r="BA337" s="269"/>
      <c r="BB337" s="269"/>
      <c r="BC337" s="269"/>
      <c r="BD337" s="269"/>
      <c r="BE337" s="269"/>
      <c r="BF337" s="269"/>
      <c r="BG337" s="269"/>
      <c r="BH337" s="269"/>
      <c r="BI337" s="269"/>
      <c r="BJ337" s="269"/>
      <c r="BK337" s="269"/>
      <c r="BL337" s="269"/>
      <c r="BM337" s="269"/>
      <c r="BN337" s="269"/>
      <c r="BO337" s="269"/>
      <c r="BP337" s="269"/>
      <c r="BQ337" s="269"/>
    </row>
    <row r="338" spans="1:69" ht="15.75" customHeight="1">
      <c r="A338" s="269"/>
      <c r="B338" s="269"/>
      <c r="C338" s="269"/>
      <c r="D338" s="269"/>
      <c r="E338" s="269"/>
      <c r="F338" s="269"/>
      <c r="G338" s="269"/>
      <c r="H338" s="269"/>
      <c r="I338" s="269"/>
      <c r="J338" s="269"/>
      <c r="K338" s="269"/>
      <c r="L338" s="269"/>
      <c r="M338" s="269"/>
      <c r="N338" s="269"/>
      <c r="O338" s="269"/>
      <c r="P338" s="269"/>
      <c r="Q338" s="269"/>
      <c r="R338" s="269"/>
      <c r="S338" s="269"/>
      <c r="T338" s="269"/>
      <c r="U338" s="269"/>
      <c r="V338" s="269"/>
      <c r="W338" s="269"/>
      <c r="X338" s="269"/>
      <c r="Y338" s="269"/>
      <c r="Z338" s="269"/>
      <c r="AA338" s="269"/>
      <c r="AB338" s="269"/>
      <c r="AC338" s="269"/>
      <c r="AD338" s="269"/>
      <c r="AE338" s="269"/>
      <c r="AF338" s="269"/>
      <c r="AG338" s="269"/>
      <c r="AH338" s="269"/>
      <c r="AI338" s="269"/>
      <c r="AJ338" s="269"/>
      <c r="AK338" s="269"/>
      <c r="AL338" s="269"/>
      <c r="AM338" s="269"/>
      <c r="AN338" s="269"/>
      <c r="AO338" s="269"/>
      <c r="AP338" s="269"/>
      <c r="AQ338" s="269"/>
      <c r="AR338" s="269"/>
      <c r="AS338" s="269"/>
      <c r="AT338" s="269"/>
      <c r="AU338" s="269"/>
      <c r="AV338" s="269"/>
      <c r="AW338" s="269"/>
      <c r="AX338" s="269"/>
      <c r="AY338" s="269"/>
      <c r="AZ338" s="269"/>
      <c r="BA338" s="269"/>
      <c r="BB338" s="269"/>
      <c r="BC338" s="269"/>
      <c r="BD338" s="269"/>
      <c r="BE338" s="269"/>
      <c r="BF338" s="269"/>
      <c r="BG338" s="269"/>
      <c r="BH338" s="269"/>
      <c r="BI338" s="269"/>
      <c r="BJ338" s="269"/>
      <c r="BK338" s="269"/>
      <c r="BL338" s="269"/>
      <c r="BM338" s="269"/>
      <c r="BN338" s="269"/>
      <c r="BO338" s="269"/>
      <c r="BP338" s="269"/>
      <c r="BQ338" s="269"/>
    </row>
    <row r="339" spans="1:69" ht="15.75" customHeight="1">
      <c r="A339" s="269"/>
      <c r="B339" s="269"/>
      <c r="C339" s="269"/>
      <c r="D339" s="269"/>
      <c r="E339" s="269"/>
      <c r="F339" s="269"/>
      <c r="G339" s="269"/>
      <c r="H339" s="269"/>
      <c r="I339" s="269"/>
      <c r="J339" s="269"/>
      <c r="K339" s="269"/>
      <c r="L339" s="269"/>
      <c r="M339" s="269"/>
      <c r="N339" s="269"/>
      <c r="O339" s="269"/>
      <c r="P339" s="269"/>
      <c r="Q339" s="269"/>
      <c r="R339" s="269"/>
      <c r="S339" s="269"/>
      <c r="T339" s="269"/>
      <c r="U339" s="269"/>
      <c r="V339" s="269"/>
      <c r="W339" s="269"/>
      <c r="X339" s="269"/>
      <c r="Y339" s="269"/>
      <c r="Z339" s="269"/>
      <c r="AA339" s="269"/>
      <c r="AB339" s="269"/>
      <c r="AC339" s="269"/>
      <c r="AD339" s="269"/>
      <c r="AE339" s="269"/>
      <c r="AF339" s="269"/>
      <c r="AG339" s="269"/>
      <c r="AH339" s="269"/>
      <c r="AI339" s="269"/>
      <c r="AJ339" s="269"/>
      <c r="AK339" s="269"/>
      <c r="AL339" s="269"/>
      <c r="AM339" s="269"/>
      <c r="AN339" s="269"/>
      <c r="AO339" s="269"/>
      <c r="AP339" s="269"/>
      <c r="AQ339" s="269"/>
      <c r="AR339" s="269"/>
      <c r="AS339" s="269"/>
      <c r="AT339" s="269"/>
      <c r="AU339" s="269"/>
      <c r="AV339" s="269"/>
      <c r="AW339" s="269"/>
      <c r="AX339" s="269"/>
      <c r="AY339" s="269"/>
      <c r="AZ339" s="269"/>
      <c r="BA339" s="269"/>
      <c r="BB339" s="269"/>
      <c r="BC339" s="269"/>
      <c r="BD339" s="269"/>
      <c r="BE339" s="269"/>
      <c r="BF339" s="269"/>
      <c r="BG339" s="269"/>
      <c r="BH339" s="269"/>
      <c r="BI339" s="269"/>
      <c r="BJ339" s="269"/>
      <c r="BK339" s="269"/>
      <c r="BL339" s="269"/>
      <c r="BM339" s="269"/>
      <c r="BN339" s="269"/>
      <c r="BO339" s="269"/>
      <c r="BP339" s="269"/>
      <c r="BQ339" s="269"/>
    </row>
    <row r="340" spans="1:69" ht="15.75" customHeight="1">
      <c r="A340" s="269"/>
      <c r="B340" s="269"/>
      <c r="C340" s="269"/>
      <c r="D340" s="269"/>
      <c r="E340" s="269"/>
      <c r="F340" s="269"/>
      <c r="G340" s="269"/>
      <c r="H340" s="269"/>
      <c r="I340" s="269"/>
      <c r="J340" s="269"/>
      <c r="K340" s="269"/>
      <c r="L340" s="269"/>
      <c r="M340" s="269"/>
      <c r="N340" s="269"/>
      <c r="O340" s="269"/>
      <c r="P340" s="269"/>
      <c r="Q340" s="269"/>
      <c r="R340" s="269"/>
      <c r="S340" s="269"/>
      <c r="T340" s="269"/>
      <c r="U340" s="269"/>
      <c r="V340" s="269"/>
      <c r="W340" s="269"/>
      <c r="X340" s="269"/>
      <c r="Y340" s="269"/>
      <c r="Z340" s="269"/>
      <c r="AA340" s="269"/>
      <c r="AB340" s="269"/>
      <c r="AC340" s="269"/>
      <c r="AD340" s="269"/>
      <c r="AE340" s="269"/>
      <c r="AF340" s="269"/>
      <c r="AG340" s="269"/>
      <c r="AH340" s="269"/>
      <c r="AI340" s="269"/>
      <c r="AJ340" s="269"/>
      <c r="AK340" s="269"/>
      <c r="AL340" s="269"/>
      <c r="AM340" s="269"/>
      <c r="AN340" s="269"/>
      <c r="AO340" s="269"/>
      <c r="AP340" s="269"/>
      <c r="AQ340" s="269"/>
      <c r="AR340" s="269"/>
      <c r="AS340" s="269"/>
      <c r="AT340" s="269"/>
      <c r="AU340" s="269"/>
      <c r="AV340" s="269"/>
      <c r="AW340" s="269"/>
      <c r="AX340" s="269"/>
      <c r="AY340" s="269"/>
      <c r="AZ340" s="269"/>
      <c r="BA340" s="269"/>
      <c r="BB340" s="269"/>
      <c r="BC340" s="269"/>
      <c r="BD340" s="269"/>
      <c r="BE340" s="269"/>
      <c r="BF340" s="269"/>
      <c r="BG340" s="269"/>
      <c r="BH340" s="269"/>
      <c r="BI340" s="269"/>
      <c r="BJ340" s="269"/>
      <c r="BK340" s="269"/>
      <c r="BL340" s="269"/>
      <c r="BM340" s="269"/>
      <c r="BN340" s="269"/>
      <c r="BO340" s="269"/>
      <c r="BP340" s="269"/>
      <c r="BQ340" s="269"/>
    </row>
    <row r="341" spans="1:69" ht="15.75" customHeight="1">
      <c r="A341" s="269"/>
      <c r="B341" s="269"/>
      <c r="C341" s="269"/>
      <c r="D341" s="269"/>
      <c r="E341" s="269"/>
      <c r="F341" s="269"/>
      <c r="G341" s="269"/>
      <c r="H341" s="269"/>
      <c r="I341" s="269"/>
      <c r="J341" s="269"/>
      <c r="K341" s="269"/>
      <c r="L341" s="269"/>
      <c r="M341" s="269"/>
      <c r="N341" s="269"/>
      <c r="O341" s="269"/>
      <c r="P341" s="269"/>
      <c r="Q341" s="269"/>
      <c r="R341" s="269"/>
      <c r="S341" s="269"/>
      <c r="T341" s="269"/>
      <c r="U341" s="269"/>
      <c r="V341" s="269"/>
      <c r="W341" s="269"/>
      <c r="X341" s="269"/>
      <c r="Y341" s="269"/>
      <c r="Z341" s="269"/>
      <c r="AA341" s="269"/>
      <c r="AB341" s="269"/>
      <c r="AC341" s="269"/>
      <c r="AD341" s="269"/>
      <c r="AE341" s="269"/>
      <c r="AF341" s="269"/>
      <c r="AG341" s="269"/>
      <c r="AH341" s="269"/>
      <c r="AI341" s="269"/>
      <c r="AJ341" s="269"/>
      <c r="AK341" s="269"/>
      <c r="AL341" s="269"/>
      <c r="AM341" s="269"/>
      <c r="AN341" s="269"/>
      <c r="AO341" s="269"/>
      <c r="AP341" s="269"/>
      <c r="AQ341" s="269"/>
      <c r="AR341" s="269"/>
      <c r="AS341" s="269"/>
      <c r="AT341" s="269"/>
      <c r="AU341" s="269"/>
      <c r="AV341" s="269"/>
      <c r="AW341" s="269"/>
      <c r="AX341" s="269"/>
      <c r="AY341" s="269"/>
      <c r="AZ341" s="269"/>
      <c r="BA341" s="269"/>
      <c r="BB341" s="269"/>
      <c r="BC341" s="269"/>
      <c r="BD341" s="269"/>
      <c r="BE341" s="269"/>
      <c r="BF341" s="269"/>
      <c r="BG341" s="269"/>
      <c r="BH341" s="269"/>
      <c r="BI341" s="269"/>
      <c r="BJ341" s="269"/>
      <c r="BK341" s="269"/>
      <c r="BL341" s="269"/>
      <c r="BM341" s="269"/>
      <c r="BN341" s="269"/>
      <c r="BO341" s="269"/>
      <c r="BP341" s="269"/>
      <c r="BQ341" s="269"/>
    </row>
    <row r="342" spans="1:69" ht="15.75" customHeight="1">
      <c r="A342" s="269"/>
      <c r="B342" s="269"/>
      <c r="C342" s="269"/>
      <c r="D342" s="269"/>
      <c r="E342" s="269"/>
      <c r="F342" s="269"/>
      <c r="G342" s="269"/>
      <c r="H342" s="269"/>
      <c r="I342" s="269"/>
      <c r="J342" s="269"/>
      <c r="K342" s="269"/>
      <c r="L342" s="269"/>
      <c r="M342" s="269"/>
      <c r="N342" s="269"/>
      <c r="O342" s="269"/>
      <c r="P342" s="269"/>
      <c r="Q342" s="269"/>
      <c r="R342" s="269"/>
      <c r="S342" s="269"/>
      <c r="T342" s="269"/>
      <c r="U342" s="269"/>
      <c r="V342" s="269"/>
      <c r="W342" s="269"/>
      <c r="X342" s="269"/>
      <c r="Y342" s="269"/>
      <c r="Z342" s="269"/>
      <c r="AA342" s="269"/>
      <c r="AB342" s="269"/>
      <c r="AC342" s="269"/>
      <c r="AD342" s="269"/>
      <c r="AE342" s="269"/>
      <c r="AF342" s="269"/>
      <c r="AG342" s="269"/>
      <c r="AH342" s="269"/>
      <c r="AI342" s="269"/>
      <c r="AJ342" s="269"/>
      <c r="AK342" s="269"/>
      <c r="AL342" s="269"/>
      <c r="AM342" s="269"/>
      <c r="AN342" s="269"/>
      <c r="AO342" s="269"/>
      <c r="AP342" s="269"/>
      <c r="AQ342" s="269"/>
      <c r="AR342" s="269"/>
      <c r="AS342" s="269"/>
      <c r="AT342" s="269"/>
      <c r="AU342" s="269"/>
      <c r="AV342" s="269"/>
      <c r="AW342" s="269"/>
      <c r="AX342" s="269"/>
      <c r="AY342" s="269"/>
      <c r="AZ342" s="269"/>
      <c r="BA342" s="269"/>
      <c r="BB342" s="269"/>
      <c r="BC342" s="269"/>
      <c r="BD342" s="269"/>
      <c r="BE342" s="269"/>
      <c r="BF342" s="269"/>
      <c r="BG342" s="269"/>
      <c r="BH342" s="269"/>
      <c r="BI342" s="269"/>
      <c r="BJ342" s="269"/>
      <c r="BK342" s="269"/>
      <c r="BL342" s="269"/>
      <c r="BM342" s="269"/>
      <c r="BN342" s="269"/>
      <c r="BO342" s="269"/>
      <c r="BP342" s="269"/>
      <c r="BQ342" s="269"/>
    </row>
    <row r="343" spans="1:69" ht="15.75" customHeight="1">
      <c r="A343" s="269"/>
      <c r="B343" s="269"/>
      <c r="C343" s="269"/>
      <c r="D343" s="269"/>
      <c r="E343" s="269"/>
      <c r="F343" s="269"/>
      <c r="G343" s="269"/>
      <c r="H343" s="269"/>
      <c r="I343" s="269"/>
      <c r="J343" s="269"/>
      <c r="K343" s="269"/>
      <c r="L343" s="269"/>
      <c r="M343" s="269"/>
      <c r="N343" s="269"/>
      <c r="O343" s="269"/>
      <c r="P343" s="269"/>
      <c r="Q343" s="269"/>
      <c r="R343" s="269"/>
      <c r="S343" s="269"/>
      <c r="T343" s="269"/>
      <c r="U343" s="269"/>
      <c r="V343" s="269"/>
      <c r="W343" s="269"/>
      <c r="X343" s="269"/>
      <c r="Y343" s="269"/>
      <c r="Z343" s="269"/>
      <c r="AA343" s="269"/>
      <c r="AB343" s="269"/>
      <c r="AC343" s="269"/>
      <c r="AD343" s="269"/>
      <c r="AE343" s="269"/>
      <c r="AF343" s="269"/>
      <c r="AG343" s="269"/>
      <c r="AH343" s="269"/>
      <c r="AI343" s="269"/>
      <c r="AJ343" s="269"/>
      <c r="AK343" s="269"/>
      <c r="AL343" s="269"/>
      <c r="AM343" s="269"/>
      <c r="AN343" s="269"/>
      <c r="AO343" s="269"/>
      <c r="AP343" s="269"/>
      <c r="AQ343" s="269"/>
      <c r="AR343" s="269"/>
      <c r="AS343" s="269"/>
      <c r="AT343" s="269"/>
      <c r="AU343" s="269"/>
      <c r="AV343" s="269"/>
      <c r="AW343" s="269"/>
      <c r="AX343" s="269"/>
      <c r="AY343" s="269"/>
      <c r="AZ343" s="269"/>
      <c r="BA343" s="269"/>
      <c r="BB343" s="269"/>
      <c r="BC343" s="269"/>
      <c r="BD343" s="269"/>
      <c r="BE343" s="269"/>
      <c r="BF343" s="269"/>
      <c r="BG343" s="269"/>
      <c r="BH343" s="269"/>
      <c r="BI343" s="269"/>
      <c r="BJ343" s="269"/>
      <c r="BK343" s="269"/>
      <c r="BL343" s="269"/>
      <c r="BM343" s="269"/>
      <c r="BN343" s="269"/>
      <c r="BO343" s="269"/>
      <c r="BP343" s="269"/>
      <c r="BQ343" s="269"/>
    </row>
    <row r="344" spans="1:69" ht="15.75" customHeight="1">
      <c r="A344" s="269"/>
      <c r="B344" s="269"/>
      <c r="C344" s="269"/>
      <c r="D344" s="269"/>
      <c r="E344" s="269"/>
      <c r="F344" s="269"/>
      <c r="G344" s="269"/>
      <c r="H344" s="269"/>
      <c r="I344" s="269"/>
      <c r="J344" s="269"/>
      <c r="K344" s="269"/>
      <c r="L344" s="269"/>
      <c r="M344" s="269"/>
      <c r="N344" s="269"/>
      <c r="O344" s="269"/>
      <c r="P344" s="269"/>
      <c r="Q344" s="269"/>
      <c r="R344" s="269"/>
      <c r="S344" s="269"/>
      <c r="T344" s="269"/>
      <c r="U344" s="269"/>
      <c r="V344" s="269"/>
      <c r="W344" s="269"/>
      <c r="X344" s="269"/>
      <c r="Y344" s="269"/>
      <c r="Z344" s="269"/>
      <c r="AA344" s="269"/>
      <c r="AB344" s="269"/>
      <c r="AC344" s="269"/>
      <c r="AD344" s="269"/>
      <c r="AE344" s="269"/>
      <c r="AF344" s="269"/>
      <c r="AG344" s="269"/>
      <c r="AH344" s="269"/>
      <c r="AI344" s="269"/>
      <c r="AJ344" s="269"/>
      <c r="AK344" s="269"/>
      <c r="AL344" s="269"/>
      <c r="AM344" s="269"/>
      <c r="AN344" s="269"/>
      <c r="AO344" s="269"/>
      <c r="AP344" s="269"/>
      <c r="AQ344" s="269"/>
      <c r="AR344" s="269"/>
      <c r="AS344" s="269"/>
      <c r="AT344" s="269"/>
      <c r="AU344" s="269"/>
      <c r="AV344" s="269"/>
      <c r="AW344" s="269"/>
      <c r="AX344" s="269"/>
      <c r="AY344" s="269"/>
      <c r="AZ344" s="269"/>
      <c r="BA344" s="269"/>
      <c r="BB344" s="269"/>
      <c r="BC344" s="269"/>
      <c r="BD344" s="269"/>
      <c r="BE344" s="269"/>
      <c r="BF344" s="269"/>
      <c r="BG344" s="269"/>
      <c r="BH344" s="269"/>
      <c r="BI344" s="269"/>
      <c r="BJ344" s="269"/>
      <c r="BK344" s="269"/>
      <c r="BL344" s="269"/>
      <c r="BM344" s="269"/>
      <c r="BN344" s="269"/>
      <c r="BO344" s="269"/>
      <c r="BP344" s="269"/>
      <c r="BQ344" s="269"/>
    </row>
    <row r="345" spans="1:69" ht="15.75" customHeight="1">
      <c r="A345" s="269"/>
      <c r="B345" s="269"/>
      <c r="C345" s="269"/>
      <c r="D345" s="269"/>
      <c r="E345" s="269"/>
      <c r="F345" s="269"/>
      <c r="G345" s="269"/>
      <c r="H345" s="269"/>
      <c r="I345" s="269"/>
      <c r="J345" s="269"/>
      <c r="K345" s="269"/>
      <c r="L345" s="269"/>
      <c r="M345" s="269"/>
      <c r="N345" s="269"/>
      <c r="O345" s="269"/>
      <c r="P345" s="269"/>
      <c r="Q345" s="269"/>
      <c r="R345" s="269"/>
      <c r="S345" s="269"/>
      <c r="T345" s="269"/>
      <c r="U345" s="269"/>
      <c r="V345" s="269"/>
      <c r="W345" s="269"/>
      <c r="X345" s="269"/>
      <c r="Y345" s="269"/>
      <c r="Z345" s="269"/>
      <c r="AA345" s="269"/>
      <c r="AB345" s="269"/>
      <c r="AC345" s="269"/>
      <c r="AD345" s="269"/>
      <c r="AE345" s="269"/>
      <c r="AF345" s="269"/>
      <c r="AG345" s="269"/>
      <c r="AH345" s="269"/>
      <c r="AI345" s="269"/>
      <c r="AJ345" s="269"/>
      <c r="AK345" s="269"/>
      <c r="AL345" s="269"/>
      <c r="AM345" s="269"/>
      <c r="AN345" s="269"/>
      <c r="AO345" s="269"/>
      <c r="AP345" s="269"/>
      <c r="AQ345" s="269"/>
      <c r="AR345" s="269"/>
      <c r="AS345" s="269"/>
      <c r="AT345" s="269"/>
      <c r="AU345" s="269"/>
      <c r="AV345" s="269"/>
      <c r="AW345" s="269"/>
      <c r="AX345" s="269"/>
      <c r="AY345" s="269"/>
      <c r="AZ345" s="269"/>
      <c r="BA345" s="269"/>
      <c r="BB345" s="269"/>
      <c r="BC345" s="269"/>
      <c r="BD345" s="269"/>
      <c r="BE345" s="269"/>
      <c r="BF345" s="269"/>
      <c r="BG345" s="269"/>
      <c r="BH345" s="269"/>
      <c r="BI345" s="269"/>
      <c r="BJ345" s="269"/>
      <c r="BK345" s="269"/>
      <c r="BL345" s="269"/>
      <c r="BM345" s="269"/>
      <c r="BN345" s="269"/>
      <c r="BO345" s="269"/>
      <c r="BP345" s="269"/>
      <c r="BQ345" s="269"/>
    </row>
    <row r="346" spans="1:69" ht="15.75" customHeight="1">
      <c r="A346" s="269"/>
      <c r="B346" s="269"/>
      <c r="C346" s="269"/>
      <c r="D346" s="269"/>
      <c r="E346" s="269"/>
      <c r="F346" s="269"/>
      <c r="G346" s="269"/>
      <c r="H346" s="269"/>
      <c r="I346" s="269"/>
      <c r="J346" s="269"/>
      <c r="K346" s="269"/>
      <c r="L346" s="269"/>
      <c r="M346" s="269"/>
      <c r="N346" s="269"/>
      <c r="O346" s="269"/>
      <c r="P346" s="269"/>
      <c r="Q346" s="269"/>
      <c r="R346" s="269"/>
      <c r="S346" s="269"/>
      <c r="T346" s="269"/>
      <c r="U346" s="269"/>
      <c r="V346" s="269"/>
      <c r="W346" s="269"/>
      <c r="X346" s="269"/>
      <c r="Y346" s="269"/>
      <c r="Z346" s="269"/>
      <c r="AA346" s="269"/>
      <c r="AB346" s="269"/>
      <c r="AC346" s="269"/>
      <c r="AD346" s="269"/>
      <c r="AE346" s="269"/>
      <c r="AF346" s="269"/>
      <c r="AG346" s="269"/>
      <c r="AH346" s="269"/>
      <c r="AI346" s="269"/>
      <c r="AJ346" s="269"/>
      <c r="AK346" s="269"/>
      <c r="AL346" s="269"/>
      <c r="AM346" s="269"/>
      <c r="AN346" s="269"/>
      <c r="AO346" s="269"/>
      <c r="AP346" s="269"/>
      <c r="AQ346" s="269"/>
      <c r="AR346" s="269"/>
      <c r="AS346" s="269"/>
      <c r="AT346" s="269"/>
      <c r="AU346" s="269"/>
      <c r="AV346" s="269"/>
      <c r="AW346" s="269"/>
      <c r="AX346" s="269"/>
      <c r="AY346" s="269"/>
      <c r="AZ346" s="269"/>
      <c r="BA346" s="269"/>
      <c r="BB346" s="269"/>
      <c r="BC346" s="269"/>
      <c r="BD346" s="269"/>
      <c r="BE346" s="269"/>
      <c r="BF346" s="269"/>
      <c r="BG346" s="269"/>
      <c r="BH346" s="269"/>
      <c r="BI346" s="269"/>
      <c r="BJ346" s="269"/>
      <c r="BK346" s="269"/>
      <c r="BL346" s="269"/>
      <c r="BM346" s="269"/>
      <c r="BN346" s="269"/>
      <c r="BO346" s="269"/>
      <c r="BP346" s="269"/>
      <c r="BQ346" s="269"/>
    </row>
    <row r="347" spans="1:69" ht="15.75" customHeight="1">
      <c r="A347" s="269"/>
      <c r="B347" s="269"/>
      <c r="C347" s="269"/>
      <c r="D347" s="269"/>
      <c r="E347" s="269"/>
      <c r="F347" s="269"/>
      <c r="G347" s="269"/>
      <c r="H347" s="269"/>
      <c r="I347" s="269"/>
      <c r="J347" s="269"/>
      <c r="K347" s="269"/>
      <c r="L347" s="269"/>
      <c r="M347" s="269"/>
      <c r="N347" s="269"/>
      <c r="O347" s="269"/>
      <c r="P347" s="269"/>
      <c r="Q347" s="269"/>
      <c r="R347" s="269"/>
      <c r="S347" s="269"/>
      <c r="T347" s="269"/>
      <c r="U347" s="269"/>
      <c r="V347" s="269"/>
      <c r="W347" s="269"/>
      <c r="X347" s="269"/>
      <c r="Y347" s="269"/>
      <c r="Z347" s="269"/>
      <c r="AA347" s="269"/>
      <c r="AB347" s="269"/>
      <c r="AC347" s="269"/>
      <c r="AD347" s="269"/>
      <c r="AE347" s="269"/>
      <c r="AF347" s="269"/>
      <c r="AG347" s="269"/>
      <c r="AH347" s="269"/>
      <c r="AI347" s="269"/>
      <c r="AJ347" s="269"/>
      <c r="AK347" s="269"/>
      <c r="AL347" s="269"/>
      <c r="AM347" s="269"/>
      <c r="AN347" s="269"/>
      <c r="AO347" s="269"/>
      <c r="AP347" s="269"/>
      <c r="AQ347" s="269"/>
      <c r="AR347" s="269"/>
      <c r="AS347" s="269"/>
      <c r="AT347" s="269"/>
      <c r="AU347" s="269"/>
      <c r="AV347" s="269"/>
      <c r="AW347" s="269"/>
      <c r="AX347" s="269"/>
      <c r="AY347" s="269"/>
      <c r="AZ347" s="269"/>
      <c r="BA347" s="269"/>
      <c r="BB347" s="269"/>
      <c r="BC347" s="269"/>
      <c r="BD347" s="269"/>
      <c r="BE347" s="269"/>
      <c r="BF347" s="269"/>
      <c r="BG347" s="269"/>
      <c r="BH347" s="269"/>
      <c r="BI347" s="269"/>
      <c r="BJ347" s="269"/>
      <c r="BK347" s="269"/>
      <c r="BL347" s="269"/>
      <c r="BM347" s="269"/>
      <c r="BN347" s="269"/>
      <c r="BO347" s="269"/>
      <c r="BP347" s="269"/>
      <c r="BQ347" s="269"/>
    </row>
    <row r="348" spans="1:69" ht="15.75" customHeight="1">
      <c r="A348" s="269"/>
      <c r="B348" s="269"/>
      <c r="C348" s="269"/>
      <c r="D348" s="269"/>
      <c r="E348" s="269"/>
      <c r="F348" s="269"/>
      <c r="G348" s="269"/>
      <c r="H348" s="269"/>
      <c r="I348" s="269"/>
      <c r="J348" s="269"/>
      <c r="K348" s="269"/>
      <c r="L348" s="269"/>
      <c r="M348" s="269"/>
      <c r="N348" s="269"/>
      <c r="O348" s="269"/>
      <c r="P348" s="269"/>
      <c r="Q348" s="269"/>
      <c r="R348" s="269"/>
      <c r="S348" s="269"/>
      <c r="T348" s="269"/>
      <c r="U348" s="269"/>
      <c r="V348" s="269"/>
      <c r="W348" s="269"/>
      <c r="X348" s="269"/>
      <c r="Y348" s="269"/>
      <c r="Z348" s="269"/>
      <c r="AA348" s="269"/>
      <c r="AB348" s="269"/>
      <c r="AC348" s="269"/>
      <c r="AD348" s="269"/>
      <c r="AE348" s="269"/>
      <c r="AF348" s="269"/>
      <c r="AG348" s="269"/>
      <c r="AH348" s="269"/>
      <c r="AI348" s="269"/>
      <c r="AJ348" s="269"/>
      <c r="AK348" s="269"/>
      <c r="AL348" s="269"/>
      <c r="AM348" s="269"/>
      <c r="AN348" s="269"/>
      <c r="AO348" s="269"/>
      <c r="AP348" s="269"/>
      <c r="AQ348" s="269"/>
      <c r="AR348" s="269"/>
      <c r="AS348" s="269"/>
      <c r="AT348" s="269"/>
      <c r="AU348" s="269"/>
      <c r="AV348" s="269"/>
      <c r="AW348" s="269"/>
      <c r="AX348" s="269"/>
      <c r="AY348" s="269"/>
      <c r="AZ348" s="269"/>
      <c r="BA348" s="269"/>
      <c r="BB348" s="269"/>
      <c r="BC348" s="269"/>
      <c r="BD348" s="269"/>
      <c r="BE348" s="269"/>
      <c r="BF348" s="269"/>
      <c r="BG348" s="269"/>
      <c r="BH348" s="269"/>
      <c r="BI348" s="269"/>
      <c r="BJ348" s="269"/>
      <c r="BK348" s="269"/>
      <c r="BL348" s="269"/>
      <c r="BM348" s="269"/>
      <c r="BN348" s="269"/>
      <c r="BO348" s="269"/>
      <c r="BP348" s="269"/>
      <c r="BQ348" s="269"/>
    </row>
    <row r="349" spans="1:69" ht="15.75" customHeight="1">
      <c r="A349" s="269"/>
      <c r="B349" s="269"/>
      <c r="C349" s="269"/>
      <c r="D349" s="269"/>
      <c r="E349" s="269"/>
      <c r="F349" s="269"/>
      <c r="G349" s="269"/>
      <c r="H349" s="269"/>
      <c r="I349" s="269"/>
      <c r="J349" s="269"/>
      <c r="K349" s="269"/>
      <c r="L349" s="269"/>
      <c r="M349" s="269"/>
      <c r="N349" s="269"/>
      <c r="O349" s="269"/>
      <c r="P349" s="269"/>
      <c r="Q349" s="269"/>
      <c r="R349" s="269"/>
      <c r="S349" s="269"/>
      <c r="T349" s="269"/>
      <c r="U349" s="269"/>
      <c r="V349" s="269"/>
      <c r="W349" s="269"/>
      <c r="X349" s="269"/>
      <c r="Y349" s="269"/>
      <c r="Z349" s="269"/>
      <c r="AA349" s="269"/>
      <c r="AB349" s="269"/>
      <c r="AC349" s="269"/>
      <c r="AD349" s="269"/>
      <c r="AE349" s="269"/>
      <c r="AF349" s="269"/>
      <c r="AG349" s="269"/>
      <c r="AH349" s="269"/>
      <c r="AI349" s="269"/>
      <c r="AJ349" s="269"/>
      <c r="AK349" s="269"/>
      <c r="AL349" s="269"/>
      <c r="AM349" s="269"/>
      <c r="AN349" s="269"/>
      <c r="AO349" s="269"/>
      <c r="AP349" s="269"/>
      <c r="AQ349" s="269"/>
      <c r="AR349" s="269"/>
      <c r="AS349" s="269"/>
      <c r="AT349" s="269"/>
      <c r="AU349" s="269"/>
      <c r="AV349" s="269"/>
      <c r="AW349" s="269"/>
      <c r="AX349" s="269"/>
      <c r="AY349" s="269"/>
      <c r="AZ349" s="269"/>
      <c r="BA349" s="269"/>
      <c r="BB349" s="269"/>
      <c r="BC349" s="269"/>
      <c r="BD349" s="269"/>
      <c r="BE349" s="269"/>
      <c r="BF349" s="269"/>
      <c r="BG349" s="269"/>
      <c r="BH349" s="269"/>
      <c r="BI349" s="269"/>
      <c r="BJ349" s="269"/>
      <c r="BK349" s="269"/>
      <c r="BL349" s="269"/>
      <c r="BM349" s="269"/>
      <c r="BN349" s="269"/>
      <c r="BO349" s="269"/>
      <c r="BP349" s="269"/>
      <c r="BQ349" s="269"/>
    </row>
    <row r="350" spans="1:69" ht="15.75" customHeight="1">
      <c r="A350" s="269"/>
      <c r="B350" s="269"/>
      <c r="C350" s="269"/>
      <c r="D350" s="269"/>
      <c r="E350" s="269"/>
      <c r="F350" s="269"/>
      <c r="G350" s="269"/>
      <c r="H350" s="269"/>
      <c r="I350" s="269"/>
      <c r="J350" s="269"/>
      <c r="K350" s="269"/>
      <c r="L350" s="269"/>
      <c r="M350" s="269"/>
      <c r="N350" s="269"/>
      <c r="O350" s="269"/>
      <c r="P350" s="269"/>
      <c r="Q350" s="269"/>
      <c r="R350" s="269"/>
      <c r="S350" s="269"/>
      <c r="T350" s="269"/>
      <c r="U350" s="269"/>
      <c r="V350" s="269"/>
      <c r="W350" s="269"/>
      <c r="X350" s="269"/>
      <c r="Y350" s="269"/>
      <c r="Z350" s="269"/>
      <c r="AA350" s="269"/>
      <c r="AB350" s="269"/>
      <c r="AC350" s="269"/>
      <c r="AD350" s="269"/>
      <c r="AE350" s="269"/>
      <c r="AF350" s="269"/>
      <c r="AG350" s="269"/>
      <c r="AH350" s="269"/>
      <c r="AI350" s="269"/>
      <c r="AJ350" s="269"/>
      <c r="AK350" s="269"/>
      <c r="AL350" s="269"/>
      <c r="AM350" s="269"/>
      <c r="AN350" s="269"/>
      <c r="AO350" s="269"/>
      <c r="AP350" s="269"/>
      <c r="AQ350" s="269"/>
      <c r="AR350" s="269"/>
      <c r="AS350" s="269"/>
      <c r="AT350" s="269"/>
      <c r="AU350" s="269"/>
      <c r="AV350" s="269"/>
      <c r="AW350" s="269"/>
      <c r="AX350" s="269"/>
      <c r="AY350" s="269"/>
      <c r="AZ350" s="269"/>
      <c r="BA350" s="269"/>
      <c r="BB350" s="269"/>
      <c r="BC350" s="269"/>
      <c r="BD350" s="269"/>
      <c r="BE350" s="269"/>
      <c r="BF350" s="269"/>
      <c r="BG350" s="269"/>
      <c r="BH350" s="269"/>
      <c r="BI350" s="269"/>
      <c r="BJ350" s="269"/>
      <c r="BK350" s="269"/>
      <c r="BL350" s="269"/>
      <c r="BM350" s="269"/>
      <c r="BN350" s="269"/>
      <c r="BO350" s="269"/>
      <c r="BP350" s="269"/>
      <c r="BQ350" s="269"/>
    </row>
    <row r="351" spans="1:69" ht="15.75" customHeight="1">
      <c r="A351" s="269"/>
      <c r="B351" s="269"/>
      <c r="C351" s="269"/>
      <c r="D351" s="269"/>
      <c r="E351" s="269"/>
      <c r="F351" s="269"/>
      <c r="G351" s="269"/>
      <c r="H351" s="269"/>
      <c r="I351" s="269"/>
      <c r="J351" s="269"/>
      <c r="K351" s="269"/>
      <c r="L351" s="269"/>
      <c r="M351" s="269"/>
      <c r="N351" s="269"/>
      <c r="O351" s="269"/>
      <c r="P351" s="269"/>
      <c r="Q351" s="269"/>
      <c r="R351" s="269"/>
      <c r="S351" s="269"/>
      <c r="T351" s="269"/>
      <c r="U351" s="269"/>
      <c r="V351" s="269"/>
      <c r="W351" s="269"/>
      <c r="X351" s="269"/>
      <c r="Y351" s="269"/>
      <c r="Z351" s="269"/>
      <c r="AA351" s="269"/>
      <c r="AB351" s="269"/>
      <c r="AC351" s="269"/>
      <c r="AD351" s="269"/>
      <c r="AE351" s="269"/>
      <c r="AF351" s="269"/>
      <c r="AG351" s="269"/>
      <c r="AH351" s="269"/>
      <c r="AI351" s="269"/>
      <c r="AJ351" s="269"/>
      <c r="AK351" s="269"/>
      <c r="AL351" s="269"/>
      <c r="AM351" s="269"/>
      <c r="AN351" s="269"/>
      <c r="AO351" s="269"/>
      <c r="AP351" s="269"/>
      <c r="AQ351" s="269"/>
      <c r="AR351" s="269"/>
      <c r="AS351" s="269"/>
      <c r="AT351" s="269"/>
      <c r="AU351" s="269"/>
      <c r="AV351" s="269"/>
      <c r="AW351" s="269"/>
      <c r="AX351" s="269"/>
      <c r="AY351" s="269"/>
      <c r="AZ351" s="269"/>
      <c r="BA351" s="269"/>
      <c r="BB351" s="269"/>
      <c r="BC351" s="269"/>
      <c r="BD351" s="269"/>
      <c r="BE351" s="269"/>
      <c r="BF351" s="269"/>
      <c r="BG351" s="269"/>
      <c r="BH351" s="269"/>
      <c r="BI351" s="269"/>
      <c r="BJ351" s="269"/>
      <c r="BK351" s="269"/>
      <c r="BL351" s="269"/>
      <c r="BM351" s="269"/>
      <c r="BN351" s="269"/>
      <c r="BO351" s="269"/>
      <c r="BP351" s="269"/>
      <c r="BQ351" s="269"/>
    </row>
    <row r="352" spans="1:69" ht="15.75" customHeight="1">
      <c r="A352" s="269"/>
      <c r="B352" s="269"/>
      <c r="C352" s="269"/>
      <c r="D352" s="269"/>
      <c r="E352" s="269"/>
      <c r="F352" s="269"/>
      <c r="G352" s="269"/>
      <c r="H352" s="269"/>
      <c r="I352" s="269"/>
      <c r="J352" s="269"/>
      <c r="K352" s="269"/>
      <c r="L352" s="269"/>
      <c r="M352" s="269"/>
      <c r="N352" s="269"/>
      <c r="O352" s="269"/>
      <c r="P352" s="269"/>
      <c r="Q352" s="269"/>
      <c r="R352" s="269"/>
      <c r="S352" s="269"/>
      <c r="T352" s="269"/>
      <c r="U352" s="269"/>
      <c r="V352" s="269"/>
      <c r="W352" s="269"/>
      <c r="X352" s="269"/>
      <c r="Y352" s="269"/>
      <c r="Z352" s="269"/>
      <c r="AA352" s="269"/>
      <c r="AB352" s="269"/>
      <c r="AC352" s="269"/>
      <c r="AD352" s="269"/>
      <c r="AE352" s="269"/>
      <c r="AF352" s="269"/>
      <c r="AG352" s="269"/>
      <c r="AH352" s="269"/>
      <c r="AI352" s="269"/>
      <c r="AJ352" s="269"/>
      <c r="AK352" s="269"/>
      <c r="AL352" s="269"/>
      <c r="AM352" s="269"/>
      <c r="AN352" s="269"/>
      <c r="AO352" s="269"/>
      <c r="AP352" s="269"/>
      <c r="AQ352" s="269"/>
      <c r="AR352" s="269"/>
      <c r="AS352" s="269"/>
      <c r="AT352" s="269"/>
      <c r="AU352" s="269"/>
      <c r="AV352" s="269"/>
      <c r="AW352" s="269"/>
      <c r="AX352" s="269"/>
      <c r="AY352" s="269"/>
      <c r="AZ352" s="269"/>
      <c r="BA352" s="269"/>
      <c r="BB352" s="269"/>
      <c r="BC352" s="269"/>
      <c r="BD352" s="269"/>
      <c r="BE352" s="269"/>
      <c r="BF352" s="269"/>
      <c r="BG352" s="269"/>
      <c r="BH352" s="269"/>
      <c r="BI352" s="269"/>
      <c r="BJ352" s="269"/>
      <c r="BK352" s="269"/>
      <c r="BL352" s="269"/>
      <c r="BM352" s="269"/>
      <c r="BN352" s="269"/>
      <c r="BO352" s="269"/>
      <c r="BP352" s="269"/>
      <c r="BQ352" s="269"/>
    </row>
    <row r="353" spans="1:69" ht="15.75" customHeight="1">
      <c r="A353" s="269"/>
      <c r="B353" s="269"/>
      <c r="C353" s="269"/>
      <c r="D353" s="269"/>
      <c r="E353" s="269"/>
      <c r="F353" s="269"/>
      <c r="G353" s="269"/>
      <c r="H353" s="269"/>
      <c r="I353" s="269"/>
      <c r="J353" s="269"/>
      <c r="K353" s="269"/>
      <c r="L353" s="269"/>
      <c r="M353" s="269"/>
      <c r="N353" s="269"/>
      <c r="O353" s="269"/>
      <c r="P353" s="269"/>
      <c r="Q353" s="269"/>
      <c r="R353" s="269"/>
      <c r="S353" s="269"/>
      <c r="T353" s="269"/>
      <c r="U353" s="269"/>
      <c r="V353" s="269"/>
      <c r="W353" s="269"/>
      <c r="X353" s="269"/>
      <c r="Y353" s="269"/>
      <c r="Z353" s="269"/>
      <c r="AA353" s="269"/>
      <c r="AB353" s="269"/>
      <c r="AC353" s="269"/>
      <c r="AD353" s="269"/>
      <c r="AE353" s="269"/>
      <c r="AF353" s="269"/>
      <c r="AG353" s="269"/>
      <c r="AH353" s="269"/>
      <c r="AI353" s="269"/>
      <c r="AJ353" s="269"/>
      <c r="AK353" s="269"/>
      <c r="AL353" s="269"/>
      <c r="AM353" s="269"/>
      <c r="AN353" s="269"/>
      <c r="AO353" s="269"/>
      <c r="AP353" s="269"/>
      <c r="AQ353" s="269"/>
      <c r="AR353" s="269"/>
      <c r="AS353" s="269"/>
      <c r="AT353" s="269"/>
      <c r="AU353" s="269"/>
      <c r="AV353" s="269"/>
      <c r="AW353" s="269"/>
      <c r="AX353" s="269"/>
      <c r="AY353" s="269"/>
      <c r="AZ353" s="269"/>
      <c r="BA353" s="269"/>
      <c r="BB353" s="269"/>
      <c r="BC353" s="269"/>
      <c r="BD353" s="269"/>
      <c r="BE353" s="269"/>
      <c r="BF353" s="269"/>
      <c r="BG353" s="269"/>
      <c r="BH353" s="269"/>
      <c r="BI353" s="269"/>
      <c r="BJ353" s="269"/>
      <c r="BK353" s="269"/>
      <c r="BL353" s="269"/>
      <c r="BM353" s="269"/>
      <c r="BN353" s="269"/>
      <c r="BO353" s="269"/>
      <c r="BP353" s="269"/>
      <c r="BQ353" s="269"/>
    </row>
    <row r="354" spans="1:69" ht="15.75" customHeight="1">
      <c r="A354" s="269"/>
      <c r="B354" s="269"/>
      <c r="C354" s="269"/>
      <c r="D354" s="269"/>
      <c r="E354" s="269"/>
      <c r="F354" s="269"/>
      <c r="G354" s="269"/>
      <c r="H354" s="269"/>
      <c r="I354" s="269"/>
      <c r="J354" s="269"/>
      <c r="K354" s="269"/>
      <c r="L354" s="269"/>
      <c r="M354" s="269"/>
      <c r="N354" s="269"/>
      <c r="O354" s="269"/>
      <c r="P354" s="269"/>
      <c r="Q354" s="269"/>
      <c r="R354" s="269"/>
      <c r="S354" s="269"/>
      <c r="T354" s="269"/>
      <c r="U354" s="269"/>
      <c r="V354" s="269"/>
      <c r="W354" s="269"/>
      <c r="X354" s="269"/>
      <c r="Y354" s="269"/>
      <c r="Z354" s="269"/>
      <c r="AA354" s="269"/>
      <c r="AB354" s="269"/>
      <c r="AC354" s="269"/>
      <c r="AD354" s="269"/>
      <c r="AE354" s="269"/>
      <c r="AF354" s="269"/>
      <c r="AG354" s="269"/>
      <c r="AH354" s="269"/>
      <c r="AI354" s="269"/>
      <c r="AJ354" s="269"/>
      <c r="AK354" s="269"/>
      <c r="AL354" s="269"/>
      <c r="AM354" s="269"/>
      <c r="AN354" s="269"/>
      <c r="AO354" s="269"/>
      <c r="AP354" s="269"/>
      <c r="AQ354" s="269"/>
      <c r="AR354" s="269"/>
      <c r="AS354" s="269"/>
      <c r="AT354" s="269"/>
      <c r="AU354" s="269"/>
      <c r="AV354" s="269"/>
      <c r="AW354" s="269"/>
      <c r="AX354" s="269"/>
      <c r="AY354" s="269"/>
      <c r="AZ354" s="269"/>
      <c r="BA354" s="269"/>
      <c r="BB354" s="269"/>
      <c r="BC354" s="269"/>
      <c r="BD354" s="269"/>
      <c r="BE354" s="269"/>
      <c r="BF354" s="269"/>
      <c r="BG354" s="269"/>
      <c r="BH354" s="269"/>
      <c r="BI354" s="269"/>
      <c r="BJ354" s="269"/>
      <c r="BK354" s="269"/>
      <c r="BL354" s="269"/>
      <c r="BM354" s="269"/>
      <c r="BN354" s="269"/>
      <c r="BO354" s="269"/>
      <c r="BP354" s="269"/>
      <c r="BQ354" s="269"/>
    </row>
    <row r="355" spans="1:69" ht="15.75" customHeight="1">
      <c r="A355" s="269"/>
      <c r="B355" s="269"/>
      <c r="C355" s="269"/>
      <c r="D355" s="269"/>
      <c r="E355" s="269"/>
      <c r="F355" s="269"/>
      <c r="G355" s="269"/>
      <c r="H355" s="269"/>
      <c r="I355" s="269"/>
      <c r="J355" s="269"/>
      <c r="K355" s="269"/>
      <c r="L355" s="269"/>
      <c r="M355" s="269"/>
      <c r="N355" s="269"/>
      <c r="O355" s="269"/>
      <c r="P355" s="269"/>
      <c r="Q355" s="269"/>
      <c r="R355" s="269"/>
      <c r="S355" s="269"/>
      <c r="T355" s="269"/>
      <c r="U355" s="269"/>
      <c r="V355" s="269"/>
      <c r="W355" s="269"/>
      <c r="X355" s="269"/>
      <c r="Y355" s="269"/>
      <c r="Z355" s="269"/>
      <c r="AA355" s="269"/>
      <c r="AB355" s="269"/>
      <c r="AC355" s="269"/>
      <c r="AD355" s="269"/>
      <c r="AE355" s="269"/>
      <c r="AF355" s="269"/>
      <c r="AG355" s="269"/>
      <c r="AH355" s="269"/>
      <c r="AI355" s="269"/>
      <c r="AJ355" s="269"/>
      <c r="AK355" s="269"/>
      <c r="AL355" s="269"/>
      <c r="AM355" s="269"/>
      <c r="AN355" s="269"/>
      <c r="AO355" s="269"/>
      <c r="AP355" s="269"/>
      <c r="AQ355" s="269"/>
      <c r="AR355" s="269"/>
      <c r="AS355" s="269"/>
      <c r="AT355" s="269"/>
      <c r="AU355" s="269"/>
      <c r="AV355" s="269"/>
      <c r="AW355" s="269"/>
      <c r="AX355" s="269"/>
      <c r="AY355" s="269"/>
      <c r="AZ355" s="269"/>
      <c r="BA355" s="269"/>
      <c r="BB355" s="269"/>
      <c r="BC355" s="269"/>
      <c r="BD355" s="269"/>
      <c r="BE355" s="269"/>
      <c r="BF355" s="269"/>
      <c r="BG355" s="269"/>
      <c r="BH355" s="269"/>
      <c r="BI355" s="269"/>
      <c r="BJ355" s="269"/>
      <c r="BK355" s="269"/>
      <c r="BL355" s="269"/>
      <c r="BM355" s="269"/>
      <c r="BN355" s="269"/>
      <c r="BO355" s="269"/>
      <c r="BP355" s="269"/>
      <c r="BQ355" s="269"/>
    </row>
    <row r="356" spans="1:69" ht="15.75" customHeight="1">
      <c r="A356" s="269"/>
      <c r="B356" s="269"/>
      <c r="C356" s="269"/>
      <c r="D356" s="269"/>
      <c r="E356" s="269"/>
      <c r="F356" s="269"/>
      <c r="G356" s="269"/>
      <c r="H356" s="269"/>
      <c r="I356" s="269"/>
      <c r="J356" s="269"/>
      <c r="K356" s="269"/>
      <c r="L356" s="269"/>
      <c r="M356" s="269"/>
      <c r="N356" s="269"/>
      <c r="O356" s="269"/>
      <c r="P356" s="269"/>
      <c r="Q356" s="269"/>
      <c r="R356" s="269"/>
      <c r="S356" s="269"/>
      <c r="T356" s="269"/>
      <c r="U356" s="269"/>
      <c r="V356" s="269"/>
      <c r="W356" s="269"/>
      <c r="X356" s="269"/>
      <c r="Y356" s="269"/>
      <c r="Z356" s="269"/>
      <c r="AA356" s="269"/>
      <c r="AB356" s="269"/>
      <c r="AC356" s="269"/>
      <c r="AD356" s="269"/>
      <c r="AE356" s="269"/>
      <c r="AF356" s="269"/>
      <c r="AG356" s="269"/>
      <c r="AH356" s="269"/>
      <c r="AI356" s="269"/>
      <c r="AJ356" s="269"/>
      <c r="AK356" s="269"/>
      <c r="AL356" s="269"/>
      <c r="AM356" s="269"/>
      <c r="AN356" s="269"/>
      <c r="AO356" s="269"/>
      <c r="AP356" s="269"/>
      <c r="AQ356" s="269"/>
      <c r="AR356" s="269"/>
      <c r="AS356" s="269"/>
      <c r="AT356" s="269"/>
      <c r="AU356" s="269"/>
      <c r="AV356" s="269"/>
      <c r="AW356" s="269"/>
      <c r="AX356" s="269"/>
      <c r="AY356" s="269"/>
      <c r="AZ356" s="269"/>
      <c r="BA356" s="269"/>
      <c r="BB356" s="269"/>
      <c r="BC356" s="269"/>
      <c r="BD356" s="269"/>
      <c r="BE356" s="269"/>
      <c r="BF356" s="269"/>
      <c r="BG356" s="269"/>
      <c r="BH356" s="269"/>
      <c r="BI356" s="269"/>
      <c r="BJ356" s="269"/>
      <c r="BK356" s="269"/>
      <c r="BL356" s="269"/>
      <c r="BM356" s="269"/>
      <c r="BN356" s="269"/>
      <c r="BO356" s="269"/>
      <c r="BP356" s="269"/>
      <c r="BQ356" s="269"/>
    </row>
    <row r="357" spans="1:69" ht="15.75" customHeight="1">
      <c r="A357" s="269"/>
      <c r="B357" s="269"/>
      <c r="C357" s="269"/>
      <c r="D357" s="269"/>
      <c r="E357" s="269"/>
      <c r="F357" s="269"/>
      <c r="G357" s="269"/>
      <c r="H357" s="269"/>
      <c r="I357" s="269"/>
      <c r="J357" s="269"/>
      <c r="K357" s="269"/>
      <c r="L357" s="269"/>
      <c r="M357" s="269"/>
      <c r="N357" s="269"/>
      <c r="O357" s="269"/>
      <c r="P357" s="269"/>
      <c r="Q357" s="269"/>
      <c r="R357" s="269"/>
      <c r="S357" s="269"/>
      <c r="T357" s="269"/>
      <c r="U357" s="269"/>
      <c r="V357" s="269"/>
      <c r="W357" s="269"/>
      <c r="X357" s="269"/>
      <c r="Y357" s="269"/>
      <c r="Z357" s="269"/>
      <c r="AA357" s="269"/>
      <c r="AB357" s="269"/>
      <c r="AC357" s="269"/>
      <c r="AD357" s="269"/>
      <c r="AE357" s="269"/>
      <c r="AF357" s="269"/>
      <c r="AG357" s="269"/>
      <c r="AH357" s="269"/>
      <c r="AI357" s="269"/>
      <c r="AJ357" s="269"/>
      <c r="AK357" s="269"/>
      <c r="AL357" s="269"/>
      <c r="AM357" s="269"/>
      <c r="AN357" s="269"/>
      <c r="AO357" s="269"/>
      <c r="AP357" s="269"/>
      <c r="AQ357" s="269"/>
      <c r="AR357" s="269"/>
      <c r="AS357" s="269"/>
      <c r="AT357" s="269"/>
      <c r="AU357" s="269"/>
      <c r="AV357" s="269"/>
      <c r="AW357" s="269"/>
      <c r="AX357" s="269"/>
      <c r="AY357" s="269"/>
      <c r="AZ357" s="269"/>
      <c r="BA357" s="269"/>
      <c r="BB357" s="269"/>
      <c r="BC357" s="269"/>
      <c r="BD357" s="269"/>
      <c r="BE357" s="269"/>
      <c r="BF357" s="269"/>
      <c r="BG357" s="269"/>
      <c r="BH357" s="269"/>
      <c r="BI357" s="269"/>
      <c r="BJ357" s="269"/>
      <c r="BK357" s="269"/>
      <c r="BL357" s="269"/>
      <c r="BM357" s="269"/>
      <c r="BN357" s="269"/>
      <c r="BO357" s="269"/>
      <c r="BP357" s="269"/>
      <c r="BQ357" s="269"/>
    </row>
    <row r="358" spans="1:69" ht="15.75" customHeight="1">
      <c r="A358" s="269"/>
      <c r="B358" s="269"/>
      <c r="C358" s="269"/>
      <c r="D358" s="269"/>
      <c r="E358" s="269"/>
      <c r="F358" s="269"/>
      <c r="G358" s="269"/>
      <c r="H358" s="269"/>
      <c r="I358" s="269"/>
      <c r="J358" s="269"/>
      <c r="K358" s="269"/>
      <c r="L358" s="269"/>
      <c r="M358" s="269"/>
      <c r="N358" s="269"/>
      <c r="O358" s="269"/>
      <c r="P358" s="269"/>
      <c r="Q358" s="269"/>
      <c r="R358" s="269"/>
      <c r="S358" s="269"/>
      <c r="T358" s="269"/>
      <c r="U358" s="269"/>
      <c r="V358" s="269"/>
      <c r="W358" s="269"/>
      <c r="X358" s="269"/>
      <c r="Y358" s="269"/>
      <c r="Z358" s="269"/>
      <c r="AA358" s="269"/>
      <c r="AB358" s="269"/>
      <c r="AC358" s="269"/>
      <c r="AD358" s="269"/>
      <c r="AE358" s="269"/>
      <c r="AF358" s="269"/>
      <c r="AG358" s="269"/>
      <c r="AH358" s="269"/>
      <c r="AI358" s="269"/>
      <c r="AJ358" s="269"/>
      <c r="AK358" s="269"/>
      <c r="AL358" s="269"/>
      <c r="AM358" s="269"/>
      <c r="AN358" s="269"/>
      <c r="AO358" s="269"/>
      <c r="AP358" s="269"/>
      <c r="AQ358" s="269"/>
      <c r="AR358" s="269"/>
      <c r="AS358" s="269"/>
      <c r="AT358" s="269"/>
      <c r="AU358" s="269"/>
      <c r="AV358" s="269"/>
      <c r="AW358" s="269"/>
      <c r="AX358" s="269"/>
      <c r="AY358" s="269"/>
      <c r="AZ358" s="269"/>
      <c r="BA358" s="269"/>
      <c r="BB358" s="269"/>
      <c r="BC358" s="269"/>
      <c r="BD358" s="269"/>
      <c r="BE358" s="269"/>
      <c r="BF358" s="269"/>
      <c r="BG358" s="269"/>
      <c r="BH358" s="269"/>
      <c r="BI358" s="269"/>
      <c r="BJ358" s="269"/>
      <c r="BK358" s="269"/>
      <c r="BL358" s="269"/>
      <c r="BM358" s="269"/>
      <c r="BN358" s="269"/>
      <c r="BO358" s="269"/>
      <c r="BP358" s="269"/>
      <c r="BQ358" s="269"/>
    </row>
    <row r="359" spans="1:69" ht="15.75" customHeight="1">
      <c r="A359" s="269"/>
      <c r="B359" s="269"/>
      <c r="C359" s="269"/>
      <c r="D359" s="269"/>
      <c r="E359" s="269"/>
      <c r="F359" s="269"/>
      <c r="G359" s="269"/>
      <c r="H359" s="269"/>
      <c r="I359" s="269"/>
      <c r="J359" s="269"/>
      <c r="K359" s="269"/>
      <c r="L359" s="269"/>
      <c r="M359" s="269"/>
      <c r="N359" s="269"/>
      <c r="O359" s="269"/>
      <c r="P359" s="269"/>
      <c r="Q359" s="269"/>
      <c r="R359" s="269"/>
      <c r="S359" s="269"/>
      <c r="T359" s="269"/>
      <c r="U359" s="269"/>
      <c r="V359" s="269"/>
      <c r="W359" s="269"/>
      <c r="X359" s="269"/>
      <c r="Y359" s="269"/>
      <c r="Z359" s="269"/>
      <c r="AA359" s="269"/>
      <c r="AB359" s="269"/>
      <c r="AC359" s="269"/>
      <c r="AD359" s="269"/>
      <c r="AE359" s="269"/>
      <c r="AF359" s="269"/>
      <c r="AG359" s="269"/>
      <c r="AH359" s="269"/>
      <c r="AI359" s="269"/>
      <c r="AJ359" s="269"/>
      <c r="AK359" s="269"/>
      <c r="AL359" s="269"/>
      <c r="AM359" s="269"/>
      <c r="AN359" s="269"/>
      <c r="AO359" s="269"/>
      <c r="AP359" s="269"/>
      <c r="AQ359" s="269"/>
      <c r="AR359" s="269"/>
      <c r="AS359" s="269"/>
      <c r="AT359" s="269"/>
      <c r="AU359" s="269"/>
      <c r="AV359" s="269"/>
      <c r="AW359" s="269"/>
      <c r="AX359" s="269"/>
      <c r="AY359" s="269"/>
      <c r="AZ359" s="269"/>
      <c r="BA359" s="269"/>
      <c r="BB359" s="269"/>
      <c r="BC359" s="269"/>
      <c r="BD359" s="269"/>
      <c r="BE359" s="269"/>
      <c r="BF359" s="269"/>
      <c r="BG359" s="269"/>
      <c r="BH359" s="269"/>
      <c r="BI359" s="269"/>
      <c r="BJ359" s="269"/>
      <c r="BK359" s="269"/>
      <c r="BL359" s="269"/>
      <c r="BM359" s="269"/>
      <c r="BN359" s="269"/>
      <c r="BO359" s="269"/>
      <c r="BP359" s="269"/>
      <c r="BQ359" s="269"/>
    </row>
    <row r="360" spans="1:69" ht="15.75" customHeight="1">
      <c r="A360" s="269"/>
      <c r="B360" s="269"/>
      <c r="C360" s="269"/>
      <c r="D360" s="269"/>
      <c r="E360" s="269"/>
      <c r="F360" s="269"/>
      <c r="G360" s="269"/>
      <c r="H360" s="269"/>
      <c r="I360" s="269"/>
      <c r="J360" s="269"/>
      <c r="K360" s="269"/>
      <c r="L360" s="269"/>
      <c r="M360" s="269"/>
      <c r="N360" s="269"/>
      <c r="O360" s="269"/>
      <c r="P360" s="269"/>
      <c r="Q360" s="269"/>
      <c r="R360" s="269"/>
      <c r="S360" s="269"/>
      <c r="T360" s="269"/>
      <c r="U360" s="269"/>
      <c r="V360" s="269"/>
      <c r="W360" s="269"/>
      <c r="X360" s="269"/>
      <c r="Y360" s="269"/>
      <c r="Z360" s="269"/>
      <c r="AA360" s="269"/>
      <c r="AB360" s="269"/>
      <c r="AC360" s="269"/>
      <c r="AD360" s="269"/>
      <c r="AE360" s="269"/>
      <c r="AF360" s="269"/>
      <c r="AG360" s="269"/>
      <c r="AH360" s="269"/>
      <c r="AI360" s="269"/>
      <c r="AJ360" s="269"/>
      <c r="AK360" s="269"/>
      <c r="AL360" s="269"/>
      <c r="AM360" s="269"/>
      <c r="AN360" s="269"/>
      <c r="AO360" s="269"/>
      <c r="AP360" s="269"/>
      <c r="AQ360" s="269"/>
      <c r="AR360" s="269"/>
      <c r="AS360" s="269"/>
      <c r="AT360" s="269"/>
      <c r="AU360" s="269"/>
      <c r="AV360" s="269"/>
      <c r="AW360" s="269"/>
      <c r="AX360" s="269"/>
      <c r="AY360" s="269"/>
      <c r="AZ360" s="269"/>
      <c r="BA360" s="269"/>
      <c r="BB360" s="269"/>
      <c r="BC360" s="269"/>
      <c r="BD360" s="269"/>
      <c r="BE360" s="269"/>
      <c r="BF360" s="269"/>
      <c r="BG360" s="269"/>
      <c r="BH360" s="269"/>
      <c r="BI360" s="269"/>
      <c r="BJ360" s="269"/>
      <c r="BK360" s="269"/>
      <c r="BL360" s="269"/>
      <c r="BM360" s="269"/>
      <c r="BN360" s="269"/>
      <c r="BO360" s="269"/>
      <c r="BP360" s="269"/>
      <c r="BQ360" s="269"/>
    </row>
    <row r="361" spans="1:69" ht="15.75" customHeight="1">
      <c r="A361" s="269"/>
      <c r="B361" s="269"/>
      <c r="C361" s="269"/>
      <c r="D361" s="269"/>
      <c r="E361" s="269"/>
      <c r="F361" s="269"/>
      <c r="G361" s="269"/>
      <c r="H361" s="269"/>
      <c r="I361" s="269"/>
      <c r="J361" s="269"/>
      <c r="K361" s="269"/>
      <c r="L361" s="269"/>
      <c r="M361" s="269"/>
      <c r="N361" s="269"/>
      <c r="O361" s="269"/>
      <c r="P361" s="269"/>
      <c r="Q361" s="269"/>
      <c r="R361" s="269"/>
      <c r="S361" s="269"/>
      <c r="T361" s="269"/>
      <c r="U361" s="269"/>
      <c r="V361" s="269"/>
      <c r="W361" s="269"/>
      <c r="X361" s="269"/>
      <c r="Y361" s="269"/>
      <c r="Z361" s="269"/>
      <c r="AA361" s="269"/>
      <c r="AB361" s="269"/>
      <c r="AC361" s="269"/>
      <c r="AD361" s="269"/>
      <c r="AE361" s="269"/>
      <c r="AF361" s="269"/>
      <c r="AG361" s="269"/>
      <c r="AH361" s="269"/>
      <c r="AI361" s="269"/>
      <c r="AJ361" s="269"/>
      <c r="AK361" s="269"/>
      <c r="AL361" s="269"/>
      <c r="AM361" s="269"/>
      <c r="AN361" s="269"/>
      <c r="AO361" s="269"/>
      <c r="AP361" s="269"/>
      <c r="AQ361" s="269"/>
      <c r="AR361" s="269"/>
      <c r="AS361" s="269"/>
      <c r="AT361" s="269"/>
      <c r="AU361" s="269"/>
      <c r="AV361" s="269"/>
      <c r="AW361" s="269"/>
      <c r="AX361" s="269"/>
      <c r="AY361" s="269"/>
      <c r="AZ361" s="269"/>
      <c r="BA361" s="269"/>
      <c r="BB361" s="269"/>
      <c r="BC361" s="269"/>
      <c r="BD361" s="269"/>
      <c r="BE361" s="269"/>
      <c r="BF361" s="269"/>
      <c r="BG361" s="269"/>
      <c r="BH361" s="269"/>
      <c r="BI361" s="269"/>
      <c r="BJ361" s="269"/>
      <c r="BK361" s="269"/>
      <c r="BL361" s="269"/>
      <c r="BM361" s="269"/>
      <c r="BN361" s="269"/>
      <c r="BO361" s="269"/>
      <c r="BP361" s="269"/>
      <c r="BQ361" s="269"/>
    </row>
    <row r="362" spans="1:69" ht="15.75" customHeight="1">
      <c r="A362" s="269"/>
      <c r="B362" s="269"/>
      <c r="C362" s="269"/>
      <c r="D362" s="269"/>
      <c r="E362" s="269"/>
      <c r="F362" s="269"/>
      <c r="G362" s="269"/>
      <c r="H362" s="269"/>
      <c r="I362" s="269"/>
      <c r="J362" s="269"/>
      <c r="K362" s="269"/>
      <c r="L362" s="269"/>
      <c r="M362" s="269"/>
      <c r="N362" s="269"/>
      <c r="O362" s="269"/>
      <c r="P362" s="269"/>
      <c r="Q362" s="269"/>
      <c r="R362" s="269"/>
      <c r="S362" s="269"/>
      <c r="T362" s="269"/>
      <c r="U362" s="269"/>
      <c r="V362" s="269"/>
      <c r="W362" s="269"/>
      <c r="X362" s="269"/>
      <c r="Y362" s="269"/>
      <c r="Z362" s="269"/>
      <c r="AA362" s="269"/>
      <c r="AB362" s="269"/>
      <c r="AC362" s="269"/>
      <c r="AD362" s="269"/>
      <c r="AE362" s="269"/>
      <c r="AF362" s="269"/>
      <c r="AG362" s="269"/>
      <c r="AH362" s="269"/>
      <c r="AI362" s="269"/>
      <c r="AJ362" s="269"/>
      <c r="AK362" s="269"/>
      <c r="AL362" s="269"/>
      <c r="AM362" s="269"/>
      <c r="AN362" s="269"/>
      <c r="AO362" s="269"/>
      <c r="AP362" s="269"/>
      <c r="AQ362" s="269"/>
      <c r="AR362" s="269"/>
      <c r="AS362" s="269"/>
      <c r="AT362" s="269"/>
      <c r="AU362" s="269"/>
      <c r="AV362" s="269"/>
      <c r="AW362" s="269"/>
      <c r="AX362" s="269"/>
      <c r="AY362" s="269"/>
      <c r="AZ362" s="269"/>
      <c r="BA362" s="269"/>
      <c r="BB362" s="269"/>
      <c r="BC362" s="269"/>
      <c r="BD362" s="269"/>
      <c r="BE362" s="269"/>
      <c r="BF362" s="269"/>
      <c r="BG362" s="269"/>
      <c r="BH362" s="269"/>
      <c r="BI362" s="269"/>
      <c r="BJ362" s="269"/>
      <c r="BK362" s="269"/>
      <c r="BL362" s="269"/>
      <c r="BM362" s="269"/>
      <c r="BN362" s="269"/>
      <c r="BO362" s="269"/>
      <c r="BP362" s="269"/>
      <c r="BQ362" s="269"/>
    </row>
    <row r="363" spans="1:69" ht="15.75" customHeight="1">
      <c r="A363" s="269"/>
      <c r="B363" s="269"/>
      <c r="C363" s="269"/>
      <c r="D363" s="269"/>
      <c r="E363" s="269"/>
      <c r="F363" s="269"/>
      <c r="G363" s="269"/>
      <c r="H363" s="269"/>
      <c r="I363" s="269"/>
      <c r="J363" s="269"/>
      <c r="K363" s="269"/>
      <c r="L363" s="269"/>
      <c r="M363" s="269"/>
      <c r="N363" s="269"/>
      <c r="O363" s="269"/>
      <c r="P363" s="269"/>
      <c r="Q363" s="269"/>
      <c r="R363" s="269"/>
      <c r="S363" s="269"/>
      <c r="T363" s="269"/>
      <c r="U363" s="269"/>
      <c r="V363" s="269"/>
      <c r="W363" s="269"/>
      <c r="X363" s="269"/>
      <c r="Y363" s="269"/>
      <c r="Z363" s="269"/>
      <c r="AA363" s="269"/>
      <c r="AB363" s="269"/>
      <c r="AC363" s="269"/>
      <c r="AD363" s="269"/>
      <c r="AE363" s="269"/>
      <c r="AF363" s="269"/>
      <c r="AG363" s="269"/>
      <c r="AH363" s="269"/>
      <c r="AI363" s="269"/>
      <c r="AJ363" s="269"/>
      <c r="AK363" s="269"/>
      <c r="AL363" s="269"/>
      <c r="AM363" s="269"/>
      <c r="AN363" s="269"/>
      <c r="AO363" s="269"/>
      <c r="AP363" s="269"/>
      <c r="AQ363" s="269"/>
      <c r="AR363" s="269"/>
      <c r="AS363" s="269"/>
      <c r="AT363" s="269"/>
      <c r="AU363" s="269"/>
      <c r="AV363" s="269"/>
      <c r="AW363" s="269"/>
      <c r="AX363" s="269"/>
      <c r="AY363" s="269"/>
      <c r="AZ363" s="269"/>
      <c r="BA363" s="269"/>
      <c r="BB363" s="269"/>
      <c r="BC363" s="269"/>
      <c r="BD363" s="269"/>
      <c r="BE363" s="269"/>
      <c r="BF363" s="269"/>
      <c r="BG363" s="269"/>
      <c r="BH363" s="269"/>
      <c r="BI363" s="269"/>
      <c r="BJ363" s="269"/>
      <c r="BK363" s="269"/>
      <c r="BL363" s="269"/>
      <c r="BM363" s="269"/>
      <c r="BN363" s="269"/>
      <c r="BO363" s="269"/>
      <c r="BP363" s="269"/>
      <c r="BQ363" s="269"/>
    </row>
    <row r="364" spans="1:69" ht="15.75" customHeight="1">
      <c r="A364" s="269"/>
      <c r="B364" s="269"/>
      <c r="C364" s="269"/>
      <c r="D364" s="269"/>
      <c r="E364" s="269"/>
      <c r="F364" s="269"/>
      <c r="G364" s="269"/>
      <c r="H364" s="269"/>
      <c r="I364" s="269"/>
      <c r="J364" s="269"/>
      <c r="K364" s="269"/>
      <c r="L364" s="269"/>
      <c r="M364" s="269"/>
      <c r="N364" s="269"/>
      <c r="O364" s="269"/>
      <c r="P364" s="269"/>
      <c r="Q364" s="269"/>
      <c r="R364" s="269"/>
      <c r="S364" s="269"/>
      <c r="T364" s="269"/>
      <c r="U364" s="269"/>
      <c r="V364" s="269"/>
      <c r="W364" s="269"/>
      <c r="X364" s="269"/>
      <c r="Y364" s="269"/>
      <c r="Z364" s="269"/>
      <c r="AA364" s="269"/>
      <c r="AB364" s="269"/>
      <c r="AC364" s="269"/>
      <c r="AD364" s="269"/>
      <c r="AE364" s="269"/>
      <c r="AF364" s="269"/>
      <c r="AG364" s="269"/>
      <c r="AH364" s="269"/>
      <c r="AI364" s="269"/>
      <c r="AJ364" s="269"/>
      <c r="AK364" s="269"/>
      <c r="AL364" s="269"/>
      <c r="AM364" s="269"/>
      <c r="AN364" s="269"/>
      <c r="AO364" s="269"/>
      <c r="AP364" s="269"/>
      <c r="AQ364" s="269"/>
      <c r="AR364" s="269"/>
      <c r="AS364" s="269"/>
      <c r="AT364" s="269"/>
      <c r="AU364" s="269"/>
      <c r="AV364" s="269"/>
      <c r="AW364" s="269"/>
      <c r="AX364" s="269"/>
      <c r="AY364" s="269"/>
      <c r="AZ364" s="269"/>
      <c r="BA364" s="269"/>
      <c r="BB364" s="269"/>
      <c r="BC364" s="269"/>
      <c r="BD364" s="269"/>
      <c r="BE364" s="269"/>
      <c r="BF364" s="269"/>
      <c r="BG364" s="269"/>
      <c r="BH364" s="269"/>
      <c r="BI364" s="269"/>
      <c r="BJ364" s="269"/>
      <c r="BK364" s="269"/>
      <c r="BL364" s="269"/>
      <c r="BM364" s="269"/>
      <c r="BN364" s="269"/>
      <c r="BO364" s="269"/>
      <c r="BP364" s="269"/>
      <c r="BQ364" s="269"/>
    </row>
    <row r="365" spans="1:69" ht="15.75" customHeight="1">
      <c r="A365" s="269"/>
      <c r="B365" s="269"/>
      <c r="C365" s="269"/>
      <c r="D365" s="269"/>
      <c r="E365" s="269"/>
      <c r="F365" s="269"/>
      <c r="G365" s="269"/>
      <c r="H365" s="269"/>
      <c r="I365" s="269"/>
      <c r="J365" s="269"/>
      <c r="K365" s="269"/>
      <c r="L365" s="269"/>
      <c r="M365" s="269"/>
      <c r="N365" s="269"/>
      <c r="O365" s="269"/>
      <c r="P365" s="269"/>
      <c r="Q365" s="269"/>
      <c r="R365" s="269"/>
      <c r="S365" s="269"/>
      <c r="T365" s="269"/>
      <c r="U365" s="269"/>
      <c r="V365" s="269"/>
      <c r="W365" s="269"/>
      <c r="X365" s="269"/>
      <c r="Y365" s="269"/>
      <c r="Z365" s="269"/>
      <c r="AA365" s="269"/>
      <c r="AB365" s="269"/>
      <c r="AC365" s="269"/>
      <c r="AD365" s="269"/>
      <c r="AE365" s="269"/>
      <c r="AF365" s="269"/>
      <c r="AG365" s="269"/>
      <c r="AH365" s="269"/>
      <c r="AI365" s="269"/>
      <c r="AJ365" s="269"/>
      <c r="AK365" s="269"/>
      <c r="AL365" s="269"/>
      <c r="AM365" s="269"/>
      <c r="AN365" s="269"/>
      <c r="AO365" s="269"/>
      <c r="AP365" s="269"/>
      <c r="AQ365" s="269"/>
      <c r="AR365" s="269"/>
      <c r="AS365" s="269"/>
      <c r="AT365" s="269"/>
      <c r="AU365" s="269"/>
      <c r="AV365" s="269"/>
      <c r="AW365" s="269"/>
      <c r="AX365" s="269"/>
      <c r="AY365" s="269"/>
      <c r="AZ365" s="269"/>
      <c r="BA365" s="269"/>
      <c r="BB365" s="269"/>
      <c r="BC365" s="269"/>
      <c r="BD365" s="269"/>
      <c r="BE365" s="269"/>
      <c r="BF365" s="269"/>
      <c r="BG365" s="269"/>
      <c r="BH365" s="269"/>
      <c r="BI365" s="269"/>
      <c r="BJ365" s="269"/>
      <c r="BK365" s="269"/>
      <c r="BL365" s="269"/>
      <c r="BM365" s="269"/>
      <c r="BN365" s="269"/>
      <c r="BO365" s="269"/>
      <c r="BP365" s="269"/>
      <c r="BQ365" s="269"/>
    </row>
    <row r="366" spans="1:69" ht="15.75" customHeight="1">
      <c r="A366" s="269"/>
      <c r="B366" s="269"/>
      <c r="C366" s="269"/>
      <c r="D366" s="269"/>
      <c r="E366" s="269"/>
      <c r="F366" s="269"/>
      <c r="G366" s="269"/>
      <c r="H366" s="269"/>
      <c r="I366" s="269"/>
      <c r="J366" s="269"/>
      <c r="K366" s="269"/>
      <c r="L366" s="269"/>
      <c r="M366" s="269"/>
      <c r="N366" s="269"/>
      <c r="O366" s="269"/>
      <c r="P366" s="269"/>
      <c r="Q366" s="269"/>
      <c r="R366" s="269"/>
      <c r="S366" s="269"/>
      <c r="T366" s="269"/>
      <c r="U366" s="269"/>
      <c r="V366" s="269"/>
      <c r="W366" s="269"/>
      <c r="X366" s="269"/>
      <c r="Y366" s="269"/>
      <c r="Z366" s="269"/>
      <c r="AA366" s="269"/>
      <c r="AB366" s="269"/>
      <c r="AC366" s="269"/>
      <c r="AD366" s="269"/>
      <c r="AE366" s="269"/>
      <c r="AF366" s="269"/>
      <c r="AG366" s="269"/>
      <c r="AH366" s="269"/>
      <c r="AI366" s="269"/>
      <c r="AJ366" s="269"/>
      <c r="AK366" s="269"/>
      <c r="AL366" s="269"/>
      <c r="AM366" s="269"/>
      <c r="AN366" s="269"/>
      <c r="AO366" s="269"/>
      <c r="AP366" s="269"/>
      <c r="AQ366" s="269"/>
      <c r="AR366" s="269"/>
      <c r="AS366" s="269"/>
      <c r="AT366" s="269"/>
      <c r="AU366" s="269"/>
      <c r="AV366" s="269"/>
      <c r="AW366" s="269"/>
      <c r="AX366" s="269"/>
      <c r="AY366" s="269"/>
      <c r="AZ366" s="269"/>
      <c r="BA366" s="269"/>
      <c r="BB366" s="269"/>
      <c r="BC366" s="269"/>
      <c r="BD366" s="269"/>
      <c r="BE366" s="269"/>
      <c r="BF366" s="269"/>
      <c r="BG366" s="269"/>
      <c r="BH366" s="269"/>
      <c r="BI366" s="269"/>
      <c r="BJ366" s="269"/>
      <c r="BK366" s="269"/>
      <c r="BL366" s="269"/>
      <c r="BM366" s="269"/>
      <c r="BN366" s="269"/>
      <c r="BO366" s="269"/>
      <c r="BP366" s="269"/>
      <c r="BQ366" s="269"/>
    </row>
    <row r="367" spans="1:69" ht="15.75" customHeight="1">
      <c r="A367" s="269"/>
      <c r="B367" s="269"/>
      <c r="C367" s="269"/>
      <c r="D367" s="269"/>
      <c r="E367" s="269"/>
      <c r="F367" s="269"/>
      <c r="G367" s="269"/>
      <c r="H367" s="269"/>
      <c r="I367" s="269"/>
      <c r="J367" s="269"/>
      <c r="K367" s="269"/>
      <c r="L367" s="269"/>
      <c r="M367" s="269"/>
      <c r="N367" s="269"/>
      <c r="O367" s="269"/>
      <c r="P367" s="269"/>
      <c r="Q367" s="269"/>
      <c r="R367" s="269"/>
      <c r="S367" s="269"/>
      <c r="T367" s="269"/>
      <c r="U367" s="269"/>
      <c r="V367" s="269"/>
      <c r="W367" s="269"/>
      <c r="X367" s="269"/>
      <c r="Y367" s="269"/>
      <c r="Z367" s="269"/>
      <c r="AA367" s="269"/>
      <c r="AB367" s="269"/>
      <c r="AC367" s="269"/>
      <c r="AD367" s="269"/>
      <c r="AE367" s="269"/>
      <c r="AF367" s="269"/>
      <c r="AG367" s="269"/>
      <c r="AH367" s="269"/>
      <c r="AI367" s="269"/>
      <c r="AJ367" s="269"/>
      <c r="AK367" s="269"/>
      <c r="AL367" s="269"/>
      <c r="AM367" s="269"/>
      <c r="AN367" s="269"/>
      <c r="AO367" s="269"/>
      <c r="AP367" s="269"/>
      <c r="AQ367" s="269"/>
      <c r="AR367" s="269"/>
      <c r="AS367" s="269"/>
      <c r="AT367" s="269"/>
      <c r="AU367" s="269"/>
      <c r="AV367" s="269"/>
      <c r="AW367" s="269"/>
      <c r="AX367" s="269"/>
      <c r="AY367" s="269"/>
      <c r="AZ367" s="269"/>
      <c r="BA367" s="269"/>
      <c r="BB367" s="269"/>
      <c r="BC367" s="269"/>
      <c r="BD367" s="269"/>
      <c r="BE367" s="269"/>
      <c r="BF367" s="269"/>
      <c r="BG367" s="269"/>
      <c r="BH367" s="269"/>
      <c r="BI367" s="269"/>
      <c r="BJ367" s="269"/>
      <c r="BK367" s="269"/>
      <c r="BL367" s="269"/>
      <c r="BM367" s="269"/>
      <c r="BN367" s="269"/>
      <c r="BO367" s="269"/>
      <c r="BP367" s="269"/>
      <c r="BQ367" s="269"/>
    </row>
    <row r="368" spans="1:69" ht="15.75" customHeight="1">
      <c r="A368" s="269"/>
      <c r="B368" s="269"/>
      <c r="C368" s="269"/>
      <c r="D368" s="269"/>
      <c r="E368" s="269"/>
      <c r="F368" s="269"/>
      <c r="G368" s="269"/>
      <c r="H368" s="269"/>
      <c r="I368" s="269"/>
      <c r="J368" s="269"/>
      <c r="K368" s="269"/>
      <c r="L368" s="269"/>
      <c r="M368" s="269"/>
      <c r="N368" s="269"/>
      <c r="O368" s="269"/>
      <c r="P368" s="269"/>
      <c r="Q368" s="269"/>
      <c r="R368" s="269"/>
      <c r="S368" s="269"/>
      <c r="T368" s="269"/>
      <c r="U368" s="269"/>
      <c r="V368" s="269"/>
      <c r="W368" s="269"/>
      <c r="X368" s="269"/>
      <c r="Y368" s="269"/>
      <c r="Z368" s="269"/>
      <c r="AA368" s="269"/>
      <c r="AB368" s="269"/>
      <c r="AC368" s="269"/>
      <c r="AD368" s="269"/>
      <c r="AE368" s="269"/>
      <c r="AF368" s="269"/>
      <c r="AG368" s="269"/>
      <c r="AH368" s="269"/>
      <c r="AI368" s="269"/>
      <c r="AJ368" s="269"/>
      <c r="AK368" s="269"/>
      <c r="AL368" s="269"/>
      <c r="AM368" s="269"/>
      <c r="AN368" s="269"/>
      <c r="AO368" s="269"/>
      <c r="AP368" s="269"/>
      <c r="AQ368" s="269"/>
      <c r="AR368" s="269"/>
      <c r="AS368" s="269"/>
      <c r="AT368" s="269"/>
      <c r="AU368" s="269"/>
      <c r="AV368" s="269"/>
      <c r="AW368" s="269"/>
      <c r="AX368" s="269"/>
      <c r="AY368" s="269"/>
      <c r="AZ368" s="269"/>
      <c r="BA368" s="269"/>
      <c r="BB368" s="269"/>
      <c r="BC368" s="269"/>
      <c r="BD368" s="269"/>
      <c r="BE368" s="269"/>
      <c r="BF368" s="269"/>
      <c r="BG368" s="269"/>
      <c r="BH368" s="269"/>
      <c r="BI368" s="269"/>
      <c r="BJ368" s="269"/>
      <c r="BK368" s="269"/>
      <c r="BL368" s="269"/>
      <c r="BM368" s="269"/>
      <c r="BN368" s="269"/>
      <c r="BO368" s="269"/>
      <c r="BP368" s="269"/>
      <c r="BQ368" s="269"/>
    </row>
    <row r="369" spans="1:69" ht="15.75" customHeight="1">
      <c r="A369" s="269"/>
      <c r="B369" s="269"/>
      <c r="C369" s="269"/>
      <c r="D369" s="269"/>
      <c r="E369" s="269"/>
      <c r="F369" s="269"/>
      <c r="G369" s="269"/>
      <c r="H369" s="269"/>
      <c r="I369" s="269"/>
      <c r="J369" s="269"/>
      <c r="K369" s="269"/>
      <c r="L369" s="269"/>
      <c r="M369" s="269"/>
      <c r="N369" s="269"/>
      <c r="O369" s="269"/>
      <c r="P369" s="269"/>
      <c r="Q369" s="269"/>
      <c r="R369" s="269"/>
      <c r="S369" s="269"/>
      <c r="T369" s="269"/>
      <c r="U369" s="269"/>
      <c r="V369" s="269"/>
      <c r="W369" s="269"/>
      <c r="X369" s="269"/>
      <c r="Y369" s="269"/>
      <c r="Z369" s="269"/>
      <c r="AA369" s="269"/>
      <c r="AB369" s="269"/>
      <c r="AC369" s="269"/>
      <c r="AD369" s="269"/>
      <c r="AE369" s="269"/>
      <c r="AF369" s="269"/>
      <c r="AG369" s="269"/>
      <c r="AH369" s="269"/>
      <c r="AI369" s="269"/>
      <c r="AJ369" s="269"/>
      <c r="AK369" s="269"/>
      <c r="AL369" s="269"/>
      <c r="AM369" s="269"/>
      <c r="AN369" s="269"/>
      <c r="AO369" s="269"/>
      <c r="AP369" s="269"/>
      <c r="AQ369" s="269"/>
      <c r="AR369" s="269"/>
      <c r="AS369" s="269"/>
      <c r="AT369" s="269"/>
      <c r="AU369" s="269"/>
      <c r="AV369" s="269"/>
      <c r="AW369" s="269"/>
      <c r="AX369" s="269"/>
      <c r="AY369" s="269"/>
      <c r="AZ369" s="269"/>
      <c r="BA369" s="269"/>
      <c r="BB369" s="269"/>
      <c r="BC369" s="269"/>
      <c r="BD369" s="269"/>
      <c r="BE369" s="269"/>
      <c r="BF369" s="269"/>
      <c r="BG369" s="269"/>
      <c r="BH369" s="269"/>
      <c r="BI369" s="269"/>
      <c r="BJ369" s="269"/>
      <c r="BK369" s="269"/>
      <c r="BL369" s="269"/>
      <c r="BM369" s="269"/>
      <c r="BN369" s="269"/>
      <c r="BO369" s="269"/>
      <c r="BP369" s="269"/>
      <c r="BQ369" s="269"/>
    </row>
    <row r="370" spans="1:69" ht="15.75" customHeight="1">
      <c r="A370" s="269"/>
      <c r="B370" s="269"/>
      <c r="C370" s="269"/>
      <c r="D370" s="269"/>
      <c r="E370" s="269"/>
      <c r="F370" s="269"/>
      <c r="G370" s="269"/>
      <c r="H370" s="269"/>
      <c r="I370" s="269"/>
      <c r="J370" s="269"/>
      <c r="K370" s="269"/>
      <c r="L370" s="269"/>
      <c r="M370" s="269"/>
      <c r="N370" s="269"/>
      <c r="O370" s="269"/>
      <c r="P370" s="269"/>
      <c r="Q370" s="269"/>
      <c r="R370" s="269"/>
      <c r="S370" s="269"/>
      <c r="T370" s="269"/>
      <c r="U370" s="269"/>
      <c r="V370" s="269"/>
      <c r="W370" s="269"/>
      <c r="X370" s="269"/>
      <c r="Y370" s="269"/>
      <c r="Z370" s="269"/>
      <c r="AA370" s="269"/>
      <c r="AB370" s="269"/>
      <c r="AC370" s="269"/>
      <c r="AD370" s="269"/>
      <c r="AE370" s="269"/>
      <c r="AF370" s="269"/>
      <c r="AG370" s="269"/>
      <c r="AH370" s="269"/>
      <c r="AI370" s="269"/>
      <c r="AJ370" s="269"/>
      <c r="AK370" s="269"/>
      <c r="AL370" s="269"/>
      <c r="AM370" s="269"/>
      <c r="AN370" s="269"/>
      <c r="AO370" s="269"/>
      <c r="AP370" s="269"/>
      <c r="AQ370" s="269"/>
      <c r="AR370" s="269"/>
      <c r="AS370" s="269"/>
      <c r="AT370" s="269"/>
      <c r="AU370" s="269"/>
      <c r="AV370" s="269"/>
      <c r="AW370" s="269"/>
      <c r="AX370" s="269"/>
      <c r="AY370" s="269"/>
      <c r="AZ370" s="269"/>
      <c r="BA370" s="269"/>
      <c r="BB370" s="269"/>
      <c r="BC370" s="269"/>
      <c r="BD370" s="269"/>
      <c r="BE370" s="269"/>
      <c r="BF370" s="269"/>
      <c r="BG370" s="269"/>
      <c r="BH370" s="269"/>
      <c r="BI370" s="269"/>
      <c r="BJ370" s="269"/>
      <c r="BK370" s="269"/>
      <c r="BL370" s="269"/>
      <c r="BM370" s="269"/>
      <c r="BN370" s="269"/>
      <c r="BO370" s="269"/>
      <c r="BP370" s="269"/>
      <c r="BQ370" s="269"/>
    </row>
    <row r="371" spans="1:69" ht="15.75" customHeight="1">
      <c r="A371" s="269"/>
      <c r="B371" s="269"/>
      <c r="C371" s="269"/>
      <c r="D371" s="269"/>
      <c r="E371" s="269"/>
      <c r="F371" s="269"/>
      <c r="G371" s="269"/>
      <c r="H371" s="269"/>
      <c r="I371" s="269"/>
      <c r="J371" s="269"/>
      <c r="K371" s="269"/>
      <c r="L371" s="269"/>
      <c r="M371" s="269"/>
      <c r="N371" s="269"/>
      <c r="O371" s="269"/>
      <c r="P371" s="269"/>
      <c r="Q371" s="269"/>
      <c r="R371" s="269"/>
      <c r="S371" s="269"/>
      <c r="T371" s="269"/>
      <c r="U371" s="269"/>
      <c r="V371" s="269"/>
      <c r="W371" s="269"/>
      <c r="X371" s="269"/>
      <c r="Y371" s="269"/>
      <c r="Z371" s="269"/>
      <c r="AA371" s="269"/>
      <c r="AB371" s="269"/>
      <c r="AC371" s="269"/>
      <c r="AD371" s="269"/>
      <c r="AE371" s="269"/>
      <c r="AF371" s="269"/>
      <c r="AG371" s="269"/>
      <c r="AH371" s="269"/>
      <c r="AI371" s="269"/>
      <c r="AJ371" s="269"/>
      <c r="AK371" s="269"/>
      <c r="AL371" s="269"/>
      <c r="AM371" s="269"/>
      <c r="AN371" s="269"/>
      <c r="AO371" s="269"/>
      <c r="AP371" s="269"/>
      <c r="AQ371" s="269"/>
      <c r="AR371" s="269"/>
      <c r="AS371" s="269"/>
      <c r="AT371" s="269"/>
      <c r="AU371" s="269"/>
      <c r="AV371" s="269"/>
      <c r="AW371" s="269"/>
      <c r="AX371" s="269"/>
      <c r="AY371" s="269"/>
      <c r="AZ371" s="269"/>
      <c r="BA371" s="269"/>
      <c r="BB371" s="269"/>
      <c r="BC371" s="269"/>
      <c r="BD371" s="269"/>
      <c r="BE371" s="269"/>
      <c r="BF371" s="269"/>
      <c r="BG371" s="269"/>
      <c r="BH371" s="269"/>
      <c r="BI371" s="269"/>
      <c r="BJ371" s="269"/>
      <c r="BK371" s="269"/>
      <c r="BL371" s="269"/>
      <c r="BM371" s="269"/>
      <c r="BN371" s="269"/>
      <c r="BO371" s="269"/>
      <c r="BP371" s="269"/>
      <c r="BQ371" s="269"/>
    </row>
    <row r="372" spans="1:69" ht="15.75" customHeight="1">
      <c r="A372" s="269"/>
      <c r="B372" s="269"/>
      <c r="C372" s="269"/>
      <c r="D372" s="269"/>
      <c r="E372" s="269"/>
      <c r="F372" s="269"/>
      <c r="G372" s="269"/>
      <c r="H372" s="269"/>
      <c r="I372" s="269"/>
      <c r="J372" s="269"/>
      <c r="K372" s="269"/>
      <c r="L372" s="269"/>
      <c r="M372" s="269"/>
      <c r="N372" s="269"/>
      <c r="O372" s="269"/>
      <c r="P372" s="269"/>
      <c r="Q372" s="269"/>
      <c r="R372" s="269"/>
      <c r="S372" s="269"/>
      <c r="T372" s="269"/>
      <c r="U372" s="269"/>
      <c r="V372" s="269"/>
      <c r="W372" s="269"/>
      <c r="X372" s="269"/>
      <c r="Y372" s="269"/>
      <c r="Z372" s="269"/>
      <c r="AA372" s="269"/>
      <c r="AB372" s="269"/>
      <c r="AC372" s="269"/>
      <c r="AD372" s="269"/>
      <c r="AE372" s="269"/>
      <c r="AF372" s="269"/>
      <c r="AG372" s="269"/>
      <c r="AH372" s="269"/>
      <c r="AI372" s="269"/>
      <c r="AJ372" s="269"/>
      <c r="AK372" s="269"/>
      <c r="AL372" s="269"/>
      <c r="AM372" s="269"/>
      <c r="AN372" s="269"/>
      <c r="AO372" s="269"/>
      <c r="AP372" s="269"/>
      <c r="AQ372" s="269"/>
      <c r="AR372" s="269"/>
      <c r="AS372" s="269"/>
      <c r="AT372" s="269"/>
      <c r="AU372" s="269"/>
      <c r="AV372" s="269"/>
      <c r="AW372" s="269"/>
      <c r="AX372" s="269"/>
      <c r="AY372" s="269"/>
      <c r="AZ372" s="269"/>
      <c r="BA372" s="269"/>
      <c r="BB372" s="269"/>
      <c r="BC372" s="269"/>
      <c r="BD372" s="269"/>
      <c r="BE372" s="269"/>
      <c r="BF372" s="269"/>
      <c r="BG372" s="269"/>
      <c r="BH372" s="269"/>
      <c r="BI372" s="269"/>
      <c r="BJ372" s="269"/>
      <c r="BK372" s="269"/>
      <c r="BL372" s="269"/>
      <c r="BM372" s="269"/>
      <c r="BN372" s="269"/>
      <c r="BO372" s="269"/>
      <c r="BP372" s="269"/>
      <c r="BQ372" s="269"/>
    </row>
    <row r="373" spans="1:69" ht="15.75" customHeight="1">
      <c r="A373" s="269"/>
      <c r="B373" s="269"/>
      <c r="C373" s="269"/>
      <c r="D373" s="269"/>
      <c r="E373" s="269"/>
      <c r="F373" s="269"/>
      <c r="G373" s="269"/>
      <c r="H373" s="269"/>
      <c r="I373" s="269"/>
      <c r="J373" s="269"/>
      <c r="K373" s="269"/>
      <c r="L373" s="269"/>
      <c r="M373" s="269"/>
      <c r="N373" s="269"/>
      <c r="O373" s="269"/>
      <c r="P373" s="269"/>
      <c r="Q373" s="269"/>
      <c r="R373" s="269"/>
      <c r="S373" s="269"/>
      <c r="T373" s="269"/>
      <c r="U373" s="269"/>
      <c r="V373" s="269"/>
      <c r="W373" s="269"/>
      <c r="X373" s="269"/>
      <c r="Y373" s="269"/>
      <c r="Z373" s="269"/>
      <c r="AA373" s="269"/>
      <c r="AB373" s="269"/>
      <c r="AC373" s="269"/>
      <c r="AD373" s="269"/>
      <c r="AE373" s="269"/>
      <c r="AF373" s="269"/>
      <c r="AG373" s="269"/>
      <c r="AH373" s="269"/>
      <c r="AI373" s="269"/>
      <c r="AJ373" s="269"/>
      <c r="AK373" s="269"/>
      <c r="AL373" s="269"/>
      <c r="AM373" s="269"/>
      <c r="AN373" s="269"/>
      <c r="AO373" s="269"/>
      <c r="AP373" s="269"/>
      <c r="AQ373" s="269"/>
      <c r="AR373" s="269"/>
      <c r="AS373" s="269"/>
      <c r="AT373" s="269"/>
      <c r="AU373" s="269"/>
      <c r="AV373" s="269"/>
      <c r="AW373" s="269"/>
      <c r="AX373" s="269"/>
      <c r="AY373" s="269"/>
      <c r="AZ373" s="269"/>
      <c r="BA373" s="269"/>
      <c r="BB373" s="269"/>
      <c r="BC373" s="269"/>
      <c r="BD373" s="269"/>
      <c r="BE373" s="269"/>
      <c r="BF373" s="269"/>
      <c r="BG373" s="269"/>
      <c r="BH373" s="269"/>
      <c r="BI373" s="269"/>
      <c r="BJ373" s="269"/>
      <c r="BK373" s="269"/>
      <c r="BL373" s="269"/>
      <c r="BM373" s="269"/>
      <c r="BN373" s="269"/>
      <c r="BO373" s="269"/>
      <c r="BP373" s="269"/>
      <c r="BQ373" s="269"/>
    </row>
    <row r="374" spans="1:69" ht="15.75" customHeight="1">
      <c r="A374" s="269"/>
      <c r="B374" s="269"/>
      <c r="C374" s="269"/>
      <c r="D374" s="269"/>
      <c r="E374" s="269"/>
      <c r="F374" s="269"/>
      <c r="G374" s="269"/>
      <c r="H374" s="269"/>
      <c r="I374" s="269"/>
      <c r="J374" s="269"/>
      <c r="K374" s="269"/>
      <c r="L374" s="269"/>
      <c r="M374" s="269"/>
      <c r="N374" s="269"/>
      <c r="O374" s="269"/>
      <c r="P374" s="269"/>
      <c r="Q374" s="269"/>
      <c r="R374" s="269"/>
      <c r="S374" s="269"/>
      <c r="T374" s="269"/>
      <c r="U374" s="269"/>
      <c r="V374" s="269"/>
      <c r="W374" s="269"/>
      <c r="X374" s="269"/>
      <c r="Y374" s="269"/>
      <c r="Z374" s="269"/>
      <c r="AA374" s="269"/>
      <c r="AB374" s="269"/>
      <c r="AC374" s="269"/>
      <c r="AD374" s="269"/>
      <c r="AE374" s="269"/>
      <c r="AF374" s="269"/>
      <c r="AG374" s="269"/>
      <c r="AH374" s="269"/>
      <c r="AI374" s="269"/>
      <c r="AJ374" s="269"/>
      <c r="AK374" s="269"/>
      <c r="AL374" s="269"/>
      <c r="AM374" s="269"/>
      <c r="AN374" s="269"/>
      <c r="AO374" s="269"/>
      <c r="AP374" s="269"/>
      <c r="AQ374" s="269"/>
      <c r="AR374" s="269"/>
      <c r="AS374" s="269"/>
      <c r="AT374" s="269"/>
      <c r="AU374" s="269"/>
      <c r="AV374" s="269"/>
      <c r="AW374" s="269"/>
      <c r="AX374" s="269"/>
      <c r="AY374" s="269"/>
      <c r="AZ374" s="269"/>
      <c r="BA374" s="269"/>
      <c r="BB374" s="269"/>
      <c r="BC374" s="269"/>
      <c r="BD374" s="269"/>
      <c r="BE374" s="269"/>
      <c r="BF374" s="269"/>
      <c r="BG374" s="269"/>
      <c r="BH374" s="269"/>
      <c r="BI374" s="269"/>
      <c r="BJ374" s="269"/>
      <c r="BK374" s="269"/>
      <c r="BL374" s="269"/>
      <c r="BM374" s="269"/>
      <c r="BN374" s="269"/>
      <c r="BO374" s="269"/>
      <c r="BP374" s="269"/>
      <c r="BQ374" s="269"/>
    </row>
    <row r="375" spans="1:69" ht="15.75" customHeight="1">
      <c r="A375" s="269"/>
      <c r="B375" s="269"/>
      <c r="C375" s="269"/>
      <c r="D375" s="269"/>
      <c r="E375" s="269"/>
      <c r="F375" s="269"/>
      <c r="G375" s="269"/>
      <c r="H375" s="269"/>
      <c r="I375" s="269"/>
      <c r="J375" s="269"/>
      <c r="K375" s="269"/>
      <c r="L375" s="269"/>
      <c r="M375" s="269"/>
      <c r="N375" s="269"/>
      <c r="O375" s="269"/>
      <c r="P375" s="269"/>
      <c r="Q375" s="269"/>
      <c r="R375" s="269"/>
      <c r="S375" s="269"/>
      <c r="T375" s="269"/>
      <c r="U375" s="269"/>
      <c r="V375" s="269"/>
      <c r="W375" s="269"/>
      <c r="X375" s="269"/>
      <c r="Y375" s="269"/>
      <c r="Z375" s="269"/>
      <c r="AA375" s="269"/>
      <c r="AB375" s="269"/>
      <c r="AC375" s="269"/>
      <c r="AD375" s="269"/>
      <c r="AE375" s="269"/>
      <c r="AF375" s="269"/>
      <c r="AG375" s="269"/>
      <c r="AH375" s="269"/>
      <c r="AI375" s="269"/>
      <c r="AJ375" s="269"/>
      <c r="AK375" s="269"/>
      <c r="AL375" s="269"/>
      <c r="AM375" s="269"/>
      <c r="AN375" s="269"/>
      <c r="AO375" s="269"/>
      <c r="AP375" s="269"/>
      <c r="AQ375" s="269"/>
      <c r="AR375" s="269"/>
      <c r="AS375" s="269"/>
      <c r="AT375" s="269"/>
      <c r="AU375" s="269"/>
      <c r="AV375" s="269"/>
      <c r="AW375" s="269"/>
      <c r="AX375" s="269"/>
      <c r="AY375" s="269"/>
      <c r="AZ375" s="269"/>
      <c r="BA375" s="269"/>
      <c r="BB375" s="269"/>
      <c r="BC375" s="269"/>
      <c r="BD375" s="269"/>
      <c r="BE375" s="269"/>
      <c r="BF375" s="269"/>
      <c r="BG375" s="269"/>
      <c r="BH375" s="269"/>
      <c r="BI375" s="269"/>
      <c r="BJ375" s="269"/>
      <c r="BK375" s="269"/>
      <c r="BL375" s="269"/>
      <c r="BM375" s="269"/>
      <c r="BN375" s="269"/>
      <c r="BO375" s="269"/>
      <c r="BP375" s="269"/>
      <c r="BQ375" s="269"/>
    </row>
    <row r="376" spans="1:69" ht="15.75" customHeight="1">
      <c r="A376" s="269"/>
      <c r="B376" s="269"/>
      <c r="C376" s="269"/>
      <c r="D376" s="269"/>
      <c r="E376" s="269"/>
      <c r="F376" s="269"/>
      <c r="G376" s="269"/>
      <c r="H376" s="269"/>
      <c r="I376" s="269"/>
      <c r="J376" s="269"/>
      <c r="K376" s="269"/>
      <c r="L376" s="269"/>
      <c r="M376" s="269"/>
      <c r="N376" s="269"/>
      <c r="O376" s="269"/>
      <c r="P376" s="269"/>
      <c r="Q376" s="269"/>
      <c r="R376" s="269"/>
      <c r="S376" s="269"/>
      <c r="T376" s="269"/>
      <c r="U376" s="269"/>
      <c r="V376" s="269"/>
      <c r="W376" s="269"/>
      <c r="X376" s="269"/>
      <c r="Y376" s="269"/>
      <c r="Z376" s="269"/>
      <c r="AA376" s="269"/>
      <c r="AB376" s="269"/>
      <c r="AC376" s="269"/>
      <c r="AD376" s="269"/>
      <c r="AE376" s="269"/>
      <c r="AF376" s="269"/>
      <c r="AG376" s="269"/>
      <c r="AH376" s="269"/>
      <c r="AI376" s="269"/>
      <c r="AJ376" s="269"/>
      <c r="AK376" s="269"/>
      <c r="AL376" s="269"/>
      <c r="AM376" s="269"/>
      <c r="AN376" s="269"/>
      <c r="AO376" s="269"/>
      <c r="AP376" s="269"/>
      <c r="AQ376" s="269"/>
      <c r="AR376" s="269"/>
      <c r="AS376" s="269"/>
      <c r="AT376" s="269"/>
      <c r="AU376" s="269"/>
      <c r="AV376" s="269"/>
      <c r="AW376" s="269"/>
      <c r="AX376" s="269"/>
      <c r="AY376" s="269"/>
      <c r="AZ376" s="269"/>
      <c r="BA376" s="269"/>
      <c r="BB376" s="269"/>
      <c r="BC376" s="269"/>
      <c r="BD376" s="269"/>
      <c r="BE376" s="269"/>
      <c r="BF376" s="269"/>
      <c r="BG376" s="269"/>
      <c r="BH376" s="269"/>
      <c r="BI376" s="269"/>
      <c r="BJ376" s="269"/>
      <c r="BK376" s="269"/>
      <c r="BL376" s="269"/>
      <c r="BM376" s="269"/>
      <c r="BN376" s="269"/>
      <c r="BO376" s="269"/>
      <c r="BP376" s="269"/>
      <c r="BQ376" s="269"/>
    </row>
    <row r="377" spans="1:69" ht="15.75" customHeight="1">
      <c r="A377" s="269"/>
      <c r="B377" s="269"/>
      <c r="C377" s="269"/>
      <c r="D377" s="269"/>
      <c r="E377" s="269"/>
      <c r="F377" s="269"/>
      <c r="G377" s="269"/>
      <c r="H377" s="269"/>
      <c r="I377" s="269"/>
      <c r="J377" s="269"/>
      <c r="K377" s="269"/>
      <c r="L377" s="269"/>
      <c r="M377" s="269"/>
      <c r="N377" s="269"/>
      <c r="O377" s="269"/>
      <c r="P377" s="269"/>
      <c r="Q377" s="269"/>
      <c r="R377" s="269"/>
      <c r="S377" s="269"/>
      <c r="T377" s="269"/>
      <c r="U377" s="269"/>
      <c r="V377" s="269"/>
      <c r="W377" s="269"/>
      <c r="X377" s="269"/>
      <c r="Y377" s="269"/>
      <c r="Z377" s="269"/>
      <c r="AA377" s="269"/>
      <c r="AB377" s="269"/>
      <c r="AC377" s="269"/>
      <c r="AD377" s="269"/>
      <c r="AE377" s="269"/>
      <c r="AF377" s="269"/>
      <c r="AG377" s="269"/>
      <c r="AH377" s="269"/>
      <c r="AI377" s="269"/>
      <c r="AJ377" s="269"/>
      <c r="AK377" s="269"/>
      <c r="AL377" s="269"/>
      <c r="AM377" s="269"/>
      <c r="AN377" s="269"/>
      <c r="AO377" s="269"/>
      <c r="AP377" s="269"/>
      <c r="AQ377" s="269"/>
      <c r="AR377" s="269"/>
      <c r="AS377" s="269"/>
      <c r="AT377" s="269"/>
      <c r="AU377" s="269"/>
      <c r="AV377" s="269"/>
      <c r="AW377" s="269"/>
      <c r="AX377" s="269"/>
      <c r="AY377" s="269"/>
      <c r="AZ377" s="269"/>
      <c r="BA377" s="269"/>
      <c r="BB377" s="269"/>
      <c r="BC377" s="269"/>
      <c r="BD377" s="269"/>
      <c r="BE377" s="269"/>
      <c r="BF377" s="269"/>
      <c r="BG377" s="269"/>
      <c r="BH377" s="269"/>
      <c r="BI377" s="269"/>
      <c r="BJ377" s="269"/>
      <c r="BK377" s="269"/>
      <c r="BL377" s="269"/>
      <c r="BM377" s="269"/>
      <c r="BN377" s="269"/>
      <c r="BO377" s="269"/>
      <c r="BP377" s="269"/>
      <c r="BQ377" s="269"/>
    </row>
    <row r="378" spans="1:69" ht="15.75" customHeight="1">
      <c r="A378" s="269"/>
      <c r="B378" s="269"/>
      <c r="C378" s="269"/>
      <c r="D378" s="269"/>
      <c r="E378" s="269"/>
      <c r="F378" s="269"/>
      <c r="G378" s="269"/>
      <c r="H378" s="269"/>
      <c r="I378" s="269"/>
      <c r="J378" s="269"/>
      <c r="K378" s="269"/>
      <c r="L378" s="269"/>
      <c r="M378" s="269"/>
      <c r="N378" s="269"/>
      <c r="O378" s="269"/>
      <c r="P378" s="269"/>
      <c r="Q378" s="269"/>
      <c r="R378" s="269"/>
      <c r="S378" s="269"/>
      <c r="T378" s="269"/>
      <c r="U378" s="269"/>
      <c r="V378" s="269"/>
      <c r="W378" s="269"/>
      <c r="X378" s="269"/>
      <c r="Y378" s="269"/>
      <c r="Z378" s="269"/>
      <c r="AA378" s="269"/>
      <c r="AB378" s="269"/>
      <c r="AC378" s="269"/>
      <c r="AD378" s="269"/>
      <c r="AE378" s="269"/>
      <c r="AF378" s="269"/>
      <c r="AG378" s="269"/>
      <c r="AH378" s="269"/>
      <c r="AI378" s="269"/>
      <c r="AJ378" s="269"/>
      <c r="AK378" s="269"/>
      <c r="AL378" s="269"/>
      <c r="AM378" s="269"/>
      <c r="AN378" s="269"/>
      <c r="AO378" s="269"/>
      <c r="AP378" s="269"/>
      <c r="AQ378" s="269"/>
      <c r="AR378" s="269"/>
      <c r="AS378" s="269"/>
      <c r="AT378" s="269"/>
      <c r="AU378" s="269"/>
      <c r="AV378" s="269"/>
      <c r="AW378" s="269"/>
      <c r="AX378" s="269"/>
      <c r="AY378" s="269"/>
      <c r="AZ378" s="269"/>
      <c r="BA378" s="269"/>
      <c r="BB378" s="269"/>
      <c r="BC378" s="269"/>
      <c r="BD378" s="269"/>
      <c r="BE378" s="269"/>
      <c r="BF378" s="269"/>
      <c r="BG378" s="269"/>
      <c r="BH378" s="269"/>
      <c r="BI378" s="269"/>
      <c r="BJ378" s="269"/>
      <c r="BK378" s="269"/>
      <c r="BL378" s="269"/>
      <c r="BM378" s="269"/>
      <c r="BN378" s="269"/>
      <c r="BO378" s="269"/>
      <c r="BP378" s="269"/>
      <c r="BQ378" s="269"/>
    </row>
    <row r="379" spans="1:69" ht="15.75" customHeight="1">
      <c r="A379" s="269"/>
      <c r="B379" s="269"/>
      <c r="C379" s="269"/>
      <c r="D379" s="269"/>
      <c r="E379" s="269"/>
      <c r="F379" s="269"/>
      <c r="G379" s="269"/>
      <c r="H379" s="269"/>
      <c r="I379" s="269"/>
      <c r="J379" s="269"/>
      <c r="K379" s="269"/>
      <c r="L379" s="269"/>
      <c r="M379" s="269"/>
      <c r="N379" s="269"/>
      <c r="O379" s="269"/>
      <c r="P379" s="269"/>
      <c r="Q379" s="269"/>
      <c r="R379" s="269"/>
      <c r="S379" s="269"/>
      <c r="T379" s="269"/>
      <c r="U379" s="269"/>
      <c r="V379" s="269"/>
      <c r="W379" s="269"/>
      <c r="X379" s="269"/>
      <c r="Y379" s="269"/>
      <c r="Z379" s="269"/>
      <c r="AA379" s="269"/>
      <c r="AB379" s="269"/>
      <c r="AC379" s="269"/>
      <c r="AD379" s="269"/>
      <c r="AE379" s="269"/>
      <c r="AF379" s="269"/>
      <c r="AG379" s="269"/>
      <c r="AH379" s="269"/>
      <c r="AI379" s="269"/>
      <c r="AJ379" s="269"/>
      <c r="AK379" s="269"/>
      <c r="AL379" s="269"/>
      <c r="AM379" s="269"/>
      <c r="AN379" s="269"/>
      <c r="AO379" s="269"/>
      <c r="AP379" s="269"/>
      <c r="AQ379" s="269"/>
      <c r="AR379" s="269"/>
      <c r="AS379" s="269"/>
      <c r="AT379" s="269"/>
      <c r="AU379" s="269"/>
      <c r="AV379" s="269"/>
      <c r="AW379" s="269"/>
      <c r="AX379" s="269"/>
      <c r="AY379" s="269"/>
      <c r="AZ379" s="269"/>
      <c r="BA379" s="269"/>
      <c r="BB379" s="269"/>
      <c r="BC379" s="269"/>
      <c r="BD379" s="269"/>
      <c r="BE379" s="269"/>
      <c r="BF379" s="269"/>
      <c r="BG379" s="269"/>
      <c r="BH379" s="269"/>
      <c r="BI379" s="269"/>
      <c r="BJ379" s="269"/>
      <c r="BK379" s="269"/>
      <c r="BL379" s="269"/>
      <c r="BM379" s="269"/>
      <c r="BN379" s="269"/>
      <c r="BO379" s="269"/>
      <c r="BP379" s="269"/>
      <c r="BQ379" s="269"/>
    </row>
    <row r="380" spans="1:69" ht="15.75" customHeight="1">
      <c r="A380" s="269"/>
      <c r="B380" s="269"/>
      <c r="C380" s="269"/>
      <c r="D380" s="269"/>
      <c r="E380" s="269"/>
      <c r="F380" s="269"/>
      <c r="G380" s="269"/>
      <c r="H380" s="269"/>
      <c r="I380" s="269"/>
      <c r="J380" s="269"/>
      <c r="K380" s="269"/>
      <c r="L380" s="269"/>
      <c r="M380" s="269"/>
      <c r="N380" s="269"/>
      <c r="O380" s="269"/>
      <c r="P380" s="269"/>
      <c r="Q380" s="269"/>
      <c r="R380" s="269"/>
      <c r="S380" s="269"/>
      <c r="T380" s="269"/>
      <c r="U380" s="269"/>
      <c r="V380" s="269"/>
      <c r="W380" s="269"/>
      <c r="X380" s="269"/>
      <c r="Y380" s="269"/>
      <c r="Z380" s="269"/>
      <c r="AA380" s="269"/>
      <c r="AB380" s="269"/>
      <c r="AC380" s="269"/>
      <c r="AD380" s="269"/>
      <c r="AE380" s="269"/>
      <c r="AF380" s="269"/>
      <c r="AG380" s="269"/>
      <c r="AH380" s="269"/>
      <c r="AI380" s="269"/>
      <c r="AJ380" s="269"/>
      <c r="AK380" s="269"/>
      <c r="AL380" s="269"/>
      <c r="AM380" s="269"/>
      <c r="AN380" s="269"/>
      <c r="AO380" s="269"/>
      <c r="AP380" s="269"/>
      <c r="AQ380" s="269"/>
      <c r="AR380" s="269"/>
      <c r="AS380" s="269"/>
      <c r="AT380" s="269"/>
      <c r="AU380" s="269"/>
      <c r="AV380" s="269"/>
      <c r="AW380" s="269"/>
      <c r="AX380" s="269"/>
      <c r="AY380" s="269"/>
      <c r="AZ380" s="269"/>
      <c r="BA380" s="269"/>
      <c r="BB380" s="269"/>
      <c r="BC380" s="269"/>
      <c r="BD380" s="269"/>
      <c r="BE380" s="269"/>
      <c r="BF380" s="269"/>
      <c r="BG380" s="269"/>
      <c r="BH380" s="269"/>
      <c r="BI380" s="269"/>
      <c r="BJ380" s="269"/>
      <c r="BK380" s="269"/>
      <c r="BL380" s="269"/>
      <c r="BM380" s="269"/>
      <c r="BN380" s="269"/>
      <c r="BO380" s="269"/>
      <c r="BP380" s="269"/>
      <c r="BQ380" s="269"/>
    </row>
    <row r="381" spans="1:69" ht="15.75" customHeight="1">
      <c r="A381" s="269"/>
      <c r="B381" s="269"/>
      <c r="C381" s="269"/>
      <c r="D381" s="269"/>
      <c r="E381" s="269"/>
      <c r="F381" s="269"/>
      <c r="G381" s="269"/>
      <c r="H381" s="269"/>
      <c r="I381" s="269"/>
      <c r="J381" s="269"/>
      <c r="K381" s="269"/>
      <c r="L381" s="269"/>
      <c r="M381" s="269"/>
      <c r="N381" s="269"/>
      <c r="O381" s="269"/>
      <c r="P381" s="269"/>
      <c r="Q381" s="269"/>
      <c r="R381" s="269"/>
      <c r="S381" s="269"/>
      <c r="T381" s="269"/>
      <c r="U381" s="269"/>
      <c r="V381" s="269"/>
      <c r="W381" s="269"/>
      <c r="X381" s="269"/>
      <c r="Y381" s="269"/>
      <c r="Z381" s="269"/>
      <c r="AA381" s="269"/>
      <c r="AB381" s="269"/>
      <c r="AC381" s="269"/>
      <c r="AD381" s="269"/>
      <c r="AE381" s="269"/>
      <c r="AF381" s="269"/>
      <c r="AG381" s="269"/>
      <c r="AH381" s="269"/>
      <c r="AI381" s="269"/>
      <c r="AJ381" s="269"/>
      <c r="AK381" s="269"/>
      <c r="AL381" s="269"/>
      <c r="AM381" s="269"/>
      <c r="AN381" s="269"/>
      <c r="AO381" s="269"/>
      <c r="AP381" s="269"/>
      <c r="AQ381" s="269"/>
      <c r="AR381" s="269"/>
      <c r="AS381" s="269"/>
      <c r="AT381" s="269"/>
      <c r="AU381" s="269"/>
      <c r="AV381" s="269"/>
      <c r="AW381" s="269"/>
      <c r="AX381" s="269"/>
      <c r="AY381" s="269"/>
      <c r="AZ381" s="269"/>
      <c r="BA381" s="269"/>
      <c r="BB381" s="269"/>
      <c r="BC381" s="269"/>
      <c r="BD381" s="269"/>
      <c r="BE381" s="269"/>
      <c r="BF381" s="269"/>
      <c r="BG381" s="269"/>
      <c r="BH381" s="269"/>
      <c r="BI381" s="269"/>
      <c r="BJ381" s="269"/>
      <c r="BK381" s="269"/>
      <c r="BL381" s="269"/>
      <c r="BM381" s="269"/>
      <c r="BN381" s="269"/>
      <c r="BO381" s="269"/>
      <c r="BP381" s="269"/>
      <c r="BQ381" s="269"/>
    </row>
    <row r="382" spans="1:69" ht="15.75" customHeight="1">
      <c r="A382" s="269"/>
      <c r="B382" s="269"/>
      <c r="C382" s="269"/>
      <c r="D382" s="269"/>
      <c r="E382" s="269"/>
      <c r="F382" s="269"/>
      <c r="G382" s="269"/>
      <c r="H382" s="269"/>
      <c r="I382" s="269"/>
      <c r="J382" s="269"/>
      <c r="K382" s="269"/>
      <c r="L382" s="269"/>
      <c r="M382" s="269"/>
      <c r="N382" s="269"/>
      <c r="O382" s="269"/>
      <c r="P382" s="269"/>
      <c r="Q382" s="269"/>
      <c r="R382" s="269"/>
      <c r="S382" s="269"/>
      <c r="T382" s="269"/>
      <c r="U382" s="269"/>
      <c r="V382" s="269"/>
      <c r="W382" s="269"/>
      <c r="X382" s="269"/>
      <c r="Y382" s="269"/>
      <c r="Z382" s="269"/>
      <c r="AA382" s="269"/>
      <c r="AB382" s="269"/>
      <c r="AC382" s="269"/>
      <c r="AD382" s="269"/>
      <c r="AE382" s="269"/>
      <c r="AF382" s="269"/>
      <c r="AG382" s="269"/>
      <c r="AH382" s="269"/>
      <c r="AI382" s="269"/>
      <c r="AJ382" s="269"/>
      <c r="AK382" s="269"/>
      <c r="AL382" s="269"/>
      <c r="AM382" s="269"/>
      <c r="AN382" s="269"/>
      <c r="AO382" s="269"/>
      <c r="AP382" s="269"/>
      <c r="AQ382" s="269"/>
      <c r="AR382" s="269"/>
      <c r="AS382" s="269"/>
      <c r="AT382" s="269"/>
      <c r="AU382" s="269"/>
      <c r="AV382" s="269"/>
      <c r="AW382" s="269"/>
      <c r="AX382" s="269"/>
      <c r="AY382" s="269"/>
      <c r="AZ382" s="269"/>
      <c r="BA382" s="269"/>
      <c r="BB382" s="269"/>
      <c r="BC382" s="269"/>
      <c r="BD382" s="269"/>
      <c r="BE382" s="269"/>
      <c r="BF382" s="269"/>
      <c r="BG382" s="269"/>
      <c r="BH382" s="269"/>
      <c r="BI382" s="269"/>
      <c r="BJ382" s="269"/>
      <c r="BK382" s="269"/>
      <c r="BL382" s="269"/>
      <c r="BM382" s="269"/>
      <c r="BN382" s="269"/>
      <c r="BO382" s="269"/>
      <c r="BP382" s="269"/>
      <c r="BQ382" s="269"/>
    </row>
    <row r="383" spans="1:69" ht="15.75" customHeight="1">
      <c r="A383" s="269"/>
      <c r="B383" s="269"/>
      <c r="C383" s="269"/>
      <c r="D383" s="269"/>
      <c r="E383" s="269"/>
      <c r="F383" s="269"/>
      <c r="G383" s="269"/>
      <c r="H383" s="269"/>
      <c r="I383" s="269"/>
      <c r="J383" s="269"/>
      <c r="K383" s="269"/>
      <c r="L383" s="269"/>
      <c r="M383" s="269"/>
      <c r="N383" s="269"/>
      <c r="O383" s="269"/>
      <c r="P383" s="269"/>
      <c r="Q383" s="269"/>
      <c r="R383" s="269"/>
      <c r="S383" s="269"/>
      <c r="T383" s="269"/>
      <c r="U383" s="269"/>
      <c r="V383" s="269"/>
      <c r="W383" s="269"/>
      <c r="X383" s="269"/>
      <c r="Y383" s="269"/>
      <c r="Z383" s="269"/>
      <c r="AA383" s="269"/>
      <c r="AB383" s="269"/>
      <c r="AC383" s="269"/>
      <c r="AD383" s="269"/>
      <c r="AE383" s="269"/>
      <c r="AF383" s="269"/>
      <c r="AG383" s="269"/>
      <c r="AH383" s="269"/>
      <c r="AI383" s="269"/>
      <c r="AJ383" s="269"/>
      <c r="AK383" s="269"/>
      <c r="AL383" s="269"/>
      <c r="AM383" s="269"/>
      <c r="AN383" s="269"/>
      <c r="AO383" s="269"/>
      <c r="AP383" s="269"/>
      <c r="AQ383" s="269"/>
      <c r="AR383" s="269"/>
      <c r="AS383" s="269"/>
      <c r="AT383" s="269"/>
      <c r="AU383" s="269"/>
      <c r="AV383" s="269"/>
      <c r="AW383" s="269"/>
      <c r="AX383" s="269"/>
      <c r="AY383" s="269"/>
      <c r="AZ383" s="269"/>
      <c r="BA383" s="269"/>
      <c r="BB383" s="269"/>
      <c r="BC383" s="269"/>
      <c r="BD383" s="269"/>
      <c r="BE383" s="269"/>
      <c r="BF383" s="269"/>
      <c r="BG383" s="269"/>
      <c r="BH383" s="269"/>
      <c r="BI383" s="269"/>
      <c r="BJ383" s="269"/>
      <c r="BK383" s="269"/>
      <c r="BL383" s="269"/>
      <c r="BM383" s="269"/>
      <c r="BN383" s="269"/>
      <c r="BO383" s="269"/>
      <c r="BP383" s="269"/>
      <c r="BQ383" s="269"/>
    </row>
    <row r="384" spans="1:69" ht="15.75" customHeight="1">
      <c r="A384" s="269"/>
      <c r="B384" s="269"/>
      <c r="C384" s="269"/>
      <c r="D384" s="269"/>
      <c r="E384" s="269"/>
      <c r="F384" s="269"/>
      <c r="G384" s="269"/>
      <c r="H384" s="269"/>
      <c r="I384" s="269"/>
      <c r="J384" s="269"/>
      <c r="K384" s="269"/>
      <c r="L384" s="269"/>
      <c r="M384" s="269"/>
      <c r="N384" s="269"/>
      <c r="O384" s="269"/>
      <c r="P384" s="269"/>
      <c r="Q384" s="269"/>
      <c r="R384" s="269"/>
      <c r="S384" s="269"/>
      <c r="T384" s="269"/>
      <c r="U384" s="269"/>
      <c r="V384" s="269"/>
      <c r="W384" s="269"/>
      <c r="X384" s="269"/>
      <c r="Y384" s="269"/>
      <c r="Z384" s="269"/>
      <c r="AA384" s="269"/>
      <c r="AB384" s="269"/>
      <c r="AC384" s="269"/>
      <c r="AD384" s="269"/>
      <c r="AE384" s="269"/>
      <c r="AF384" s="269"/>
      <c r="AG384" s="269"/>
      <c r="AH384" s="269"/>
      <c r="AI384" s="269"/>
      <c r="AJ384" s="269"/>
      <c r="AK384" s="269"/>
      <c r="AL384" s="269"/>
      <c r="AM384" s="269"/>
      <c r="AN384" s="269"/>
      <c r="AO384" s="269"/>
      <c r="AP384" s="269"/>
      <c r="AQ384" s="269"/>
      <c r="AR384" s="269"/>
      <c r="AS384" s="269"/>
      <c r="AT384" s="269"/>
      <c r="AU384" s="269"/>
      <c r="AV384" s="269"/>
      <c r="AW384" s="269"/>
      <c r="AX384" s="269"/>
      <c r="AY384" s="269"/>
      <c r="AZ384" s="269"/>
      <c r="BA384" s="269"/>
      <c r="BB384" s="269"/>
      <c r="BC384" s="269"/>
      <c r="BD384" s="269"/>
      <c r="BE384" s="269"/>
      <c r="BF384" s="269"/>
      <c r="BG384" s="269"/>
      <c r="BH384" s="269"/>
      <c r="BI384" s="269"/>
      <c r="BJ384" s="269"/>
      <c r="BK384" s="269"/>
      <c r="BL384" s="269"/>
      <c r="BM384" s="269"/>
      <c r="BN384" s="269"/>
      <c r="BO384" s="269"/>
      <c r="BP384" s="269"/>
      <c r="BQ384" s="269"/>
    </row>
    <row r="385" spans="1:69" ht="15.75" customHeight="1">
      <c r="A385" s="269"/>
      <c r="B385" s="269"/>
      <c r="C385" s="269"/>
      <c r="D385" s="269"/>
      <c r="E385" s="269"/>
      <c r="F385" s="269"/>
      <c r="G385" s="269"/>
      <c r="H385" s="269"/>
      <c r="I385" s="269"/>
      <c r="J385" s="269"/>
      <c r="K385" s="269"/>
      <c r="L385" s="269"/>
      <c r="M385" s="269"/>
      <c r="N385" s="269"/>
      <c r="O385" s="269"/>
      <c r="P385" s="269"/>
      <c r="Q385" s="269"/>
      <c r="R385" s="269"/>
      <c r="S385" s="269"/>
      <c r="T385" s="269"/>
      <c r="U385" s="269"/>
      <c r="V385" s="269"/>
      <c r="W385" s="269"/>
      <c r="X385" s="269"/>
      <c r="Y385" s="269"/>
      <c r="Z385" s="269"/>
      <c r="AA385" s="269"/>
      <c r="AB385" s="269"/>
      <c r="AC385" s="269"/>
      <c r="AD385" s="269"/>
      <c r="AE385" s="269"/>
      <c r="AF385" s="269"/>
      <c r="AG385" s="269"/>
      <c r="AH385" s="269"/>
      <c r="AI385" s="269"/>
      <c r="AJ385" s="269"/>
      <c r="AK385" s="269"/>
      <c r="AL385" s="269"/>
      <c r="AM385" s="269"/>
      <c r="AN385" s="269"/>
      <c r="AO385" s="269"/>
      <c r="AP385" s="269"/>
      <c r="AQ385" s="269"/>
      <c r="AR385" s="269"/>
      <c r="AS385" s="269"/>
      <c r="AT385" s="269"/>
      <c r="AU385" s="269"/>
      <c r="AV385" s="269"/>
      <c r="AW385" s="269"/>
      <c r="AX385" s="269"/>
      <c r="AY385" s="269"/>
      <c r="AZ385" s="269"/>
      <c r="BA385" s="269"/>
      <c r="BB385" s="269"/>
      <c r="BC385" s="269"/>
      <c r="BD385" s="269"/>
      <c r="BE385" s="269"/>
      <c r="BF385" s="269"/>
      <c r="BG385" s="269"/>
      <c r="BH385" s="269"/>
      <c r="BI385" s="269"/>
      <c r="BJ385" s="269"/>
      <c r="BK385" s="269"/>
      <c r="BL385" s="269"/>
      <c r="BM385" s="269"/>
      <c r="BN385" s="269"/>
      <c r="BO385" s="269"/>
      <c r="BP385" s="269"/>
      <c r="BQ385" s="269"/>
    </row>
    <row r="386" spans="1:69" ht="15.75" customHeight="1">
      <c r="A386" s="269"/>
      <c r="B386" s="269"/>
      <c r="C386" s="269"/>
      <c r="D386" s="269"/>
      <c r="E386" s="269"/>
      <c r="F386" s="269"/>
      <c r="G386" s="269"/>
      <c r="H386" s="269"/>
      <c r="I386" s="269"/>
      <c r="J386" s="269"/>
      <c r="K386" s="269"/>
      <c r="L386" s="269"/>
      <c r="M386" s="269"/>
      <c r="N386" s="269"/>
      <c r="O386" s="269"/>
      <c r="P386" s="269"/>
      <c r="Q386" s="269"/>
      <c r="R386" s="269"/>
      <c r="S386" s="269"/>
      <c r="T386" s="269"/>
      <c r="U386" s="269"/>
      <c r="V386" s="269"/>
      <c r="W386" s="269"/>
      <c r="X386" s="269"/>
      <c r="Y386" s="269"/>
      <c r="Z386" s="269"/>
      <c r="AA386" s="269"/>
      <c r="AB386" s="269"/>
      <c r="AC386" s="269"/>
      <c r="AD386" s="269"/>
      <c r="AE386" s="269"/>
      <c r="AF386" s="269"/>
      <c r="AG386" s="269"/>
      <c r="AH386" s="269"/>
      <c r="AI386" s="269"/>
      <c r="AJ386" s="269"/>
      <c r="AK386" s="269"/>
      <c r="AL386" s="269"/>
      <c r="AM386" s="269"/>
      <c r="AN386" s="269"/>
      <c r="AO386" s="269"/>
      <c r="AP386" s="269"/>
      <c r="AQ386" s="269"/>
      <c r="AR386" s="269"/>
      <c r="AS386" s="269"/>
      <c r="AT386" s="269"/>
      <c r="AU386" s="269"/>
      <c r="AV386" s="269"/>
      <c r="AW386" s="269"/>
      <c r="AX386" s="269"/>
      <c r="AY386" s="269"/>
      <c r="AZ386" s="269"/>
      <c r="BA386" s="269"/>
      <c r="BB386" s="269"/>
      <c r="BC386" s="269"/>
      <c r="BD386" s="269"/>
      <c r="BE386" s="269"/>
      <c r="BF386" s="269"/>
      <c r="BG386" s="269"/>
      <c r="BH386" s="269"/>
      <c r="BI386" s="269"/>
      <c r="BJ386" s="269"/>
      <c r="BK386" s="269"/>
      <c r="BL386" s="269"/>
      <c r="BM386" s="269"/>
      <c r="BN386" s="269"/>
      <c r="BO386" s="269"/>
      <c r="BP386" s="269"/>
      <c r="BQ386" s="269"/>
    </row>
    <row r="387" spans="1:69" ht="15.75" customHeight="1">
      <c r="A387" s="269"/>
      <c r="B387" s="269"/>
      <c r="C387" s="269"/>
      <c r="D387" s="269"/>
      <c r="E387" s="269"/>
      <c r="F387" s="269"/>
      <c r="G387" s="269"/>
      <c r="H387" s="269"/>
      <c r="I387" s="269"/>
      <c r="J387" s="269"/>
      <c r="K387" s="269"/>
      <c r="L387" s="269"/>
      <c r="M387" s="269"/>
      <c r="N387" s="269"/>
      <c r="O387" s="269"/>
      <c r="P387" s="269"/>
      <c r="Q387" s="269"/>
      <c r="R387" s="269"/>
      <c r="S387" s="269"/>
      <c r="T387" s="269"/>
      <c r="U387" s="269"/>
      <c r="V387" s="269"/>
      <c r="W387" s="269"/>
      <c r="X387" s="269"/>
      <c r="Y387" s="269"/>
      <c r="Z387" s="269"/>
      <c r="AA387" s="269"/>
      <c r="AB387" s="269"/>
      <c r="AC387" s="269"/>
      <c r="AD387" s="269"/>
      <c r="AE387" s="269"/>
      <c r="AF387" s="269"/>
      <c r="AG387" s="269"/>
      <c r="AH387" s="269"/>
      <c r="AI387" s="269"/>
      <c r="AJ387" s="269"/>
      <c r="AK387" s="269"/>
      <c r="AL387" s="269"/>
      <c r="AM387" s="269"/>
      <c r="AN387" s="269"/>
      <c r="AO387" s="269"/>
      <c r="AP387" s="269"/>
      <c r="AQ387" s="269"/>
      <c r="AR387" s="269"/>
      <c r="AS387" s="269"/>
      <c r="AT387" s="269"/>
      <c r="AU387" s="269"/>
      <c r="AV387" s="269"/>
      <c r="AW387" s="269"/>
      <c r="AX387" s="269"/>
      <c r="AY387" s="269"/>
      <c r="AZ387" s="269"/>
      <c r="BA387" s="269"/>
      <c r="BB387" s="269"/>
      <c r="BC387" s="269"/>
      <c r="BD387" s="269"/>
      <c r="BE387" s="269"/>
      <c r="BF387" s="269"/>
      <c r="BG387" s="269"/>
      <c r="BH387" s="269"/>
      <c r="BI387" s="269"/>
      <c r="BJ387" s="269"/>
      <c r="BK387" s="269"/>
      <c r="BL387" s="269"/>
      <c r="BM387" s="269"/>
      <c r="BN387" s="269"/>
      <c r="BO387" s="269"/>
      <c r="BP387" s="269"/>
      <c r="BQ387" s="269"/>
    </row>
    <row r="388" spans="1:69" ht="15.75" customHeight="1">
      <c r="A388" s="269"/>
      <c r="B388" s="269"/>
      <c r="C388" s="269"/>
      <c r="D388" s="269"/>
      <c r="E388" s="269"/>
      <c r="F388" s="269"/>
      <c r="G388" s="269"/>
      <c r="H388" s="269"/>
      <c r="I388" s="269"/>
      <c r="J388" s="269"/>
      <c r="K388" s="269"/>
      <c r="L388" s="269"/>
      <c r="M388" s="269"/>
      <c r="N388" s="269"/>
      <c r="O388" s="269"/>
      <c r="P388" s="269"/>
      <c r="Q388" s="269"/>
      <c r="R388" s="269"/>
      <c r="S388" s="269"/>
      <c r="T388" s="269"/>
      <c r="U388" s="269"/>
      <c r="V388" s="269"/>
      <c r="W388" s="269"/>
      <c r="X388" s="269"/>
      <c r="Y388" s="269"/>
      <c r="Z388" s="269"/>
      <c r="AA388" s="269"/>
      <c r="AB388" s="269"/>
      <c r="AC388" s="269"/>
      <c r="AD388" s="269"/>
      <c r="AE388" s="269"/>
      <c r="AF388" s="269"/>
      <c r="AG388" s="269"/>
      <c r="AH388" s="269"/>
      <c r="AI388" s="269"/>
      <c r="AJ388" s="269"/>
      <c r="AK388" s="269"/>
      <c r="AL388" s="269"/>
      <c r="AM388" s="269"/>
      <c r="AN388" s="269"/>
      <c r="AO388" s="269"/>
      <c r="AP388" s="269"/>
      <c r="AQ388" s="269"/>
      <c r="AR388" s="269"/>
      <c r="AS388" s="269"/>
      <c r="AT388" s="269"/>
      <c r="AU388" s="269"/>
      <c r="AV388" s="269"/>
      <c r="AW388" s="269"/>
      <c r="AX388" s="269"/>
      <c r="AY388" s="269"/>
      <c r="AZ388" s="269"/>
      <c r="BA388" s="269"/>
      <c r="BB388" s="269"/>
      <c r="BC388" s="269"/>
      <c r="BD388" s="269"/>
      <c r="BE388" s="269"/>
      <c r="BF388" s="269"/>
      <c r="BG388" s="269"/>
      <c r="BH388" s="269"/>
      <c r="BI388" s="269"/>
      <c r="BJ388" s="269"/>
      <c r="BK388" s="269"/>
      <c r="BL388" s="269"/>
      <c r="BM388" s="269"/>
      <c r="BN388" s="269"/>
      <c r="BO388" s="269"/>
      <c r="BP388" s="269"/>
      <c r="BQ388" s="269"/>
    </row>
    <row r="389" spans="1:69" ht="15.75" customHeight="1">
      <c r="A389" s="269"/>
      <c r="B389" s="269"/>
      <c r="C389" s="269"/>
      <c r="D389" s="269"/>
      <c r="E389" s="269"/>
      <c r="F389" s="269"/>
      <c r="G389" s="269"/>
      <c r="H389" s="269"/>
      <c r="I389" s="269"/>
      <c r="J389" s="269"/>
      <c r="K389" s="269"/>
      <c r="L389" s="269"/>
      <c r="M389" s="269"/>
      <c r="N389" s="269"/>
      <c r="O389" s="269"/>
      <c r="P389" s="269"/>
      <c r="Q389" s="269"/>
      <c r="R389" s="269"/>
      <c r="S389" s="269"/>
      <c r="T389" s="269"/>
      <c r="U389" s="269"/>
      <c r="V389" s="269"/>
      <c r="W389" s="269"/>
      <c r="X389" s="269"/>
      <c r="Y389" s="269"/>
      <c r="Z389" s="269"/>
      <c r="AA389" s="269"/>
      <c r="AB389" s="269"/>
      <c r="AC389" s="269"/>
      <c r="AD389" s="269"/>
      <c r="AE389" s="269"/>
      <c r="AF389" s="269"/>
      <c r="AG389" s="269"/>
      <c r="AH389" s="269"/>
      <c r="AI389" s="269"/>
      <c r="AJ389" s="269"/>
      <c r="AK389" s="269"/>
      <c r="AL389" s="269"/>
      <c r="AM389" s="269"/>
      <c r="AN389" s="269"/>
      <c r="AO389" s="269"/>
      <c r="AP389" s="269"/>
      <c r="AQ389" s="269"/>
      <c r="AR389" s="269"/>
      <c r="AS389" s="269"/>
      <c r="AT389" s="269"/>
      <c r="AU389" s="269"/>
      <c r="AV389" s="269"/>
      <c r="AW389" s="269"/>
      <c r="AX389" s="269"/>
      <c r="AY389" s="269"/>
      <c r="AZ389" s="269"/>
      <c r="BA389" s="269"/>
      <c r="BB389" s="269"/>
      <c r="BC389" s="269"/>
      <c r="BD389" s="269"/>
      <c r="BE389" s="269"/>
      <c r="BF389" s="269"/>
      <c r="BG389" s="269"/>
      <c r="BH389" s="269"/>
      <c r="BI389" s="269"/>
      <c r="BJ389" s="269"/>
      <c r="BK389" s="269"/>
      <c r="BL389" s="269"/>
      <c r="BM389" s="269"/>
      <c r="BN389" s="269"/>
      <c r="BO389" s="269"/>
      <c r="BP389" s="269"/>
      <c r="BQ389" s="269"/>
    </row>
    <row r="390" spans="1:69" ht="15.75" customHeight="1">
      <c r="A390" s="269"/>
      <c r="B390" s="269"/>
      <c r="C390" s="269"/>
      <c r="D390" s="269"/>
      <c r="E390" s="269"/>
      <c r="F390" s="269"/>
      <c r="G390" s="269"/>
      <c r="H390" s="269"/>
      <c r="I390" s="269"/>
      <c r="J390" s="269"/>
      <c r="K390" s="269"/>
      <c r="L390" s="269"/>
      <c r="M390" s="269"/>
      <c r="N390" s="269"/>
      <c r="O390" s="269"/>
      <c r="P390" s="269"/>
      <c r="Q390" s="269"/>
      <c r="R390" s="269"/>
      <c r="S390" s="269"/>
      <c r="T390" s="269"/>
      <c r="U390" s="269"/>
      <c r="V390" s="269"/>
      <c r="W390" s="269"/>
      <c r="X390" s="269"/>
      <c r="Y390" s="269"/>
      <c r="Z390" s="269"/>
      <c r="AA390" s="269"/>
      <c r="AB390" s="269"/>
      <c r="AC390" s="269"/>
      <c r="AD390" s="269"/>
      <c r="AE390" s="269"/>
      <c r="AF390" s="269"/>
      <c r="AG390" s="269"/>
      <c r="AH390" s="269"/>
      <c r="AI390" s="269"/>
      <c r="AJ390" s="269"/>
      <c r="AK390" s="269"/>
      <c r="AL390" s="269"/>
      <c r="AM390" s="269"/>
      <c r="AN390" s="269"/>
      <c r="AO390" s="269"/>
      <c r="AP390" s="269"/>
      <c r="AQ390" s="269"/>
      <c r="AR390" s="269"/>
      <c r="AS390" s="269"/>
      <c r="AT390" s="269"/>
      <c r="AU390" s="269"/>
      <c r="AV390" s="269"/>
      <c r="AW390" s="269"/>
      <c r="AX390" s="269"/>
      <c r="AY390" s="269"/>
      <c r="AZ390" s="269"/>
      <c r="BA390" s="269"/>
      <c r="BB390" s="269"/>
      <c r="BC390" s="269"/>
      <c r="BD390" s="269"/>
      <c r="BE390" s="269"/>
      <c r="BF390" s="269"/>
      <c r="BG390" s="269"/>
      <c r="BH390" s="269"/>
      <c r="BI390" s="269"/>
      <c r="BJ390" s="269"/>
      <c r="BK390" s="269"/>
      <c r="BL390" s="269"/>
      <c r="BM390" s="269"/>
      <c r="BN390" s="269"/>
      <c r="BO390" s="269"/>
      <c r="BP390" s="269"/>
      <c r="BQ390" s="269"/>
    </row>
    <row r="391" spans="1:69" ht="15.75" customHeight="1">
      <c r="A391" s="269"/>
      <c r="B391" s="269"/>
      <c r="C391" s="269"/>
      <c r="D391" s="269"/>
      <c r="E391" s="269"/>
      <c r="F391" s="269"/>
      <c r="G391" s="269"/>
      <c r="H391" s="269"/>
      <c r="I391" s="269"/>
      <c r="J391" s="269"/>
      <c r="K391" s="269"/>
      <c r="L391" s="269"/>
      <c r="M391" s="269"/>
      <c r="N391" s="269"/>
      <c r="O391" s="269"/>
      <c r="P391" s="269"/>
      <c r="Q391" s="269"/>
      <c r="R391" s="269"/>
      <c r="S391" s="269"/>
      <c r="T391" s="269"/>
      <c r="U391" s="269"/>
      <c r="V391" s="269"/>
      <c r="W391" s="269"/>
      <c r="X391" s="269"/>
      <c r="Y391" s="269"/>
      <c r="Z391" s="269"/>
      <c r="AA391" s="269"/>
      <c r="AB391" s="269"/>
      <c r="AC391" s="269"/>
      <c r="AD391" s="269"/>
      <c r="AE391" s="269"/>
      <c r="AF391" s="269"/>
      <c r="AG391" s="269"/>
      <c r="AH391" s="269"/>
      <c r="AI391" s="269"/>
      <c r="AJ391" s="269"/>
      <c r="AK391" s="269"/>
      <c r="AL391" s="269"/>
      <c r="AM391" s="269"/>
      <c r="AN391" s="269"/>
      <c r="AO391" s="269"/>
      <c r="AP391" s="269"/>
      <c r="AQ391" s="269"/>
      <c r="AR391" s="269"/>
      <c r="AS391" s="269"/>
      <c r="AT391" s="269"/>
      <c r="AU391" s="269"/>
      <c r="AV391" s="269"/>
      <c r="AW391" s="269"/>
      <c r="AX391" s="269"/>
      <c r="AY391" s="269"/>
      <c r="AZ391" s="269"/>
      <c r="BA391" s="269"/>
      <c r="BB391" s="269"/>
      <c r="BC391" s="269"/>
      <c r="BD391" s="269"/>
      <c r="BE391" s="269"/>
      <c r="BF391" s="269"/>
      <c r="BG391" s="269"/>
      <c r="BH391" s="269"/>
      <c r="BI391" s="269"/>
      <c r="BJ391" s="269"/>
      <c r="BK391" s="269"/>
      <c r="BL391" s="269"/>
      <c r="BM391" s="269"/>
      <c r="BN391" s="269"/>
      <c r="BO391" s="269"/>
      <c r="BP391" s="269"/>
      <c r="BQ391" s="269"/>
    </row>
    <row r="392" spans="1:69" ht="15.75" customHeight="1">
      <c r="A392" s="269"/>
      <c r="B392" s="269"/>
      <c r="C392" s="269"/>
      <c r="D392" s="269"/>
      <c r="E392" s="269"/>
      <c r="F392" s="269"/>
      <c r="G392" s="269"/>
      <c r="H392" s="269"/>
      <c r="I392" s="269"/>
      <c r="J392" s="269"/>
      <c r="K392" s="269"/>
      <c r="L392" s="269"/>
      <c r="M392" s="269"/>
      <c r="N392" s="269"/>
      <c r="O392" s="269"/>
      <c r="P392" s="269"/>
      <c r="Q392" s="269"/>
      <c r="R392" s="269"/>
      <c r="S392" s="269"/>
      <c r="T392" s="269"/>
      <c r="U392" s="269"/>
      <c r="V392" s="269"/>
      <c r="W392" s="269"/>
      <c r="X392" s="269"/>
      <c r="Y392" s="269"/>
      <c r="Z392" s="269"/>
      <c r="AA392" s="269"/>
      <c r="AB392" s="269"/>
      <c r="AC392" s="269"/>
      <c r="AD392" s="269"/>
      <c r="AE392" s="269"/>
      <c r="AF392" s="269"/>
      <c r="AG392" s="269"/>
      <c r="AH392" s="269"/>
      <c r="AI392" s="269"/>
      <c r="AJ392" s="269"/>
      <c r="AK392" s="269"/>
      <c r="AL392" s="269"/>
      <c r="AM392" s="269"/>
      <c r="AN392" s="269"/>
      <c r="AO392" s="269"/>
      <c r="AP392" s="269"/>
      <c r="AQ392" s="269"/>
      <c r="AR392" s="269"/>
      <c r="AS392" s="269"/>
      <c r="AT392" s="269"/>
      <c r="AU392" s="269"/>
      <c r="AV392" s="269"/>
      <c r="AW392" s="269"/>
      <c r="AX392" s="269"/>
      <c r="AY392" s="269"/>
      <c r="AZ392" s="269"/>
      <c r="BA392" s="269"/>
      <c r="BB392" s="269"/>
      <c r="BC392" s="269"/>
      <c r="BD392" s="269"/>
      <c r="BE392" s="269"/>
      <c r="BF392" s="269"/>
      <c r="BG392" s="269"/>
      <c r="BH392" s="269"/>
      <c r="BI392" s="269"/>
      <c r="BJ392" s="269"/>
      <c r="BK392" s="269"/>
      <c r="BL392" s="269"/>
      <c r="BM392" s="269"/>
      <c r="BN392" s="269"/>
      <c r="BO392" s="269"/>
      <c r="BP392" s="269"/>
      <c r="BQ392" s="269"/>
    </row>
    <row r="393" spans="1:69" ht="15.75" customHeight="1">
      <c r="A393" s="269"/>
      <c r="B393" s="269"/>
      <c r="C393" s="269"/>
      <c r="D393" s="269"/>
      <c r="E393" s="269"/>
      <c r="F393" s="269"/>
      <c r="G393" s="269"/>
      <c r="H393" s="269"/>
      <c r="I393" s="269"/>
      <c r="J393" s="269"/>
      <c r="K393" s="269"/>
      <c r="L393" s="269"/>
      <c r="M393" s="269"/>
      <c r="N393" s="269"/>
      <c r="O393" s="269"/>
      <c r="P393" s="269"/>
      <c r="Q393" s="269"/>
      <c r="R393" s="269"/>
      <c r="S393" s="269"/>
      <c r="T393" s="269"/>
      <c r="U393" s="269"/>
      <c r="V393" s="269"/>
      <c r="W393" s="269"/>
      <c r="X393" s="269"/>
      <c r="Y393" s="269"/>
      <c r="Z393" s="269"/>
      <c r="AA393" s="269"/>
      <c r="AB393" s="269"/>
      <c r="AC393" s="269"/>
      <c r="AD393" s="269"/>
      <c r="AE393" s="269"/>
      <c r="AF393" s="269"/>
      <c r="AG393" s="269"/>
      <c r="AH393" s="269"/>
      <c r="AI393" s="269"/>
      <c r="AJ393" s="269"/>
      <c r="AK393" s="269"/>
      <c r="AL393" s="269"/>
      <c r="AM393" s="269"/>
      <c r="AN393" s="269"/>
      <c r="AO393" s="269"/>
      <c r="AP393" s="269"/>
      <c r="AQ393" s="269"/>
      <c r="AR393" s="269"/>
      <c r="AS393" s="269"/>
      <c r="AT393" s="269"/>
      <c r="AU393" s="269"/>
      <c r="AV393" s="269"/>
      <c r="AW393" s="269"/>
      <c r="AX393" s="269"/>
      <c r="AY393" s="269"/>
      <c r="AZ393" s="269"/>
      <c r="BA393" s="269"/>
      <c r="BB393" s="269"/>
      <c r="BC393" s="269"/>
      <c r="BD393" s="269"/>
      <c r="BE393" s="269"/>
      <c r="BF393" s="269"/>
      <c r="BG393" s="269"/>
      <c r="BH393" s="269"/>
      <c r="BI393" s="269"/>
      <c r="BJ393" s="269"/>
      <c r="BK393" s="269"/>
      <c r="BL393" s="269"/>
      <c r="BM393" s="269"/>
      <c r="BN393" s="269"/>
      <c r="BO393" s="269"/>
      <c r="BP393" s="269"/>
      <c r="BQ393" s="269"/>
    </row>
    <row r="394" spans="1:69" ht="15.75" customHeight="1">
      <c r="A394" s="269"/>
      <c r="B394" s="269"/>
      <c r="C394" s="269"/>
      <c r="D394" s="269"/>
      <c r="E394" s="269"/>
      <c r="F394" s="269"/>
      <c r="G394" s="269"/>
      <c r="H394" s="269"/>
      <c r="I394" s="269"/>
      <c r="J394" s="269"/>
      <c r="K394" s="269"/>
      <c r="L394" s="269"/>
      <c r="M394" s="269"/>
      <c r="N394" s="269"/>
      <c r="O394" s="269"/>
      <c r="P394" s="269"/>
      <c r="Q394" s="269"/>
      <c r="R394" s="269"/>
      <c r="S394" s="269"/>
      <c r="T394" s="269"/>
      <c r="U394" s="269"/>
      <c r="V394" s="269"/>
      <c r="W394" s="269"/>
      <c r="X394" s="269"/>
      <c r="Y394" s="269"/>
      <c r="Z394" s="269"/>
      <c r="AA394" s="269"/>
      <c r="AB394" s="269"/>
      <c r="AC394" s="269"/>
      <c r="AD394" s="269"/>
      <c r="AE394" s="269"/>
      <c r="AF394" s="269"/>
      <c r="AG394" s="269"/>
      <c r="AH394" s="269"/>
      <c r="AI394" s="269"/>
      <c r="AJ394" s="269"/>
      <c r="AK394" s="269"/>
      <c r="AL394" s="269"/>
      <c r="AM394" s="269"/>
      <c r="AN394" s="269"/>
      <c r="AO394" s="269"/>
      <c r="AP394" s="269"/>
      <c r="AQ394" s="269"/>
      <c r="AR394" s="269"/>
      <c r="AS394" s="269"/>
      <c r="AT394" s="269"/>
      <c r="AU394" s="269"/>
      <c r="AV394" s="269"/>
      <c r="AW394" s="269"/>
      <c r="AX394" s="269"/>
      <c r="AY394" s="269"/>
      <c r="AZ394" s="269"/>
      <c r="BA394" s="269"/>
      <c r="BB394" s="269"/>
      <c r="BC394" s="269"/>
      <c r="BD394" s="269"/>
      <c r="BE394" s="269"/>
      <c r="BF394" s="269"/>
      <c r="BG394" s="269"/>
      <c r="BH394" s="269"/>
      <c r="BI394" s="269"/>
      <c r="BJ394" s="269"/>
      <c r="BK394" s="269"/>
      <c r="BL394" s="269"/>
      <c r="BM394" s="269"/>
      <c r="BN394" s="269"/>
      <c r="BO394" s="269"/>
      <c r="BP394" s="269"/>
      <c r="BQ394" s="269"/>
    </row>
    <row r="395" spans="1:69" ht="15.75" customHeight="1">
      <c r="A395" s="269"/>
      <c r="B395" s="269"/>
      <c r="C395" s="269"/>
      <c r="D395" s="269"/>
      <c r="E395" s="269"/>
      <c r="F395" s="269"/>
      <c r="G395" s="269"/>
      <c r="H395" s="269"/>
      <c r="I395" s="269"/>
      <c r="J395" s="269"/>
      <c r="K395" s="269"/>
      <c r="L395" s="269"/>
      <c r="M395" s="269"/>
      <c r="N395" s="269"/>
      <c r="O395" s="269"/>
      <c r="P395" s="269"/>
      <c r="Q395" s="269"/>
      <c r="R395" s="269"/>
      <c r="S395" s="269"/>
      <c r="T395" s="269"/>
      <c r="U395" s="269"/>
      <c r="V395" s="269"/>
      <c r="W395" s="269"/>
      <c r="X395" s="269"/>
      <c r="Y395" s="269"/>
      <c r="Z395" s="269"/>
      <c r="AA395" s="269"/>
      <c r="AB395" s="269"/>
      <c r="AC395" s="269"/>
      <c r="AD395" s="269"/>
      <c r="AE395" s="269"/>
      <c r="AF395" s="269"/>
      <c r="AG395" s="269"/>
      <c r="AH395" s="269"/>
      <c r="AI395" s="269"/>
      <c r="AJ395" s="269"/>
      <c r="AK395" s="269"/>
      <c r="AL395" s="269"/>
      <c r="AM395" s="269"/>
      <c r="AN395" s="269"/>
      <c r="AO395" s="269"/>
      <c r="AP395" s="269"/>
      <c r="AQ395" s="269"/>
      <c r="AR395" s="269"/>
      <c r="AS395" s="269"/>
      <c r="AT395" s="269"/>
      <c r="AU395" s="269"/>
      <c r="AV395" s="269"/>
      <c r="AW395" s="269"/>
      <c r="AX395" s="269"/>
      <c r="AY395" s="269"/>
      <c r="AZ395" s="269"/>
      <c r="BA395" s="269"/>
      <c r="BB395" s="269"/>
      <c r="BC395" s="269"/>
      <c r="BD395" s="269"/>
      <c r="BE395" s="269"/>
      <c r="BF395" s="269"/>
      <c r="BG395" s="269"/>
      <c r="BH395" s="269"/>
      <c r="BI395" s="269"/>
      <c r="BJ395" s="269"/>
      <c r="BK395" s="269"/>
      <c r="BL395" s="269"/>
      <c r="BM395" s="269"/>
      <c r="BN395" s="269"/>
      <c r="BO395" s="269"/>
      <c r="BP395" s="269"/>
      <c r="BQ395" s="269"/>
    </row>
    <row r="396" spans="1:69" ht="15.75" customHeight="1">
      <c r="A396" s="269"/>
      <c r="B396" s="269"/>
      <c r="C396" s="269"/>
      <c r="D396" s="269"/>
      <c r="E396" s="269"/>
      <c r="F396" s="269"/>
      <c r="G396" s="269"/>
      <c r="H396" s="269"/>
      <c r="I396" s="269"/>
      <c r="J396" s="269"/>
      <c r="K396" s="269"/>
      <c r="L396" s="269"/>
      <c r="M396" s="269"/>
      <c r="N396" s="269"/>
      <c r="O396" s="269"/>
      <c r="P396" s="269"/>
      <c r="Q396" s="269"/>
      <c r="R396" s="269"/>
      <c r="S396" s="269"/>
      <c r="T396" s="269"/>
      <c r="U396" s="269"/>
      <c r="V396" s="269"/>
      <c r="W396" s="269"/>
      <c r="X396" s="269"/>
      <c r="Y396" s="269"/>
      <c r="Z396" s="269"/>
      <c r="AA396" s="269"/>
      <c r="AB396" s="269"/>
      <c r="AC396" s="269"/>
      <c r="AD396" s="269"/>
      <c r="AE396" s="269"/>
      <c r="AF396" s="269"/>
      <c r="AG396" s="269"/>
      <c r="AH396" s="269"/>
      <c r="AI396" s="269"/>
      <c r="AJ396" s="269"/>
      <c r="AK396" s="269"/>
      <c r="AL396" s="269"/>
      <c r="AM396" s="269"/>
      <c r="AN396" s="269"/>
      <c r="AO396" s="269"/>
      <c r="AP396" s="269"/>
      <c r="AQ396" s="269"/>
      <c r="AR396" s="269"/>
      <c r="AS396" s="269"/>
      <c r="AT396" s="269"/>
      <c r="AU396" s="269"/>
      <c r="AV396" s="269"/>
      <c r="AW396" s="269"/>
      <c r="AX396" s="269"/>
      <c r="AY396" s="269"/>
      <c r="AZ396" s="269"/>
      <c r="BA396" s="269"/>
      <c r="BB396" s="269"/>
      <c r="BC396" s="269"/>
      <c r="BD396" s="269"/>
      <c r="BE396" s="269"/>
      <c r="BF396" s="269"/>
      <c r="BG396" s="269"/>
      <c r="BH396" s="269"/>
      <c r="BI396" s="269"/>
      <c r="BJ396" s="269"/>
      <c r="BK396" s="269"/>
      <c r="BL396" s="269"/>
      <c r="BM396" s="269"/>
      <c r="BN396" s="269"/>
      <c r="BO396" s="269"/>
      <c r="BP396" s="269"/>
      <c r="BQ396" s="269"/>
    </row>
    <row r="397" spans="1:69" ht="15.75" customHeight="1">
      <c r="A397" s="269"/>
      <c r="B397" s="269"/>
      <c r="C397" s="269"/>
      <c r="D397" s="269"/>
      <c r="E397" s="269"/>
      <c r="F397" s="269"/>
      <c r="G397" s="269"/>
      <c r="H397" s="269"/>
      <c r="I397" s="269"/>
      <c r="J397" s="269"/>
      <c r="K397" s="269"/>
      <c r="L397" s="269"/>
      <c r="M397" s="269"/>
      <c r="N397" s="269"/>
      <c r="O397" s="269"/>
      <c r="P397" s="269"/>
      <c r="Q397" s="269"/>
      <c r="R397" s="269"/>
      <c r="S397" s="269"/>
      <c r="T397" s="269"/>
      <c r="U397" s="269"/>
      <c r="V397" s="269"/>
      <c r="W397" s="269"/>
      <c r="X397" s="269"/>
      <c r="Y397" s="269"/>
      <c r="Z397" s="269"/>
      <c r="AA397" s="269"/>
      <c r="AB397" s="269"/>
      <c r="AC397" s="269"/>
      <c r="AD397" s="269"/>
      <c r="AE397" s="269"/>
      <c r="AF397" s="269"/>
      <c r="AG397" s="269"/>
      <c r="AH397" s="269"/>
      <c r="AI397" s="269"/>
      <c r="AJ397" s="269"/>
      <c r="AK397" s="269"/>
      <c r="AL397" s="269"/>
      <c r="AM397" s="269"/>
      <c r="AN397" s="269"/>
      <c r="AO397" s="269"/>
      <c r="AP397" s="269"/>
      <c r="AQ397" s="269"/>
      <c r="AR397" s="269"/>
      <c r="AS397" s="269"/>
      <c r="AT397" s="269"/>
      <c r="AU397" s="269"/>
      <c r="AV397" s="269"/>
      <c r="AW397" s="269"/>
      <c r="AX397" s="269"/>
      <c r="AY397" s="269"/>
      <c r="AZ397" s="269"/>
      <c r="BA397" s="269"/>
      <c r="BB397" s="269"/>
      <c r="BC397" s="269"/>
      <c r="BD397" s="269"/>
      <c r="BE397" s="269"/>
      <c r="BF397" s="269"/>
      <c r="BG397" s="269"/>
      <c r="BH397" s="269"/>
      <c r="BI397" s="269"/>
      <c r="BJ397" s="269"/>
      <c r="BK397" s="269"/>
      <c r="BL397" s="269"/>
      <c r="BM397" s="269"/>
      <c r="BN397" s="269"/>
      <c r="BO397" s="269"/>
      <c r="BP397" s="269"/>
      <c r="BQ397" s="269"/>
    </row>
    <row r="398" spans="1:69" ht="15.75" customHeight="1">
      <c r="A398" s="269"/>
      <c r="B398" s="269"/>
      <c r="C398" s="269"/>
      <c r="D398" s="269"/>
      <c r="E398" s="269"/>
      <c r="F398" s="269"/>
      <c r="G398" s="269"/>
      <c r="H398" s="269"/>
      <c r="I398" s="269"/>
      <c r="J398" s="269"/>
      <c r="K398" s="269"/>
      <c r="L398" s="269"/>
      <c r="M398" s="269"/>
      <c r="N398" s="269"/>
      <c r="O398" s="269"/>
      <c r="P398" s="269"/>
      <c r="Q398" s="269"/>
      <c r="R398" s="269"/>
      <c r="S398" s="269"/>
      <c r="T398" s="269"/>
      <c r="U398" s="269"/>
      <c r="V398" s="269"/>
      <c r="W398" s="269"/>
      <c r="X398" s="269"/>
      <c r="Y398" s="269"/>
      <c r="Z398" s="269"/>
      <c r="AA398" s="269"/>
      <c r="AB398" s="269"/>
      <c r="AC398" s="269"/>
      <c r="AD398" s="269"/>
      <c r="AE398" s="269"/>
      <c r="AF398" s="269"/>
      <c r="AG398" s="269"/>
      <c r="AH398" s="269"/>
      <c r="AI398" s="269"/>
      <c r="AJ398" s="269"/>
      <c r="AK398" s="269"/>
      <c r="AL398" s="269"/>
      <c r="AM398" s="269"/>
      <c r="AN398" s="269"/>
      <c r="AO398" s="269"/>
      <c r="AP398" s="269"/>
      <c r="AQ398" s="269"/>
      <c r="AR398" s="269"/>
      <c r="AS398" s="269"/>
      <c r="AT398" s="269"/>
      <c r="AU398" s="269"/>
      <c r="AV398" s="269"/>
      <c r="AW398" s="269"/>
      <c r="AX398" s="269"/>
      <c r="AY398" s="269"/>
      <c r="AZ398" s="269"/>
      <c r="BA398" s="269"/>
      <c r="BB398" s="269"/>
      <c r="BC398" s="269"/>
      <c r="BD398" s="269"/>
      <c r="BE398" s="269"/>
      <c r="BF398" s="269"/>
      <c r="BG398" s="269"/>
      <c r="BH398" s="269"/>
      <c r="BI398" s="269"/>
      <c r="BJ398" s="269"/>
      <c r="BK398" s="269"/>
      <c r="BL398" s="269"/>
      <c r="BM398" s="269"/>
      <c r="BN398" s="269"/>
      <c r="BO398" s="269"/>
      <c r="BP398" s="269"/>
      <c r="BQ398" s="269"/>
    </row>
    <row r="399" spans="1:69" ht="15.75" customHeight="1">
      <c r="A399" s="269"/>
      <c r="B399" s="269"/>
      <c r="C399" s="269"/>
      <c r="D399" s="269"/>
      <c r="E399" s="269"/>
      <c r="F399" s="269"/>
      <c r="G399" s="269"/>
      <c r="H399" s="269"/>
      <c r="I399" s="269"/>
      <c r="J399" s="269"/>
      <c r="K399" s="269"/>
      <c r="L399" s="269"/>
      <c r="M399" s="269"/>
      <c r="N399" s="269"/>
      <c r="O399" s="269"/>
      <c r="P399" s="269"/>
      <c r="Q399" s="269"/>
      <c r="R399" s="269"/>
      <c r="S399" s="269"/>
      <c r="T399" s="269"/>
      <c r="U399" s="269"/>
      <c r="V399" s="269"/>
      <c r="W399" s="269"/>
      <c r="X399" s="269"/>
      <c r="Y399" s="269"/>
      <c r="Z399" s="269"/>
      <c r="AA399" s="269"/>
      <c r="AB399" s="269"/>
      <c r="AC399" s="269"/>
      <c r="AD399" s="269"/>
      <c r="AE399" s="269"/>
      <c r="AF399" s="269"/>
      <c r="AG399" s="269"/>
      <c r="AH399" s="269"/>
      <c r="AI399" s="269"/>
      <c r="AJ399" s="269"/>
      <c r="AK399" s="269"/>
      <c r="AL399" s="269"/>
      <c r="AM399" s="269"/>
      <c r="AN399" s="269"/>
      <c r="AO399" s="269"/>
      <c r="AP399" s="269"/>
      <c r="AQ399" s="269"/>
      <c r="AR399" s="269"/>
      <c r="AS399" s="269"/>
      <c r="AT399" s="269"/>
      <c r="AU399" s="269"/>
      <c r="AV399" s="269"/>
      <c r="AW399" s="269"/>
      <c r="AX399" s="269"/>
      <c r="AY399" s="269"/>
      <c r="AZ399" s="269"/>
      <c r="BA399" s="269"/>
      <c r="BB399" s="269"/>
      <c r="BC399" s="269"/>
      <c r="BD399" s="269"/>
      <c r="BE399" s="269"/>
      <c r="BF399" s="269"/>
      <c r="BG399" s="269"/>
      <c r="BH399" s="269"/>
      <c r="BI399" s="269"/>
      <c r="BJ399" s="269"/>
      <c r="BK399" s="269"/>
      <c r="BL399" s="269"/>
      <c r="BM399" s="269"/>
      <c r="BN399" s="269"/>
      <c r="BO399" s="269"/>
      <c r="BP399" s="269"/>
      <c r="BQ399" s="269"/>
    </row>
    <row r="400" spans="1:69" ht="15.75" customHeight="1">
      <c r="A400" s="269"/>
      <c r="B400" s="269"/>
      <c r="C400" s="269"/>
      <c r="D400" s="269"/>
      <c r="E400" s="269"/>
      <c r="F400" s="269"/>
      <c r="G400" s="269"/>
      <c r="H400" s="269"/>
      <c r="I400" s="269"/>
      <c r="J400" s="269"/>
      <c r="K400" s="269"/>
      <c r="L400" s="269"/>
      <c r="M400" s="269"/>
      <c r="N400" s="269"/>
      <c r="O400" s="269"/>
      <c r="P400" s="269"/>
      <c r="Q400" s="269"/>
      <c r="R400" s="269"/>
      <c r="S400" s="269"/>
      <c r="T400" s="269"/>
      <c r="U400" s="269"/>
      <c r="V400" s="269"/>
      <c r="W400" s="269"/>
      <c r="X400" s="269"/>
      <c r="Y400" s="269"/>
      <c r="Z400" s="269"/>
      <c r="AA400" s="269"/>
      <c r="AB400" s="269"/>
      <c r="AC400" s="269"/>
      <c r="AD400" s="269"/>
      <c r="AE400" s="269"/>
      <c r="AF400" s="269"/>
      <c r="AG400" s="269"/>
      <c r="AH400" s="269"/>
      <c r="AI400" s="269"/>
      <c r="AJ400" s="269"/>
      <c r="AK400" s="269"/>
      <c r="AL400" s="269"/>
      <c r="AM400" s="269"/>
      <c r="AN400" s="269"/>
      <c r="AO400" s="269"/>
      <c r="AP400" s="269"/>
      <c r="AQ400" s="269"/>
      <c r="AR400" s="269"/>
      <c r="AS400" s="269"/>
      <c r="AT400" s="269"/>
      <c r="AU400" s="269"/>
      <c r="AV400" s="269"/>
      <c r="AW400" s="269"/>
      <c r="AX400" s="269"/>
      <c r="AY400" s="269"/>
      <c r="AZ400" s="269"/>
      <c r="BA400" s="269"/>
      <c r="BB400" s="269"/>
      <c r="BC400" s="269"/>
      <c r="BD400" s="269"/>
      <c r="BE400" s="269"/>
      <c r="BF400" s="269"/>
      <c r="BG400" s="269"/>
      <c r="BH400" s="269"/>
      <c r="BI400" s="269"/>
      <c r="BJ400" s="269"/>
      <c r="BK400" s="269"/>
      <c r="BL400" s="269"/>
      <c r="BM400" s="269"/>
      <c r="BN400" s="269"/>
      <c r="BO400" s="269"/>
      <c r="BP400" s="269"/>
      <c r="BQ400" s="269"/>
    </row>
    <row r="401" spans="1:69" ht="15.75" customHeight="1">
      <c r="A401" s="269"/>
      <c r="B401" s="269"/>
      <c r="C401" s="269"/>
      <c r="D401" s="269"/>
      <c r="E401" s="269"/>
      <c r="F401" s="269"/>
      <c r="G401" s="269"/>
      <c r="H401" s="269"/>
      <c r="I401" s="269"/>
      <c r="J401" s="269"/>
      <c r="K401" s="269"/>
      <c r="L401" s="269"/>
      <c r="M401" s="269"/>
      <c r="N401" s="269"/>
      <c r="O401" s="269"/>
      <c r="P401" s="269"/>
      <c r="Q401" s="269"/>
      <c r="R401" s="269"/>
      <c r="S401" s="269"/>
      <c r="T401" s="269"/>
      <c r="U401" s="269"/>
      <c r="V401" s="269"/>
      <c r="W401" s="269"/>
      <c r="X401" s="269"/>
      <c r="Y401" s="269"/>
      <c r="Z401" s="269"/>
      <c r="AA401" s="269"/>
      <c r="AB401" s="269"/>
      <c r="AC401" s="269"/>
      <c r="AD401" s="269"/>
      <c r="AE401" s="269"/>
      <c r="AF401" s="269"/>
      <c r="AG401" s="269"/>
      <c r="AH401" s="269"/>
      <c r="AI401" s="269"/>
      <c r="AJ401" s="269"/>
      <c r="AK401" s="269"/>
      <c r="AL401" s="269"/>
      <c r="AM401" s="269"/>
      <c r="AN401" s="269"/>
      <c r="AO401" s="269"/>
      <c r="AP401" s="269"/>
      <c r="AQ401" s="269"/>
      <c r="AR401" s="269"/>
      <c r="AS401" s="269"/>
      <c r="AT401" s="269"/>
      <c r="AU401" s="269"/>
      <c r="AV401" s="269"/>
      <c r="AW401" s="269"/>
      <c r="AX401" s="269"/>
      <c r="AY401" s="269"/>
      <c r="AZ401" s="269"/>
      <c r="BA401" s="269"/>
      <c r="BB401" s="269"/>
      <c r="BC401" s="269"/>
      <c r="BD401" s="269"/>
      <c r="BE401" s="269"/>
      <c r="BF401" s="269"/>
      <c r="BG401" s="269"/>
      <c r="BH401" s="269"/>
      <c r="BI401" s="269"/>
      <c r="BJ401" s="269"/>
      <c r="BK401" s="269"/>
      <c r="BL401" s="269"/>
      <c r="BM401" s="269"/>
      <c r="BN401" s="269"/>
      <c r="BO401" s="269"/>
      <c r="BP401" s="269"/>
      <c r="BQ401" s="269"/>
    </row>
    <row r="402" spans="1:69" ht="15.75" customHeight="1">
      <c r="A402" s="269"/>
      <c r="B402" s="269"/>
      <c r="C402" s="269"/>
      <c r="D402" s="269"/>
      <c r="E402" s="269"/>
      <c r="F402" s="269"/>
      <c r="G402" s="269"/>
      <c r="H402" s="269"/>
      <c r="I402" s="269"/>
      <c r="J402" s="269"/>
      <c r="K402" s="269"/>
      <c r="L402" s="269"/>
      <c r="M402" s="269"/>
      <c r="N402" s="269"/>
      <c r="O402" s="269"/>
      <c r="P402" s="269"/>
      <c r="Q402" s="269"/>
      <c r="R402" s="269"/>
      <c r="S402" s="269"/>
      <c r="T402" s="269"/>
      <c r="U402" s="269"/>
      <c r="V402" s="269"/>
      <c r="W402" s="269"/>
      <c r="X402" s="269"/>
      <c r="Y402" s="269"/>
      <c r="Z402" s="269"/>
      <c r="AA402" s="269"/>
      <c r="AB402" s="269"/>
      <c r="AC402" s="269"/>
      <c r="AD402" s="269"/>
      <c r="AE402" s="269"/>
      <c r="AF402" s="269"/>
      <c r="AG402" s="269"/>
      <c r="AH402" s="269"/>
      <c r="AI402" s="269"/>
      <c r="AJ402" s="269"/>
      <c r="AK402" s="269"/>
      <c r="AL402" s="269"/>
      <c r="AM402" s="269"/>
      <c r="AN402" s="269"/>
      <c r="AO402" s="269"/>
      <c r="AP402" s="269"/>
      <c r="AQ402" s="269"/>
      <c r="AR402" s="269"/>
      <c r="AS402" s="269"/>
      <c r="AT402" s="269"/>
      <c r="AU402" s="269"/>
      <c r="AV402" s="269"/>
      <c r="AW402" s="269"/>
      <c r="AX402" s="269"/>
      <c r="AY402" s="269"/>
      <c r="AZ402" s="269"/>
      <c r="BA402" s="269"/>
      <c r="BB402" s="269"/>
      <c r="BC402" s="269"/>
      <c r="BD402" s="269"/>
      <c r="BE402" s="269"/>
      <c r="BF402" s="269"/>
      <c r="BG402" s="269"/>
      <c r="BH402" s="269"/>
      <c r="BI402" s="269"/>
      <c r="BJ402" s="269"/>
      <c r="BK402" s="269"/>
      <c r="BL402" s="269"/>
      <c r="BM402" s="269"/>
      <c r="BN402" s="269"/>
      <c r="BO402" s="269"/>
      <c r="BP402" s="269"/>
      <c r="BQ402" s="269"/>
    </row>
    <row r="403" spans="1:69" ht="15.75" customHeight="1">
      <c r="A403" s="269"/>
      <c r="B403" s="269"/>
      <c r="C403" s="269"/>
      <c r="D403" s="269"/>
      <c r="E403" s="269"/>
      <c r="F403" s="269"/>
      <c r="G403" s="269"/>
      <c r="H403" s="269"/>
      <c r="I403" s="269"/>
      <c r="J403" s="269"/>
      <c r="K403" s="269"/>
      <c r="L403" s="269"/>
      <c r="M403" s="269"/>
      <c r="N403" s="269"/>
      <c r="O403" s="269"/>
      <c r="P403" s="269"/>
      <c r="Q403" s="269"/>
      <c r="R403" s="269"/>
      <c r="S403" s="269"/>
      <c r="T403" s="269"/>
      <c r="U403" s="269"/>
      <c r="V403" s="269"/>
      <c r="W403" s="269"/>
      <c r="X403" s="269"/>
      <c r="Y403" s="269"/>
      <c r="Z403" s="269"/>
      <c r="AA403" s="269"/>
      <c r="AB403" s="269"/>
      <c r="AC403" s="269"/>
      <c r="AD403" s="269"/>
      <c r="AE403" s="269"/>
      <c r="AF403" s="269"/>
      <c r="AG403" s="269"/>
      <c r="AH403" s="269"/>
      <c r="AI403" s="269"/>
      <c r="AJ403" s="269"/>
      <c r="AK403" s="269"/>
      <c r="AL403" s="269"/>
      <c r="AM403" s="269"/>
      <c r="AN403" s="269"/>
      <c r="AO403" s="269"/>
      <c r="AP403" s="269"/>
      <c r="AQ403" s="269"/>
      <c r="AR403" s="269"/>
      <c r="AS403" s="269"/>
      <c r="AT403" s="269"/>
      <c r="AU403" s="269"/>
      <c r="AV403" s="269"/>
      <c r="AW403" s="269"/>
      <c r="AX403" s="269"/>
      <c r="AY403" s="269"/>
      <c r="AZ403" s="269"/>
      <c r="BA403" s="269"/>
      <c r="BB403" s="269"/>
      <c r="BC403" s="269"/>
      <c r="BD403" s="269"/>
      <c r="BE403" s="269"/>
      <c r="BF403" s="269"/>
      <c r="BG403" s="269"/>
      <c r="BH403" s="269"/>
      <c r="BI403" s="269"/>
      <c r="BJ403" s="269"/>
      <c r="BK403" s="269"/>
      <c r="BL403" s="269"/>
      <c r="BM403" s="269"/>
      <c r="BN403" s="269"/>
      <c r="BO403" s="269"/>
      <c r="BP403" s="269"/>
      <c r="BQ403" s="269"/>
    </row>
    <row r="404" spans="1:69" ht="15.75" customHeight="1">
      <c r="A404" s="269"/>
      <c r="B404" s="269"/>
      <c r="C404" s="269"/>
      <c r="D404" s="269"/>
      <c r="E404" s="269"/>
      <c r="F404" s="269"/>
      <c r="G404" s="269"/>
      <c r="H404" s="269"/>
      <c r="I404" s="269"/>
      <c r="J404" s="269"/>
      <c r="K404" s="269"/>
      <c r="L404" s="269"/>
      <c r="M404" s="269"/>
      <c r="N404" s="269"/>
      <c r="O404" s="269"/>
      <c r="P404" s="269"/>
      <c r="Q404" s="269"/>
      <c r="R404" s="269"/>
      <c r="S404" s="269"/>
      <c r="T404" s="269"/>
      <c r="U404" s="269"/>
      <c r="V404" s="269"/>
      <c r="W404" s="269"/>
      <c r="X404" s="269"/>
      <c r="Y404" s="269"/>
      <c r="Z404" s="269"/>
      <c r="AA404" s="269"/>
      <c r="AB404" s="269"/>
      <c r="AC404" s="269"/>
      <c r="AD404" s="269"/>
      <c r="AE404" s="269"/>
      <c r="AF404" s="269"/>
      <c r="AG404" s="269"/>
      <c r="AH404" s="269"/>
      <c r="AI404" s="269"/>
      <c r="AJ404" s="269"/>
      <c r="AK404" s="269"/>
      <c r="AL404" s="269"/>
      <c r="AM404" s="269"/>
      <c r="AN404" s="269"/>
      <c r="AO404" s="269"/>
      <c r="AP404" s="269"/>
      <c r="AQ404" s="269"/>
      <c r="AR404" s="269"/>
      <c r="AS404" s="269"/>
      <c r="AT404" s="269"/>
      <c r="AU404" s="269"/>
      <c r="AV404" s="269"/>
      <c r="AW404" s="269"/>
      <c r="AX404" s="269"/>
      <c r="AY404" s="269"/>
      <c r="AZ404" s="269"/>
      <c r="BA404" s="269"/>
      <c r="BB404" s="269"/>
      <c r="BC404" s="269"/>
      <c r="BD404" s="269"/>
      <c r="BE404" s="269"/>
      <c r="BF404" s="269"/>
      <c r="BG404" s="269"/>
      <c r="BH404" s="269"/>
      <c r="BI404" s="269"/>
      <c r="BJ404" s="269"/>
      <c r="BK404" s="269"/>
      <c r="BL404" s="269"/>
      <c r="BM404" s="269"/>
      <c r="BN404" s="269"/>
      <c r="BO404" s="269"/>
      <c r="BP404" s="269"/>
      <c r="BQ404" s="269"/>
    </row>
    <row r="405" spans="1:69" ht="15.75" customHeight="1">
      <c r="A405" s="269"/>
      <c r="B405" s="269"/>
      <c r="C405" s="269"/>
      <c r="D405" s="269"/>
      <c r="E405" s="269"/>
      <c r="F405" s="269"/>
      <c r="G405" s="269"/>
      <c r="H405" s="269"/>
      <c r="I405" s="269"/>
      <c r="J405" s="269"/>
      <c r="K405" s="269"/>
      <c r="L405" s="269"/>
      <c r="M405" s="269"/>
      <c r="N405" s="269"/>
      <c r="O405" s="269"/>
      <c r="P405" s="269"/>
      <c r="Q405" s="269"/>
      <c r="R405" s="269"/>
      <c r="S405" s="269"/>
      <c r="T405" s="269"/>
      <c r="U405" s="269"/>
      <c r="V405" s="269"/>
      <c r="W405" s="269"/>
      <c r="X405" s="269"/>
      <c r="Y405" s="269"/>
      <c r="Z405" s="269"/>
      <c r="AA405" s="269"/>
      <c r="AB405" s="269"/>
      <c r="AC405" s="269"/>
      <c r="AD405" s="269"/>
      <c r="AE405" s="269"/>
      <c r="AF405" s="269"/>
      <c r="AG405" s="269"/>
      <c r="AH405" s="269"/>
      <c r="AI405" s="269"/>
      <c r="AJ405" s="269"/>
      <c r="AK405" s="269"/>
      <c r="AL405" s="269"/>
      <c r="AM405" s="269"/>
      <c r="AN405" s="269"/>
      <c r="AO405" s="269"/>
      <c r="AP405" s="269"/>
      <c r="AQ405" s="269"/>
      <c r="AR405" s="269"/>
      <c r="AS405" s="269"/>
      <c r="AT405" s="269"/>
      <c r="AU405" s="269"/>
      <c r="AV405" s="269"/>
      <c r="AW405" s="269"/>
      <c r="AX405" s="269"/>
      <c r="AY405" s="269"/>
      <c r="AZ405" s="269"/>
      <c r="BA405" s="269"/>
      <c r="BB405" s="269"/>
      <c r="BC405" s="269"/>
      <c r="BD405" s="269"/>
      <c r="BE405" s="269"/>
      <c r="BF405" s="269"/>
      <c r="BG405" s="269"/>
      <c r="BH405" s="269"/>
      <c r="BI405" s="269"/>
      <c r="BJ405" s="269"/>
      <c r="BK405" s="269"/>
      <c r="BL405" s="269"/>
      <c r="BM405" s="269"/>
      <c r="BN405" s="269"/>
      <c r="BO405" s="269"/>
      <c r="BP405" s="269"/>
      <c r="BQ405" s="269"/>
    </row>
    <row r="406" spans="1:69" ht="15.75" customHeight="1">
      <c r="A406" s="269"/>
      <c r="B406" s="269"/>
      <c r="C406" s="269"/>
      <c r="D406" s="269"/>
      <c r="E406" s="269"/>
      <c r="F406" s="269"/>
      <c r="G406" s="269"/>
      <c r="H406" s="269"/>
      <c r="I406" s="269"/>
      <c r="J406" s="269"/>
      <c r="K406" s="269"/>
      <c r="L406" s="269"/>
      <c r="M406" s="269"/>
      <c r="N406" s="269"/>
      <c r="O406" s="269"/>
      <c r="P406" s="269"/>
      <c r="Q406" s="269"/>
      <c r="R406" s="269"/>
      <c r="S406" s="269"/>
      <c r="T406" s="269"/>
      <c r="U406" s="269"/>
      <c r="V406" s="269"/>
      <c r="W406" s="269"/>
      <c r="X406" s="269"/>
      <c r="Y406" s="269"/>
      <c r="Z406" s="269"/>
      <c r="AA406" s="269"/>
      <c r="AB406" s="269"/>
      <c r="AC406" s="269"/>
      <c r="AD406" s="269"/>
      <c r="AE406" s="269"/>
      <c r="AF406" s="269"/>
      <c r="AG406" s="269"/>
      <c r="AH406" s="269"/>
      <c r="AI406" s="269"/>
      <c r="AJ406" s="269"/>
      <c r="AK406" s="269"/>
      <c r="AL406" s="269"/>
      <c r="AM406" s="269"/>
      <c r="AN406" s="269"/>
      <c r="AO406" s="269"/>
      <c r="AP406" s="269"/>
      <c r="AQ406" s="269"/>
      <c r="AR406" s="269"/>
      <c r="AS406" s="269"/>
      <c r="AT406" s="269"/>
      <c r="AU406" s="269"/>
      <c r="AV406" s="269"/>
      <c r="AW406" s="269"/>
      <c r="AX406" s="269"/>
      <c r="AY406" s="269"/>
      <c r="AZ406" s="269"/>
      <c r="BA406" s="269"/>
      <c r="BB406" s="269"/>
      <c r="BC406" s="269"/>
      <c r="BD406" s="269"/>
      <c r="BE406" s="269"/>
      <c r="BF406" s="269"/>
      <c r="BG406" s="269"/>
      <c r="BH406" s="269"/>
      <c r="BI406" s="269"/>
      <c r="BJ406" s="269"/>
      <c r="BK406" s="269"/>
      <c r="BL406" s="269"/>
      <c r="BM406" s="269"/>
      <c r="BN406" s="269"/>
      <c r="BO406" s="269"/>
      <c r="BP406" s="269"/>
      <c r="BQ406" s="269"/>
    </row>
    <row r="407" spans="1:69" ht="15.75" customHeight="1">
      <c r="A407" s="269"/>
      <c r="B407" s="269"/>
      <c r="C407" s="269"/>
      <c r="D407" s="269"/>
      <c r="E407" s="269"/>
      <c r="F407" s="269"/>
      <c r="G407" s="269"/>
      <c r="H407" s="269"/>
      <c r="I407" s="269"/>
      <c r="J407" s="269"/>
      <c r="K407" s="269"/>
      <c r="L407" s="269"/>
      <c r="M407" s="269"/>
      <c r="N407" s="269"/>
      <c r="O407" s="269"/>
      <c r="P407" s="269"/>
      <c r="Q407" s="269"/>
      <c r="R407" s="269"/>
      <c r="S407" s="269"/>
      <c r="T407" s="269"/>
      <c r="U407" s="269"/>
      <c r="V407" s="269"/>
      <c r="W407" s="269"/>
      <c r="X407" s="269"/>
      <c r="Y407" s="269"/>
      <c r="Z407" s="269"/>
      <c r="AA407" s="269"/>
      <c r="AB407" s="269"/>
      <c r="AC407" s="269"/>
      <c r="AD407" s="269"/>
      <c r="AE407" s="269"/>
      <c r="AF407" s="269"/>
      <c r="AG407" s="269"/>
      <c r="AH407" s="269"/>
      <c r="AI407" s="269"/>
      <c r="AJ407" s="269"/>
      <c r="AK407" s="269"/>
      <c r="AL407" s="269"/>
      <c r="AM407" s="269"/>
      <c r="AN407" s="269"/>
      <c r="AO407" s="269"/>
      <c r="AP407" s="269"/>
      <c r="AQ407" s="269"/>
      <c r="AR407" s="269"/>
      <c r="AS407" s="269"/>
      <c r="AT407" s="269"/>
      <c r="AU407" s="269"/>
      <c r="AV407" s="269"/>
      <c r="AW407" s="269"/>
      <c r="AX407" s="269"/>
      <c r="AY407" s="269"/>
      <c r="AZ407" s="269"/>
      <c r="BA407" s="269"/>
      <c r="BB407" s="269"/>
      <c r="BC407" s="269"/>
      <c r="BD407" s="269"/>
      <c r="BE407" s="269"/>
      <c r="BF407" s="269"/>
      <c r="BG407" s="269"/>
      <c r="BH407" s="269"/>
      <c r="BI407" s="269"/>
      <c r="BJ407" s="269"/>
      <c r="BK407" s="269"/>
      <c r="BL407" s="269"/>
      <c r="BM407" s="269"/>
      <c r="BN407" s="269"/>
      <c r="BO407" s="269"/>
      <c r="BP407" s="269"/>
      <c r="BQ407" s="269"/>
    </row>
    <row r="408" spans="1:69" ht="15.75" customHeight="1">
      <c r="A408" s="269"/>
      <c r="B408" s="269"/>
      <c r="C408" s="269"/>
      <c r="D408" s="269"/>
      <c r="E408" s="269"/>
      <c r="F408" s="269"/>
      <c r="G408" s="269"/>
      <c r="H408" s="269"/>
      <c r="I408" s="269"/>
      <c r="J408" s="269"/>
      <c r="K408" s="269"/>
      <c r="L408" s="269"/>
      <c r="M408" s="269"/>
      <c r="N408" s="269"/>
      <c r="O408" s="269"/>
      <c r="P408" s="269"/>
      <c r="Q408" s="269"/>
      <c r="R408" s="269"/>
      <c r="S408" s="269"/>
      <c r="T408" s="269"/>
      <c r="U408" s="269"/>
      <c r="V408" s="269"/>
      <c r="W408" s="269"/>
      <c r="X408" s="269"/>
      <c r="Y408" s="269"/>
      <c r="Z408" s="269"/>
      <c r="AA408" s="269"/>
      <c r="AB408" s="269"/>
      <c r="AC408" s="269"/>
      <c r="AD408" s="269"/>
      <c r="AE408" s="269"/>
      <c r="AF408" s="269"/>
      <c r="AG408" s="269"/>
      <c r="AH408" s="269"/>
      <c r="AI408" s="269"/>
      <c r="AJ408" s="269"/>
      <c r="AK408" s="269"/>
      <c r="AL408" s="269"/>
      <c r="AM408" s="269"/>
      <c r="AN408" s="269"/>
      <c r="AO408" s="269"/>
      <c r="AP408" s="269"/>
      <c r="AQ408" s="269"/>
      <c r="AR408" s="269"/>
      <c r="AS408" s="269"/>
      <c r="AT408" s="269"/>
      <c r="AU408" s="269"/>
      <c r="AV408" s="269"/>
      <c r="AW408" s="269"/>
      <c r="AX408" s="269"/>
      <c r="AY408" s="269"/>
      <c r="AZ408" s="269"/>
      <c r="BA408" s="269"/>
      <c r="BB408" s="269"/>
      <c r="BC408" s="269"/>
      <c r="BD408" s="269"/>
      <c r="BE408" s="269"/>
      <c r="BF408" s="269"/>
      <c r="BG408" s="269"/>
      <c r="BH408" s="269"/>
      <c r="BI408" s="269"/>
      <c r="BJ408" s="269"/>
      <c r="BK408" s="269"/>
      <c r="BL408" s="269"/>
      <c r="BM408" s="269"/>
      <c r="BN408" s="269"/>
      <c r="BO408" s="269"/>
      <c r="BP408" s="269"/>
      <c r="BQ408" s="269"/>
    </row>
    <row r="409" spans="1:69" ht="15.75" customHeight="1">
      <c r="A409" s="269"/>
      <c r="B409" s="269"/>
      <c r="C409" s="269"/>
      <c r="D409" s="269"/>
      <c r="E409" s="269"/>
      <c r="F409" s="269"/>
      <c r="G409" s="269"/>
      <c r="H409" s="269"/>
      <c r="I409" s="269"/>
      <c r="J409" s="269"/>
      <c r="K409" s="269"/>
      <c r="L409" s="269"/>
      <c r="M409" s="269"/>
      <c r="N409" s="269"/>
      <c r="O409" s="269"/>
      <c r="P409" s="269"/>
      <c r="Q409" s="269"/>
      <c r="R409" s="269"/>
      <c r="S409" s="269"/>
      <c r="T409" s="269"/>
      <c r="U409" s="269"/>
      <c r="V409" s="269"/>
      <c r="W409" s="269"/>
      <c r="X409" s="269"/>
      <c r="Y409" s="269"/>
      <c r="Z409" s="269"/>
      <c r="AA409" s="269"/>
      <c r="AB409" s="269"/>
      <c r="AC409" s="269"/>
      <c r="AD409" s="269"/>
      <c r="AE409" s="269"/>
      <c r="AF409" s="269"/>
      <c r="AG409" s="269"/>
      <c r="AH409" s="269"/>
      <c r="AI409" s="269"/>
      <c r="AJ409" s="269"/>
      <c r="AK409" s="269"/>
      <c r="AL409" s="269"/>
      <c r="AM409" s="269"/>
      <c r="AN409" s="269"/>
      <c r="AO409" s="269"/>
      <c r="AP409" s="269"/>
      <c r="AQ409" s="269"/>
      <c r="AR409" s="269"/>
      <c r="AS409" s="269"/>
      <c r="AT409" s="269"/>
      <c r="AU409" s="269"/>
      <c r="AV409" s="269"/>
      <c r="AW409" s="269"/>
      <c r="AX409" s="269"/>
      <c r="AY409" s="269"/>
      <c r="AZ409" s="269"/>
      <c r="BA409" s="269"/>
      <c r="BB409" s="269"/>
      <c r="BC409" s="269"/>
      <c r="BD409" s="269"/>
      <c r="BE409" s="269"/>
      <c r="BF409" s="269"/>
      <c r="BG409" s="269"/>
      <c r="BH409" s="269"/>
      <c r="BI409" s="269"/>
      <c r="BJ409" s="269"/>
      <c r="BK409" s="269"/>
      <c r="BL409" s="269"/>
      <c r="BM409" s="269"/>
      <c r="BN409" s="269"/>
      <c r="BO409" s="269"/>
      <c r="BP409" s="269"/>
      <c r="BQ409" s="269"/>
    </row>
    <row r="410" spans="1:69" ht="15.75" customHeight="1">
      <c r="A410" s="269"/>
      <c r="B410" s="269"/>
      <c r="C410" s="269"/>
      <c r="D410" s="269"/>
      <c r="E410" s="269"/>
      <c r="F410" s="269"/>
      <c r="G410" s="269"/>
      <c r="H410" s="269"/>
      <c r="I410" s="269"/>
      <c r="J410" s="269"/>
      <c r="K410" s="269"/>
      <c r="L410" s="269"/>
      <c r="M410" s="269"/>
      <c r="N410" s="269"/>
      <c r="O410" s="269"/>
      <c r="P410" s="269"/>
      <c r="Q410" s="269"/>
      <c r="R410" s="269"/>
      <c r="S410" s="269"/>
      <c r="T410" s="269"/>
      <c r="U410" s="269"/>
      <c r="V410" s="269"/>
      <c r="W410" s="269"/>
      <c r="X410" s="269"/>
      <c r="Y410" s="269"/>
      <c r="Z410" s="269"/>
      <c r="AA410" s="269"/>
      <c r="AB410" s="269"/>
      <c r="AC410" s="269"/>
      <c r="AD410" s="269"/>
      <c r="AE410" s="269"/>
      <c r="AF410" s="269"/>
      <c r="AG410" s="269"/>
      <c r="AH410" s="269"/>
      <c r="AI410" s="269"/>
      <c r="AJ410" s="269"/>
      <c r="AK410" s="269"/>
      <c r="AL410" s="269"/>
      <c r="AM410" s="269"/>
      <c r="AN410" s="269"/>
      <c r="AO410" s="269"/>
      <c r="AP410" s="269"/>
      <c r="AQ410" s="269"/>
      <c r="AR410" s="269"/>
      <c r="AS410" s="269"/>
      <c r="AT410" s="269"/>
      <c r="AU410" s="269"/>
      <c r="AV410" s="269"/>
      <c r="AW410" s="269"/>
      <c r="AX410" s="269"/>
      <c r="AY410" s="269"/>
      <c r="AZ410" s="269"/>
      <c r="BA410" s="269"/>
      <c r="BB410" s="269"/>
      <c r="BC410" s="269"/>
      <c r="BD410" s="269"/>
      <c r="BE410" s="269"/>
      <c r="BF410" s="269"/>
      <c r="BG410" s="269"/>
      <c r="BH410" s="269"/>
      <c r="BI410" s="269"/>
      <c r="BJ410" s="269"/>
      <c r="BK410" s="269"/>
      <c r="BL410" s="269"/>
      <c r="BM410" s="269"/>
      <c r="BN410" s="269"/>
      <c r="BO410" s="269"/>
      <c r="BP410" s="269"/>
      <c r="BQ410" s="269"/>
    </row>
    <row r="411" spans="1:69" ht="15.75" customHeight="1">
      <c r="A411" s="269"/>
      <c r="B411" s="269"/>
      <c r="C411" s="269"/>
      <c r="D411" s="269"/>
      <c r="E411" s="269"/>
      <c r="F411" s="269"/>
      <c r="G411" s="269"/>
      <c r="H411" s="269"/>
      <c r="I411" s="269"/>
      <c r="J411" s="269"/>
      <c r="K411" s="269"/>
      <c r="L411" s="269"/>
      <c r="M411" s="269"/>
      <c r="N411" s="269"/>
      <c r="O411" s="269"/>
      <c r="P411" s="269"/>
      <c r="Q411" s="269"/>
      <c r="R411" s="269"/>
      <c r="S411" s="269"/>
      <c r="T411" s="269"/>
      <c r="U411" s="269"/>
      <c r="V411" s="269"/>
      <c r="W411" s="269"/>
      <c r="X411" s="269"/>
      <c r="Y411" s="269"/>
      <c r="Z411" s="269"/>
      <c r="AA411" s="269"/>
      <c r="AB411" s="269"/>
      <c r="AC411" s="269"/>
      <c r="AD411" s="269"/>
      <c r="AE411" s="269"/>
      <c r="AF411" s="269"/>
      <c r="AG411" s="269"/>
      <c r="AH411" s="269"/>
      <c r="AI411" s="269"/>
      <c r="AJ411" s="269"/>
      <c r="AK411" s="269"/>
      <c r="AL411" s="269"/>
      <c r="AM411" s="269"/>
      <c r="AN411" s="269"/>
      <c r="AO411" s="269"/>
      <c r="AP411" s="269"/>
      <c r="AQ411" s="269"/>
      <c r="AR411" s="269"/>
      <c r="AS411" s="269"/>
      <c r="AT411" s="269"/>
      <c r="AU411" s="269"/>
      <c r="AV411" s="269"/>
      <c r="AW411" s="269"/>
      <c r="AX411" s="269"/>
      <c r="AY411" s="269"/>
      <c r="AZ411" s="269"/>
      <c r="BA411" s="269"/>
      <c r="BB411" s="269"/>
      <c r="BC411" s="269"/>
      <c r="BD411" s="269"/>
      <c r="BE411" s="269"/>
      <c r="BF411" s="269"/>
      <c r="BG411" s="269"/>
      <c r="BH411" s="269"/>
      <c r="BI411" s="269"/>
      <c r="BJ411" s="269"/>
      <c r="BK411" s="269"/>
      <c r="BL411" s="269"/>
      <c r="BM411" s="269"/>
      <c r="BN411" s="269"/>
      <c r="BO411" s="269"/>
      <c r="BP411" s="269"/>
      <c r="BQ411" s="269"/>
    </row>
    <row r="412" spans="1:69" ht="15.75" customHeight="1">
      <c r="A412" s="269"/>
      <c r="B412" s="269"/>
      <c r="C412" s="269"/>
      <c r="D412" s="269"/>
      <c r="E412" s="269"/>
      <c r="F412" s="269"/>
      <c r="G412" s="269"/>
      <c r="H412" s="269"/>
      <c r="I412" s="269"/>
      <c r="J412" s="269"/>
      <c r="K412" s="269"/>
      <c r="L412" s="269"/>
      <c r="M412" s="269"/>
      <c r="N412" s="269"/>
      <c r="O412" s="269"/>
      <c r="P412" s="269"/>
      <c r="Q412" s="269"/>
      <c r="R412" s="269"/>
      <c r="S412" s="269"/>
      <c r="T412" s="269"/>
      <c r="U412" s="269"/>
      <c r="V412" s="269"/>
      <c r="W412" s="269"/>
      <c r="X412" s="269"/>
      <c r="Y412" s="269"/>
      <c r="Z412" s="269"/>
      <c r="AA412" s="269"/>
      <c r="AB412" s="269"/>
      <c r="AC412" s="269"/>
      <c r="AD412" s="269"/>
      <c r="AE412" s="269"/>
      <c r="AF412" s="269"/>
      <c r="AG412" s="269"/>
      <c r="AH412" s="269"/>
      <c r="AI412" s="269"/>
      <c r="AJ412" s="269"/>
      <c r="AK412" s="269"/>
      <c r="AL412" s="269"/>
      <c r="AM412" s="269"/>
      <c r="AN412" s="269"/>
      <c r="AO412" s="269"/>
      <c r="AP412" s="269"/>
      <c r="AQ412" s="269"/>
      <c r="AR412" s="269"/>
      <c r="AS412" s="269"/>
      <c r="AT412" s="269"/>
      <c r="AU412" s="269"/>
      <c r="AV412" s="269"/>
      <c r="AW412" s="269"/>
      <c r="AX412" s="269"/>
      <c r="AY412" s="269"/>
      <c r="AZ412" s="269"/>
      <c r="BA412" s="269"/>
      <c r="BB412" s="269"/>
      <c r="BC412" s="269"/>
      <c r="BD412" s="269"/>
      <c r="BE412" s="269"/>
      <c r="BF412" s="269"/>
      <c r="BG412" s="269"/>
      <c r="BH412" s="269"/>
      <c r="BI412" s="269"/>
      <c r="BJ412" s="269"/>
      <c r="BK412" s="269"/>
      <c r="BL412" s="269"/>
      <c r="BM412" s="269"/>
      <c r="BN412" s="269"/>
      <c r="BO412" s="269"/>
      <c r="BP412" s="269"/>
      <c r="BQ412" s="269"/>
    </row>
    <row r="413" spans="1:69" ht="15.75" customHeight="1">
      <c r="A413" s="269"/>
      <c r="B413" s="269"/>
      <c r="C413" s="269"/>
      <c r="D413" s="269"/>
      <c r="E413" s="269"/>
      <c r="F413" s="269"/>
      <c r="G413" s="269"/>
      <c r="H413" s="269"/>
      <c r="I413" s="269"/>
      <c r="J413" s="269"/>
      <c r="K413" s="269"/>
      <c r="L413" s="269"/>
      <c r="M413" s="269"/>
      <c r="N413" s="269"/>
      <c r="O413" s="269"/>
      <c r="P413" s="269"/>
      <c r="Q413" s="269"/>
      <c r="R413" s="269"/>
      <c r="S413" s="269"/>
      <c r="T413" s="269"/>
      <c r="U413" s="269"/>
      <c r="V413" s="269"/>
      <c r="W413" s="269"/>
      <c r="X413" s="269"/>
      <c r="Y413" s="269"/>
      <c r="Z413" s="269"/>
      <c r="AA413" s="269"/>
      <c r="AB413" s="269"/>
      <c r="AC413" s="269"/>
      <c r="AD413" s="269"/>
      <c r="AE413" s="269"/>
      <c r="AF413" s="269"/>
      <c r="AG413" s="269"/>
      <c r="AH413" s="269"/>
      <c r="AI413" s="269"/>
      <c r="AJ413" s="269"/>
      <c r="AK413" s="269"/>
      <c r="AL413" s="269"/>
      <c r="AM413" s="269"/>
      <c r="AN413" s="269"/>
      <c r="AO413" s="269"/>
      <c r="AP413" s="269"/>
      <c r="AQ413" s="269"/>
      <c r="AR413" s="269"/>
      <c r="AS413" s="269"/>
      <c r="AT413" s="269"/>
      <c r="AU413" s="269"/>
      <c r="AV413" s="269"/>
      <c r="AW413" s="269"/>
      <c r="AX413" s="269"/>
      <c r="AY413" s="269"/>
      <c r="AZ413" s="269"/>
      <c r="BA413" s="269"/>
      <c r="BB413" s="269"/>
      <c r="BC413" s="269"/>
      <c r="BD413" s="269"/>
      <c r="BE413" s="269"/>
      <c r="BF413" s="269"/>
      <c r="BG413" s="269"/>
      <c r="BH413" s="269"/>
      <c r="BI413" s="269"/>
      <c r="BJ413" s="269"/>
      <c r="BK413" s="269"/>
      <c r="BL413" s="269"/>
      <c r="BM413" s="269"/>
      <c r="BN413" s="269"/>
      <c r="BO413" s="269"/>
      <c r="BP413" s="269"/>
      <c r="BQ413" s="269"/>
    </row>
    <row r="414" spans="1:69" ht="15.75" customHeight="1">
      <c r="A414" s="269"/>
      <c r="B414" s="269"/>
      <c r="C414" s="269"/>
      <c r="D414" s="269"/>
      <c r="E414" s="269"/>
      <c r="F414" s="269"/>
      <c r="G414" s="269"/>
      <c r="H414" s="269"/>
      <c r="I414" s="269"/>
      <c r="J414" s="269"/>
      <c r="K414" s="269"/>
      <c r="L414" s="269"/>
      <c r="M414" s="269"/>
      <c r="N414" s="269"/>
      <c r="O414" s="269"/>
      <c r="P414" s="269"/>
      <c r="Q414" s="269"/>
      <c r="R414" s="269"/>
      <c r="S414" s="269"/>
      <c r="T414" s="269"/>
      <c r="U414" s="269"/>
      <c r="V414" s="269"/>
      <c r="W414" s="269"/>
      <c r="X414" s="269"/>
      <c r="Y414" s="269"/>
      <c r="Z414" s="269"/>
      <c r="AA414" s="269"/>
      <c r="AB414" s="269"/>
      <c r="AC414" s="269"/>
      <c r="AD414" s="269"/>
      <c r="AE414" s="269"/>
      <c r="AF414" s="269"/>
      <c r="AG414" s="269"/>
      <c r="AH414" s="269"/>
      <c r="AI414" s="269"/>
      <c r="AJ414" s="269"/>
      <c r="AK414" s="269"/>
      <c r="AL414" s="269"/>
      <c r="AM414" s="269"/>
      <c r="AN414" s="269"/>
      <c r="AO414" s="269"/>
      <c r="AP414" s="269"/>
      <c r="AQ414" s="269"/>
      <c r="AR414" s="269"/>
      <c r="AS414" s="269"/>
      <c r="AT414" s="269"/>
      <c r="AU414" s="269"/>
      <c r="AV414" s="269"/>
      <c r="AW414" s="269"/>
      <c r="AX414" s="269"/>
      <c r="AY414" s="269"/>
      <c r="AZ414" s="269"/>
      <c r="BA414" s="269"/>
      <c r="BB414" s="269"/>
      <c r="BC414" s="269"/>
      <c r="BD414" s="269"/>
      <c r="BE414" s="269"/>
      <c r="BF414" s="269"/>
      <c r="BG414" s="269"/>
      <c r="BH414" s="269"/>
      <c r="BI414" s="269"/>
      <c r="BJ414" s="269"/>
      <c r="BK414" s="269"/>
      <c r="BL414" s="269"/>
      <c r="BM414" s="269"/>
      <c r="BN414" s="269"/>
      <c r="BO414" s="269"/>
      <c r="BP414" s="269"/>
      <c r="BQ414" s="269"/>
    </row>
    <row r="415" spans="1:69" ht="15.75" customHeight="1">
      <c r="A415" s="269"/>
      <c r="B415" s="269"/>
      <c r="C415" s="269"/>
      <c r="D415" s="269"/>
      <c r="E415" s="269"/>
      <c r="F415" s="269"/>
      <c r="G415" s="269"/>
      <c r="H415" s="269"/>
      <c r="I415" s="269"/>
      <c r="J415" s="269"/>
      <c r="K415" s="269"/>
      <c r="L415" s="269"/>
      <c r="M415" s="269"/>
      <c r="N415" s="269"/>
      <c r="O415" s="269"/>
      <c r="P415" s="269"/>
      <c r="Q415" s="269"/>
      <c r="R415" s="269"/>
      <c r="S415" s="269"/>
      <c r="T415" s="269"/>
      <c r="U415" s="269"/>
      <c r="V415" s="269"/>
      <c r="W415" s="269"/>
      <c r="X415" s="269"/>
      <c r="Y415" s="269"/>
      <c r="Z415" s="269"/>
      <c r="AA415" s="269"/>
      <c r="AB415" s="269"/>
      <c r="AC415" s="269"/>
      <c r="AD415" s="269"/>
      <c r="AE415" s="269"/>
      <c r="AF415" s="269"/>
      <c r="AG415" s="269"/>
      <c r="AH415" s="269"/>
      <c r="AI415" s="269"/>
      <c r="AJ415" s="269"/>
      <c r="AK415" s="269"/>
      <c r="AL415" s="269"/>
      <c r="AM415" s="269"/>
      <c r="AN415" s="269"/>
      <c r="AO415" s="269"/>
      <c r="AP415" s="269"/>
      <c r="AQ415" s="269"/>
      <c r="AR415" s="269"/>
      <c r="AS415" s="269"/>
      <c r="AT415" s="269"/>
      <c r="AU415" s="269"/>
      <c r="AV415" s="269"/>
      <c r="AW415" s="269"/>
      <c r="AX415" s="269"/>
      <c r="AY415" s="269"/>
      <c r="AZ415" s="269"/>
      <c r="BA415" s="269"/>
      <c r="BB415" s="269"/>
      <c r="BC415" s="269"/>
      <c r="BD415" s="269"/>
      <c r="BE415" s="269"/>
      <c r="BF415" s="269"/>
      <c r="BG415" s="269"/>
      <c r="BH415" s="269"/>
      <c r="BI415" s="269"/>
      <c r="BJ415" s="269"/>
      <c r="BK415" s="269"/>
      <c r="BL415" s="269"/>
      <c r="BM415" s="269"/>
      <c r="BN415" s="269"/>
      <c r="BO415" s="269"/>
      <c r="BP415" s="269"/>
      <c r="BQ415" s="269"/>
    </row>
    <row r="416" spans="1:69" ht="15.75" customHeight="1">
      <c r="A416" s="269"/>
      <c r="B416" s="269"/>
      <c r="C416" s="269"/>
      <c r="D416" s="269"/>
      <c r="E416" s="269"/>
      <c r="F416" s="269"/>
      <c r="G416" s="269"/>
      <c r="H416" s="269"/>
      <c r="I416" s="269"/>
      <c r="J416" s="269"/>
      <c r="K416" s="269"/>
      <c r="L416" s="269"/>
      <c r="M416" s="269"/>
      <c r="N416" s="269"/>
      <c r="O416" s="269"/>
      <c r="P416" s="269"/>
      <c r="Q416" s="269"/>
      <c r="R416" s="269"/>
      <c r="S416" s="269"/>
      <c r="T416" s="269"/>
      <c r="U416" s="269"/>
      <c r="V416" s="269"/>
      <c r="W416" s="269"/>
      <c r="X416" s="269"/>
      <c r="Y416" s="269"/>
      <c r="Z416" s="269"/>
      <c r="AA416" s="269"/>
      <c r="AB416" s="269"/>
      <c r="AC416" s="269"/>
      <c r="AD416" s="269"/>
      <c r="AE416" s="269"/>
      <c r="AF416" s="269"/>
      <c r="AG416" s="269"/>
      <c r="AH416" s="269"/>
      <c r="AI416" s="269"/>
      <c r="AJ416" s="269"/>
      <c r="AK416" s="269"/>
      <c r="AL416" s="269"/>
      <c r="AM416" s="269"/>
      <c r="AN416" s="269"/>
      <c r="AO416" s="269"/>
      <c r="AP416" s="269"/>
      <c r="AQ416" s="269"/>
      <c r="AR416" s="269"/>
      <c r="AS416" s="269"/>
      <c r="AT416" s="269"/>
      <c r="AU416" s="269"/>
      <c r="AV416" s="269"/>
      <c r="AW416" s="269"/>
      <c r="AX416" s="269"/>
      <c r="AY416" s="269"/>
      <c r="AZ416" s="269"/>
      <c r="BA416" s="269"/>
      <c r="BB416" s="269"/>
      <c r="BC416" s="269"/>
      <c r="BD416" s="269"/>
      <c r="BE416" s="269"/>
      <c r="BF416" s="269"/>
      <c r="BG416" s="269"/>
      <c r="BH416" s="269"/>
      <c r="BI416" s="269"/>
      <c r="BJ416" s="269"/>
      <c r="BK416" s="269"/>
      <c r="BL416" s="269"/>
      <c r="BM416" s="269"/>
      <c r="BN416" s="269"/>
      <c r="BO416" s="269"/>
      <c r="BP416" s="269"/>
      <c r="BQ416" s="269"/>
    </row>
    <row r="417" spans="1:69" ht="15.75" customHeight="1">
      <c r="A417" s="269"/>
      <c r="B417" s="269"/>
      <c r="C417" s="269"/>
      <c r="D417" s="269"/>
      <c r="E417" s="269"/>
      <c r="F417" s="269"/>
      <c r="G417" s="269"/>
      <c r="H417" s="269"/>
      <c r="I417" s="269"/>
      <c r="J417" s="269"/>
      <c r="K417" s="269"/>
      <c r="L417" s="269"/>
      <c r="M417" s="269"/>
      <c r="N417" s="269"/>
      <c r="O417" s="269"/>
      <c r="P417" s="269"/>
      <c r="Q417" s="269"/>
      <c r="R417" s="269"/>
      <c r="S417" s="269"/>
      <c r="T417" s="269"/>
      <c r="U417" s="269"/>
      <c r="V417" s="269"/>
      <c r="W417" s="269"/>
      <c r="X417" s="269"/>
      <c r="Y417" s="269"/>
      <c r="Z417" s="269"/>
      <c r="AA417" s="269"/>
      <c r="AB417" s="269"/>
      <c r="AC417" s="269"/>
      <c r="AD417" s="269"/>
      <c r="AE417" s="269"/>
      <c r="AF417" s="269"/>
      <c r="AG417" s="269"/>
      <c r="AH417" s="269"/>
      <c r="AI417" s="269"/>
      <c r="AJ417" s="269"/>
      <c r="AK417" s="269"/>
      <c r="AL417" s="269"/>
      <c r="AM417" s="269"/>
      <c r="AN417" s="269"/>
      <c r="AO417" s="269"/>
      <c r="AP417" s="269"/>
      <c r="AQ417" s="269"/>
      <c r="AR417" s="269"/>
      <c r="AS417" s="269"/>
      <c r="AT417" s="269"/>
      <c r="AU417" s="269"/>
      <c r="AV417" s="269"/>
      <c r="AW417" s="269"/>
      <c r="AX417" s="269"/>
      <c r="AY417" s="269"/>
      <c r="AZ417" s="269"/>
      <c r="BA417" s="269"/>
      <c r="BB417" s="269"/>
      <c r="BC417" s="269"/>
      <c r="BD417" s="269"/>
      <c r="BE417" s="269"/>
      <c r="BF417" s="269"/>
      <c r="BG417" s="269"/>
      <c r="BH417" s="269"/>
      <c r="BI417" s="269"/>
      <c r="BJ417" s="269"/>
      <c r="BK417" s="269"/>
      <c r="BL417" s="269"/>
      <c r="BM417" s="269"/>
      <c r="BN417" s="269"/>
      <c r="BO417" s="269"/>
      <c r="BP417" s="269"/>
      <c r="BQ417" s="269"/>
    </row>
    <row r="418" spans="1:69" ht="15.75" customHeight="1">
      <c r="A418" s="269"/>
      <c r="B418" s="269"/>
      <c r="C418" s="269"/>
      <c r="D418" s="269"/>
      <c r="E418" s="269"/>
      <c r="F418" s="269"/>
      <c r="G418" s="269"/>
      <c r="H418" s="269"/>
      <c r="I418" s="269"/>
      <c r="J418" s="269"/>
      <c r="K418" s="269"/>
      <c r="L418" s="269"/>
      <c r="M418" s="269"/>
      <c r="N418" s="269"/>
      <c r="O418" s="269"/>
      <c r="P418" s="269"/>
      <c r="Q418" s="269"/>
      <c r="R418" s="269"/>
      <c r="S418" s="269"/>
      <c r="T418" s="269"/>
      <c r="U418" s="269"/>
      <c r="V418" s="269"/>
      <c r="W418" s="269"/>
      <c r="X418" s="269"/>
      <c r="Y418" s="269"/>
      <c r="Z418" s="269"/>
      <c r="AA418" s="269"/>
      <c r="AB418" s="269"/>
      <c r="AC418" s="269"/>
      <c r="AD418" s="269"/>
      <c r="AE418" s="269"/>
      <c r="AF418" s="269"/>
      <c r="AG418" s="269"/>
      <c r="AH418" s="269"/>
      <c r="AI418" s="269"/>
      <c r="AJ418" s="269"/>
      <c r="AK418" s="269"/>
      <c r="AL418" s="269"/>
      <c r="AM418" s="269"/>
      <c r="AN418" s="269"/>
      <c r="AO418" s="269"/>
      <c r="AP418" s="269"/>
      <c r="AQ418" s="269"/>
      <c r="AR418" s="269"/>
      <c r="AS418" s="269"/>
      <c r="AT418" s="269"/>
      <c r="AU418" s="269"/>
      <c r="AV418" s="269"/>
      <c r="AW418" s="269"/>
      <c r="AX418" s="269"/>
      <c r="AY418" s="269"/>
      <c r="AZ418" s="269"/>
      <c r="BA418" s="269"/>
      <c r="BB418" s="269"/>
      <c r="BC418" s="269"/>
      <c r="BD418" s="269"/>
      <c r="BE418" s="269"/>
      <c r="BF418" s="269"/>
      <c r="BG418" s="269"/>
      <c r="BH418" s="269"/>
      <c r="BI418" s="269"/>
      <c r="BJ418" s="269"/>
      <c r="BK418" s="269"/>
      <c r="BL418" s="269"/>
      <c r="BM418" s="269"/>
      <c r="BN418" s="269"/>
      <c r="BO418" s="269"/>
      <c r="BP418" s="269"/>
      <c r="BQ418" s="269"/>
    </row>
    <row r="419" spans="1:69" ht="15.75" customHeight="1">
      <c r="A419" s="269"/>
      <c r="B419" s="269"/>
      <c r="C419" s="269"/>
      <c r="D419" s="269"/>
      <c r="E419" s="269"/>
      <c r="F419" s="269"/>
      <c r="G419" s="269"/>
      <c r="H419" s="269"/>
      <c r="I419" s="269"/>
      <c r="J419" s="269"/>
      <c r="K419" s="269"/>
      <c r="L419" s="269"/>
      <c r="M419" s="269"/>
      <c r="N419" s="269"/>
      <c r="O419" s="269"/>
      <c r="P419" s="269"/>
      <c r="Q419" s="269"/>
      <c r="R419" s="269"/>
      <c r="S419" s="269"/>
      <c r="T419" s="269"/>
      <c r="U419" s="269"/>
      <c r="V419" s="269"/>
      <c r="W419" s="269"/>
      <c r="X419" s="269"/>
      <c r="Y419" s="269"/>
      <c r="Z419" s="269"/>
      <c r="AA419" s="269"/>
      <c r="AB419" s="269"/>
      <c r="AC419" s="269"/>
      <c r="AD419" s="269"/>
      <c r="AE419" s="269"/>
      <c r="AF419" s="269"/>
      <c r="AG419" s="269"/>
      <c r="AH419" s="269"/>
      <c r="AI419" s="269"/>
      <c r="AJ419" s="269"/>
      <c r="AK419" s="269"/>
      <c r="AL419" s="269"/>
      <c r="AM419" s="269"/>
      <c r="AN419" s="269"/>
      <c r="AO419" s="269"/>
      <c r="AP419" s="269"/>
      <c r="AQ419" s="269"/>
      <c r="AR419" s="269"/>
      <c r="AS419" s="269"/>
      <c r="AT419" s="269"/>
      <c r="AU419" s="269"/>
      <c r="AV419" s="269"/>
      <c r="AW419" s="269"/>
      <c r="AX419" s="269"/>
      <c r="AY419" s="269"/>
      <c r="AZ419" s="269"/>
      <c r="BA419" s="269"/>
      <c r="BB419" s="269"/>
      <c r="BC419" s="269"/>
      <c r="BD419" s="269"/>
      <c r="BE419" s="269"/>
      <c r="BF419" s="269"/>
      <c r="BG419" s="269"/>
      <c r="BH419" s="269"/>
      <c r="BI419" s="269"/>
      <c r="BJ419" s="269"/>
      <c r="BK419" s="269"/>
      <c r="BL419" s="269"/>
      <c r="BM419" s="269"/>
      <c r="BN419" s="269"/>
      <c r="BO419" s="269"/>
      <c r="BP419" s="269"/>
      <c r="BQ419" s="269"/>
    </row>
    <row r="420" spans="1:69" ht="15.75" customHeight="1">
      <c r="A420" s="269"/>
      <c r="B420" s="269"/>
      <c r="C420" s="269"/>
      <c r="D420" s="269"/>
      <c r="E420" s="269"/>
      <c r="F420" s="269"/>
      <c r="G420" s="269"/>
      <c r="H420" s="269"/>
      <c r="I420" s="269"/>
      <c r="J420" s="269"/>
      <c r="K420" s="269"/>
      <c r="L420" s="269"/>
      <c r="M420" s="269"/>
      <c r="N420" s="269"/>
      <c r="O420" s="269"/>
      <c r="P420" s="269"/>
      <c r="Q420" s="269"/>
      <c r="R420" s="269"/>
      <c r="S420" s="269"/>
      <c r="T420" s="269"/>
      <c r="U420" s="269"/>
      <c r="V420" s="269"/>
      <c r="W420" s="269"/>
      <c r="X420" s="269"/>
      <c r="Y420" s="269"/>
      <c r="Z420" s="269"/>
      <c r="AA420" s="269"/>
      <c r="AB420" s="269"/>
      <c r="AC420" s="269"/>
      <c r="AD420" s="269"/>
      <c r="AE420" s="269"/>
      <c r="AF420" s="269"/>
      <c r="AG420" s="269"/>
      <c r="AH420" s="269"/>
      <c r="AI420" s="269"/>
      <c r="AJ420" s="269"/>
      <c r="AK420" s="269"/>
      <c r="AL420" s="269"/>
      <c r="AM420" s="269"/>
      <c r="AN420" s="269"/>
      <c r="AO420" s="269"/>
      <c r="AP420" s="269"/>
      <c r="AQ420" s="269"/>
      <c r="AR420" s="269"/>
      <c r="AS420" s="269"/>
      <c r="AT420" s="269"/>
      <c r="AU420" s="269"/>
      <c r="AV420" s="269"/>
      <c r="AW420" s="269"/>
      <c r="AX420" s="269"/>
      <c r="AY420" s="269"/>
      <c r="AZ420" s="269"/>
      <c r="BA420" s="269"/>
      <c r="BB420" s="269"/>
      <c r="BC420" s="269"/>
      <c r="BD420" s="269"/>
      <c r="BE420" s="269"/>
      <c r="BF420" s="269"/>
      <c r="BG420" s="269"/>
      <c r="BH420" s="269"/>
      <c r="BI420" s="269"/>
      <c r="BJ420" s="269"/>
      <c r="BK420" s="269"/>
      <c r="BL420" s="269"/>
      <c r="BM420" s="269"/>
      <c r="BN420" s="269"/>
      <c r="BO420" s="269"/>
      <c r="BP420" s="269"/>
      <c r="BQ420" s="269"/>
    </row>
    <row r="421" spans="1:69" ht="15.75" customHeight="1">
      <c r="A421" s="269"/>
      <c r="B421" s="269"/>
      <c r="C421" s="269"/>
      <c r="D421" s="269"/>
      <c r="E421" s="269"/>
      <c r="F421" s="269"/>
      <c r="G421" s="269"/>
      <c r="H421" s="269"/>
      <c r="I421" s="269"/>
      <c r="J421" s="269"/>
      <c r="K421" s="269"/>
      <c r="L421" s="269"/>
      <c r="M421" s="269"/>
      <c r="N421" s="269"/>
      <c r="O421" s="269"/>
      <c r="P421" s="269"/>
      <c r="Q421" s="269"/>
      <c r="R421" s="269"/>
      <c r="S421" s="269"/>
      <c r="T421" s="269"/>
      <c r="U421" s="269"/>
      <c r="V421" s="269"/>
      <c r="W421" s="269"/>
      <c r="X421" s="269"/>
      <c r="Y421" s="269"/>
      <c r="Z421" s="269"/>
      <c r="AA421" s="269"/>
      <c r="AB421" s="269"/>
      <c r="AC421" s="269"/>
      <c r="AD421" s="269"/>
      <c r="AE421" s="269"/>
      <c r="AF421" s="269"/>
      <c r="AG421" s="269"/>
      <c r="AH421" s="269"/>
      <c r="AI421" s="269"/>
      <c r="AJ421" s="269"/>
      <c r="AK421" s="269"/>
      <c r="AL421" s="269"/>
      <c r="AM421" s="269"/>
      <c r="AN421" s="269"/>
      <c r="AO421" s="269"/>
      <c r="AP421" s="269"/>
      <c r="AQ421" s="269"/>
      <c r="AR421" s="269"/>
      <c r="AS421" s="269"/>
      <c r="AT421" s="269"/>
      <c r="AU421" s="269"/>
      <c r="AV421" s="269"/>
      <c r="AW421" s="269"/>
      <c r="AX421" s="269"/>
      <c r="AY421" s="269"/>
      <c r="AZ421" s="269"/>
      <c r="BA421" s="269"/>
      <c r="BB421" s="269"/>
      <c r="BC421" s="269"/>
      <c r="BD421" s="269"/>
      <c r="BE421" s="269"/>
      <c r="BF421" s="269"/>
      <c r="BG421" s="269"/>
      <c r="BH421" s="269"/>
      <c r="BI421" s="269"/>
      <c r="BJ421" s="269"/>
      <c r="BK421" s="269"/>
      <c r="BL421" s="269"/>
      <c r="BM421" s="269"/>
      <c r="BN421" s="269"/>
      <c r="BO421" s="269"/>
      <c r="BP421" s="269"/>
      <c r="BQ421" s="269"/>
    </row>
    <row r="422" spans="1:69" ht="15.75" customHeight="1">
      <c r="A422" s="269"/>
      <c r="B422" s="269"/>
      <c r="C422" s="269"/>
      <c r="D422" s="269"/>
      <c r="E422" s="269"/>
      <c r="F422" s="269"/>
      <c r="G422" s="269"/>
      <c r="H422" s="269"/>
      <c r="I422" s="269"/>
      <c r="J422" s="269"/>
      <c r="K422" s="269"/>
      <c r="L422" s="269"/>
      <c r="M422" s="269"/>
      <c r="N422" s="269"/>
      <c r="O422" s="269"/>
      <c r="P422" s="269"/>
      <c r="Q422" s="269"/>
      <c r="R422" s="269"/>
      <c r="S422" s="269"/>
      <c r="T422" s="269"/>
      <c r="U422" s="269"/>
      <c r="V422" s="269"/>
      <c r="W422" s="269"/>
      <c r="X422" s="269"/>
      <c r="Y422" s="269"/>
      <c r="Z422" s="269"/>
      <c r="AA422" s="269"/>
      <c r="AB422" s="269"/>
      <c r="AC422" s="269"/>
      <c r="AD422" s="269"/>
      <c r="AE422" s="269"/>
      <c r="AF422" s="269"/>
      <c r="AG422" s="269"/>
      <c r="AH422" s="269"/>
      <c r="AI422" s="269"/>
      <c r="AJ422" s="269"/>
      <c r="AK422" s="269"/>
      <c r="AL422" s="269"/>
      <c r="AM422" s="269"/>
      <c r="AN422" s="269"/>
      <c r="AO422" s="269"/>
      <c r="AP422" s="269"/>
      <c r="AQ422" s="269"/>
      <c r="AR422" s="269"/>
      <c r="AS422" s="269"/>
      <c r="AT422" s="269"/>
      <c r="AU422" s="269"/>
      <c r="AV422" s="269"/>
      <c r="AW422" s="269"/>
      <c r="AX422" s="269"/>
      <c r="AY422" s="269"/>
      <c r="AZ422" s="269"/>
      <c r="BA422" s="269"/>
      <c r="BB422" s="269"/>
      <c r="BC422" s="269"/>
      <c r="BD422" s="269"/>
      <c r="BE422" s="269"/>
      <c r="BF422" s="269"/>
      <c r="BG422" s="269"/>
      <c r="BH422" s="269"/>
      <c r="BI422" s="269"/>
      <c r="BJ422" s="269"/>
      <c r="BK422" s="269"/>
      <c r="BL422" s="269"/>
      <c r="BM422" s="269"/>
      <c r="BN422" s="269"/>
      <c r="BO422" s="269"/>
      <c r="BP422" s="269"/>
      <c r="BQ422" s="269"/>
    </row>
    <row r="423" spans="1:69" ht="15.75" customHeight="1">
      <c r="A423" s="269"/>
      <c r="B423" s="269"/>
      <c r="C423" s="269"/>
      <c r="D423" s="269"/>
      <c r="E423" s="269"/>
      <c r="F423" s="269"/>
      <c r="G423" s="269"/>
      <c r="H423" s="269"/>
      <c r="I423" s="269"/>
      <c r="J423" s="269"/>
      <c r="K423" s="269"/>
      <c r="L423" s="269"/>
      <c r="M423" s="269"/>
      <c r="N423" s="269"/>
      <c r="O423" s="269"/>
      <c r="P423" s="269"/>
      <c r="Q423" s="269"/>
      <c r="R423" s="269"/>
      <c r="S423" s="269"/>
      <c r="T423" s="269"/>
      <c r="U423" s="269"/>
      <c r="V423" s="269"/>
      <c r="W423" s="269"/>
      <c r="X423" s="269"/>
      <c r="Y423" s="269"/>
      <c r="Z423" s="269"/>
      <c r="AA423" s="269"/>
      <c r="AB423" s="269"/>
      <c r="AC423" s="269"/>
      <c r="AD423" s="269"/>
      <c r="AE423" s="269"/>
      <c r="AF423" s="269"/>
      <c r="AG423" s="269"/>
      <c r="AH423" s="269"/>
      <c r="AI423" s="269"/>
      <c r="AJ423" s="269"/>
      <c r="AK423" s="269"/>
      <c r="AL423" s="269"/>
      <c r="AM423" s="269"/>
      <c r="AN423" s="269"/>
      <c r="AO423" s="269"/>
      <c r="AP423" s="269"/>
      <c r="AQ423" s="269"/>
      <c r="AR423" s="269"/>
      <c r="AS423" s="269"/>
      <c r="AT423" s="269"/>
      <c r="AU423" s="269"/>
      <c r="AV423" s="269"/>
      <c r="AW423" s="269"/>
      <c r="AX423" s="269"/>
      <c r="AY423" s="269"/>
      <c r="AZ423" s="269"/>
      <c r="BA423" s="269"/>
      <c r="BB423" s="269"/>
      <c r="BC423" s="269"/>
      <c r="BD423" s="269"/>
      <c r="BE423" s="269"/>
      <c r="BF423" s="269"/>
      <c r="BG423" s="269"/>
      <c r="BH423" s="269"/>
      <c r="BI423" s="269"/>
      <c r="BJ423" s="269"/>
      <c r="BK423" s="269"/>
      <c r="BL423" s="269"/>
      <c r="BM423" s="269"/>
      <c r="BN423" s="269"/>
      <c r="BO423" s="269"/>
      <c r="BP423" s="269"/>
      <c r="BQ423" s="269"/>
    </row>
    <row r="424" spans="1:69" ht="15.75" customHeight="1">
      <c r="A424" s="269"/>
      <c r="B424" s="269"/>
      <c r="C424" s="269"/>
      <c r="D424" s="269"/>
      <c r="E424" s="269"/>
      <c r="F424" s="269"/>
      <c r="G424" s="269"/>
      <c r="H424" s="269"/>
      <c r="I424" s="269"/>
      <c r="J424" s="269"/>
      <c r="K424" s="269"/>
      <c r="L424" s="269"/>
      <c r="M424" s="269"/>
      <c r="N424" s="269"/>
      <c r="O424" s="269"/>
      <c r="P424" s="269"/>
      <c r="Q424" s="269"/>
      <c r="R424" s="269"/>
      <c r="S424" s="269"/>
      <c r="T424" s="269"/>
      <c r="U424" s="269"/>
      <c r="V424" s="269"/>
      <c r="W424" s="269"/>
      <c r="X424" s="269"/>
      <c r="Y424" s="269"/>
      <c r="Z424" s="269"/>
      <c r="AA424" s="269"/>
      <c r="AB424" s="269"/>
      <c r="AC424" s="269"/>
      <c r="AD424" s="269"/>
      <c r="AE424" s="269"/>
      <c r="AF424" s="269"/>
      <c r="AG424" s="269"/>
      <c r="AH424" s="269"/>
      <c r="AI424" s="269"/>
      <c r="AJ424" s="269"/>
      <c r="AK424" s="269"/>
      <c r="AL424" s="269"/>
      <c r="AM424" s="269"/>
      <c r="AN424" s="269"/>
      <c r="AO424" s="269"/>
      <c r="AP424" s="269"/>
      <c r="AQ424" s="269"/>
      <c r="AR424" s="269"/>
      <c r="AS424" s="269"/>
      <c r="AT424" s="269"/>
      <c r="AU424" s="269"/>
      <c r="AV424" s="269"/>
      <c r="AW424" s="269"/>
      <c r="AX424" s="269"/>
      <c r="AY424" s="269"/>
      <c r="AZ424" s="269"/>
      <c r="BA424" s="269"/>
      <c r="BB424" s="269"/>
      <c r="BC424" s="269"/>
      <c r="BD424" s="269"/>
      <c r="BE424" s="269"/>
      <c r="BF424" s="269"/>
      <c r="BG424" s="269"/>
      <c r="BH424" s="269"/>
      <c r="BI424" s="269"/>
      <c r="BJ424" s="269"/>
      <c r="BK424" s="269"/>
      <c r="BL424" s="269"/>
      <c r="BM424" s="269"/>
      <c r="BN424" s="269"/>
      <c r="BO424" s="269"/>
      <c r="BP424" s="269"/>
      <c r="BQ424" s="269"/>
    </row>
    <row r="425" spans="1:69" ht="15.75" customHeight="1">
      <c r="A425" s="269"/>
      <c r="B425" s="269"/>
      <c r="C425" s="269"/>
      <c r="D425" s="269"/>
      <c r="E425" s="269"/>
      <c r="F425" s="269"/>
      <c r="G425" s="269"/>
      <c r="H425" s="269"/>
      <c r="I425" s="269"/>
      <c r="J425" s="269"/>
      <c r="K425" s="269"/>
      <c r="L425" s="269"/>
      <c r="M425" s="269"/>
      <c r="N425" s="269"/>
      <c r="O425" s="269"/>
      <c r="P425" s="269"/>
      <c r="Q425" s="269"/>
      <c r="R425" s="269"/>
      <c r="S425" s="269"/>
      <c r="T425" s="269"/>
      <c r="U425" s="269"/>
      <c r="V425" s="269"/>
      <c r="W425" s="269"/>
      <c r="X425" s="269"/>
      <c r="Y425" s="269"/>
      <c r="Z425" s="269"/>
      <c r="AA425" s="269"/>
      <c r="AB425" s="269"/>
      <c r="AC425" s="269"/>
      <c r="AD425" s="269"/>
      <c r="AE425" s="269"/>
      <c r="AF425" s="269"/>
      <c r="AG425" s="269"/>
      <c r="AH425" s="269"/>
      <c r="AI425" s="269"/>
      <c r="AJ425" s="269"/>
      <c r="AK425" s="269"/>
      <c r="AL425" s="269"/>
      <c r="AM425" s="269"/>
      <c r="AN425" s="269"/>
      <c r="AO425" s="269"/>
      <c r="AP425" s="269"/>
      <c r="AQ425" s="269"/>
      <c r="AR425" s="269"/>
      <c r="AS425" s="269"/>
      <c r="AT425" s="269"/>
      <c r="AU425" s="269"/>
      <c r="AV425" s="269"/>
      <c r="AW425" s="269"/>
      <c r="AX425" s="269"/>
      <c r="AY425" s="269"/>
      <c r="AZ425" s="269"/>
      <c r="BA425" s="269"/>
      <c r="BB425" s="269"/>
      <c r="BC425" s="269"/>
      <c r="BD425" s="269"/>
      <c r="BE425" s="269"/>
      <c r="BF425" s="269"/>
      <c r="BG425" s="269"/>
      <c r="BH425" s="269"/>
      <c r="BI425" s="269"/>
      <c r="BJ425" s="269"/>
      <c r="BK425" s="269"/>
      <c r="BL425" s="269"/>
      <c r="BM425" s="269"/>
      <c r="BN425" s="269"/>
      <c r="BO425" s="269"/>
      <c r="BP425" s="269"/>
      <c r="BQ425" s="269"/>
    </row>
    <row r="426" spans="1:69" ht="15.75" customHeight="1">
      <c r="A426" s="269"/>
      <c r="B426" s="269"/>
      <c r="C426" s="269"/>
      <c r="D426" s="269"/>
      <c r="E426" s="269"/>
      <c r="F426" s="269"/>
      <c r="G426" s="269"/>
      <c r="H426" s="269"/>
      <c r="I426" s="269"/>
      <c r="J426" s="269"/>
      <c r="K426" s="269"/>
      <c r="L426" s="269"/>
      <c r="M426" s="269"/>
      <c r="N426" s="269"/>
      <c r="O426" s="269"/>
      <c r="P426" s="269"/>
      <c r="Q426" s="269"/>
      <c r="R426" s="269"/>
      <c r="S426" s="269"/>
      <c r="T426" s="269"/>
      <c r="U426" s="269"/>
      <c r="V426" s="269"/>
      <c r="W426" s="269"/>
      <c r="X426" s="269"/>
      <c r="Y426" s="269"/>
      <c r="Z426" s="269"/>
      <c r="AA426" s="269"/>
      <c r="AB426" s="269"/>
      <c r="AC426" s="269"/>
      <c r="AD426" s="269"/>
      <c r="AE426" s="269"/>
      <c r="AF426" s="269"/>
      <c r="AG426" s="269"/>
      <c r="AH426" s="269"/>
      <c r="AI426" s="269"/>
      <c r="AJ426" s="269"/>
      <c r="AK426" s="269"/>
      <c r="AL426" s="269"/>
      <c r="AM426" s="269"/>
      <c r="AN426" s="269"/>
      <c r="AO426" s="269"/>
      <c r="AP426" s="269"/>
      <c r="AQ426" s="269"/>
      <c r="AR426" s="269"/>
      <c r="AS426" s="269"/>
      <c r="AT426" s="269"/>
      <c r="AU426" s="269"/>
      <c r="AV426" s="269"/>
      <c r="AW426" s="269"/>
      <c r="AX426" s="269"/>
      <c r="AY426" s="269"/>
      <c r="AZ426" s="269"/>
      <c r="BA426" s="269"/>
      <c r="BB426" s="269"/>
      <c r="BC426" s="269"/>
      <c r="BD426" s="269"/>
      <c r="BE426" s="269"/>
      <c r="BF426" s="269"/>
      <c r="BG426" s="269"/>
      <c r="BH426" s="269"/>
      <c r="BI426" s="269"/>
      <c r="BJ426" s="269"/>
      <c r="BK426" s="269"/>
      <c r="BL426" s="269"/>
      <c r="BM426" s="269"/>
      <c r="BN426" s="269"/>
      <c r="BO426" s="269"/>
      <c r="BP426" s="269"/>
      <c r="BQ426" s="269"/>
    </row>
    <row r="427" spans="1:69" ht="15.75" customHeight="1">
      <c r="A427" s="269"/>
      <c r="B427" s="269"/>
      <c r="C427" s="269"/>
      <c r="D427" s="269"/>
      <c r="E427" s="269"/>
      <c r="F427" s="269"/>
      <c r="G427" s="269"/>
      <c r="H427" s="269"/>
      <c r="I427" s="269"/>
      <c r="J427" s="269"/>
      <c r="K427" s="269"/>
      <c r="L427" s="269"/>
      <c r="M427" s="269"/>
      <c r="N427" s="269"/>
      <c r="O427" s="269"/>
      <c r="P427" s="269"/>
      <c r="Q427" s="269"/>
      <c r="R427" s="269"/>
      <c r="S427" s="269"/>
      <c r="T427" s="269"/>
      <c r="U427" s="269"/>
      <c r="V427" s="269"/>
      <c r="W427" s="269"/>
      <c r="X427" s="269"/>
      <c r="Y427" s="269"/>
      <c r="Z427" s="269"/>
      <c r="AA427" s="269"/>
      <c r="AB427" s="269"/>
      <c r="AC427" s="269"/>
      <c r="AD427" s="269"/>
      <c r="AE427" s="269"/>
      <c r="AF427" s="269"/>
      <c r="AG427" s="269"/>
      <c r="AH427" s="269"/>
      <c r="AI427" s="269"/>
      <c r="AJ427" s="269"/>
      <c r="AK427" s="269"/>
      <c r="AL427" s="269"/>
      <c r="AM427" s="269"/>
      <c r="AN427" s="269"/>
      <c r="AO427" s="269"/>
      <c r="AP427" s="269"/>
      <c r="AQ427" s="269"/>
      <c r="AR427" s="269"/>
      <c r="AS427" s="269"/>
      <c r="AT427" s="269"/>
      <c r="AU427" s="269"/>
      <c r="AV427" s="269"/>
      <c r="AW427" s="269"/>
      <c r="AX427" s="269"/>
      <c r="AY427" s="269"/>
      <c r="AZ427" s="269"/>
      <c r="BA427" s="269"/>
      <c r="BB427" s="269"/>
      <c r="BC427" s="269"/>
      <c r="BD427" s="269"/>
      <c r="BE427" s="269"/>
      <c r="BF427" s="269"/>
      <c r="BG427" s="269"/>
      <c r="BH427" s="269"/>
      <c r="BI427" s="269"/>
      <c r="BJ427" s="269"/>
      <c r="BK427" s="269"/>
      <c r="BL427" s="269"/>
      <c r="BM427" s="269"/>
      <c r="BN427" s="269"/>
      <c r="BO427" s="269"/>
      <c r="BP427" s="269"/>
      <c r="BQ427" s="269"/>
    </row>
    <row r="428" spans="1:69" ht="15.75" customHeight="1">
      <c r="A428" s="269"/>
      <c r="B428" s="269"/>
      <c r="C428" s="269"/>
      <c r="D428" s="269"/>
      <c r="E428" s="269"/>
      <c r="F428" s="269"/>
      <c r="G428" s="269"/>
      <c r="H428" s="269"/>
      <c r="I428" s="269"/>
      <c r="J428" s="269"/>
      <c r="K428" s="269"/>
      <c r="L428" s="269"/>
      <c r="M428" s="269"/>
      <c r="N428" s="269"/>
      <c r="O428" s="269"/>
      <c r="P428" s="269"/>
      <c r="Q428" s="269"/>
      <c r="R428" s="269"/>
      <c r="S428" s="269"/>
      <c r="T428" s="269"/>
      <c r="U428" s="269"/>
      <c r="V428" s="269"/>
      <c r="W428" s="269"/>
      <c r="X428" s="269"/>
      <c r="Y428" s="269"/>
      <c r="Z428" s="269"/>
      <c r="AA428" s="269"/>
      <c r="AB428" s="269"/>
      <c r="AC428" s="269"/>
      <c r="AD428" s="269"/>
      <c r="AE428" s="269"/>
      <c r="AF428" s="269"/>
      <c r="AG428" s="269"/>
      <c r="AH428" s="269"/>
      <c r="AI428" s="269"/>
      <c r="AJ428" s="269"/>
      <c r="AK428" s="269"/>
      <c r="AL428" s="269"/>
      <c r="AM428" s="269"/>
      <c r="AN428" s="269"/>
      <c r="AO428" s="269"/>
      <c r="AP428" s="269"/>
      <c r="AQ428" s="269"/>
      <c r="AR428" s="269"/>
      <c r="AS428" s="269"/>
      <c r="AT428" s="269"/>
      <c r="AU428" s="269"/>
      <c r="AV428" s="269"/>
      <c r="AW428" s="269"/>
      <c r="AX428" s="269"/>
      <c r="AY428" s="269"/>
      <c r="AZ428" s="269"/>
      <c r="BA428" s="269"/>
      <c r="BB428" s="269"/>
      <c r="BC428" s="269"/>
      <c r="BD428" s="269"/>
      <c r="BE428" s="269"/>
      <c r="BF428" s="269"/>
      <c r="BG428" s="269"/>
      <c r="BH428" s="269"/>
      <c r="BI428" s="269"/>
      <c r="BJ428" s="269"/>
      <c r="BK428" s="269"/>
      <c r="BL428" s="269"/>
      <c r="BM428" s="269"/>
      <c r="BN428" s="269"/>
      <c r="BO428" s="269"/>
      <c r="BP428" s="269"/>
      <c r="BQ428" s="269"/>
    </row>
    <row r="429" spans="1:69" ht="15.75" customHeight="1">
      <c r="A429" s="269"/>
      <c r="B429" s="269"/>
      <c r="C429" s="269"/>
      <c r="D429" s="269"/>
      <c r="E429" s="269"/>
      <c r="F429" s="269"/>
      <c r="G429" s="269"/>
      <c r="H429" s="269"/>
      <c r="I429" s="269"/>
      <c r="J429" s="269"/>
      <c r="K429" s="269"/>
      <c r="L429" s="269"/>
      <c r="M429" s="269"/>
      <c r="N429" s="269"/>
      <c r="O429" s="269"/>
      <c r="P429" s="269"/>
      <c r="Q429" s="269"/>
      <c r="R429" s="269"/>
      <c r="S429" s="269"/>
      <c r="T429" s="269"/>
      <c r="U429" s="269"/>
      <c r="V429" s="269"/>
      <c r="W429" s="269"/>
      <c r="X429" s="269"/>
      <c r="Y429" s="269"/>
      <c r="Z429" s="269"/>
      <c r="AA429" s="269"/>
      <c r="AB429" s="269"/>
      <c r="AC429" s="269"/>
      <c r="AD429" s="269"/>
      <c r="AE429" s="269"/>
      <c r="AF429" s="269"/>
      <c r="AG429" s="269"/>
      <c r="AH429" s="269"/>
      <c r="AI429" s="269"/>
      <c r="AJ429" s="269"/>
      <c r="AK429" s="269"/>
      <c r="AL429" s="269"/>
      <c r="AM429" s="269"/>
      <c r="AN429" s="269"/>
      <c r="AO429" s="269"/>
      <c r="AP429" s="269"/>
      <c r="AQ429" s="269"/>
      <c r="AR429" s="269"/>
      <c r="AS429" s="269"/>
      <c r="AT429" s="269"/>
      <c r="AU429" s="269"/>
      <c r="AV429" s="269"/>
      <c r="AW429" s="269"/>
      <c r="AX429" s="269"/>
      <c r="AY429" s="269"/>
      <c r="AZ429" s="269"/>
      <c r="BA429" s="269"/>
      <c r="BB429" s="269"/>
      <c r="BC429" s="269"/>
      <c r="BD429" s="269"/>
      <c r="BE429" s="269"/>
      <c r="BF429" s="269"/>
      <c r="BG429" s="269"/>
      <c r="BH429" s="269"/>
      <c r="BI429" s="269"/>
      <c r="BJ429" s="269"/>
      <c r="BK429" s="269"/>
      <c r="BL429" s="269"/>
      <c r="BM429" s="269"/>
      <c r="BN429" s="269"/>
      <c r="BO429" s="269"/>
      <c r="BP429" s="269"/>
      <c r="BQ429" s="269"/>
    </row>
    <row r="430" spans="1:69" ht="15.75" customHeight="1">
      <c r="A430" s="269"/>
      <c r="B430" s="269"/>
      <c r="C430" s="269"/>
      <c r="D430" s="269"/>
      <c r="E430" s="269"/>
      <c r="F430" s="269"/>
      <c r="G430" s="269"/>
      <c r="H430" s="269"/>
      <c r="I430" s="269"/>
      <c r="J430" s="269"/>
      <c r="K430" s="269"/>
      <c r="L430" s="269"/>
      <c r="M430" s="269"/>
      <c r="N430" s="269"/>
      <c r="O430" s="269"/>
      <c r="P430" s="269"/>
      <c r="Q430" s="269"/>
      <c r="R430" s="269"/>
      <c r="S430" s="269"/>
      <c r="T430" s="269"/>
      <c r="U430" s="269"/>
      <c r="V430" s="269"/>
      <c r="W430" s="269"/>
      <c r="X430" s="269"/>
      <c r="Y430" s="269"/>
      <c r="Z430" s="269"/>
      <c r="AA430" s="269"/>
      <c r="AB430" s="269"/>
      <c r="AC430" s="269"/>
      <c r="AD430" s="269"/>
      <c r="AE430" s="269"/>
      <c r="AF430" s="269"/>
      <c r="AG430" s="269"/>
      <c r="AH430" s="269"/>
      <c r="AI430" s="269"/>
      <c r="AJ430" s="269"/>
      <c r="AK430" s="269"/>
      <c r="AL430" s="269"/>
      <c r="AM430" s="269"/>
      <c r="AN430" s="269"/>
      <c r="AO430" s="269"/>
      <c r="AP430" s="269"/>
      <c r="AQ430" s="269"/>
      <c r="AR430" s="269"/>
      <c r="AS430" s="269"/>
      <c r="AT430" s="269"/>
      <c r="AU430" s="269"/>
      <c r="AV430" s="269"/>
      <c r="AW430" s="269"/>
      <c r="AX430" s="269"/>
      <c r="AY430" s="269"/>
      <c r="AZ430" s="269"/>
      <c r="BA430" s="269"/>
      <c r="BB430" s="269"/>
      <c r="BC430" s="269"/>
      <c r="BD430" s="269"/>
      <c r="BE430" s="269"/>
      <c r="BF430" s="269"/>
      <c r="BG430" s="269"/>
      <c r="BH430" s="269"/>
      <c r="BI430" s="269"/>
      <c r="BJ430" s="269"/>
      <c r="BK430" s="269"/>
      <c r="BL430" s="269"/>
      <c r="BM430" s="269"/>
      <c r="BN430" s="269"/>
      <c r="BO430" s="269"/>
      <c r="BP430" s="269"/>
      <c r="BQ430" s="269"/>
    </row>
    <row r="431" spans="1:69" ht="15.75" customHeight="1">
      <c r="A431" s="269"/>
      <c r="B431" s="269"/>
      <c r="C431" s="269"/>
      <c r="D431" s="269"/>
      <c r="E431" s="269"/>
      <c r="F431" s="269"/>
      <c r="G431" s="269"/>
      <c r="H431" s="269"/>
      <c r="I431" s="269"/>
      <c r="J431" s="269"/>
      <c r="K431" s="269"/>
      <c r="L431" s="269"/>
      <c r="M431" s="269"/>
      <c r="N431" s="269"/>
      <c r="O431" s="269"/>
      <c r="P431" s="269"/>
      <c r="Q431" s="269"/>
      <c r="R431" s="269"/>
      <c r="S431" s="269"/>
      <c r="T431" s="269"/>
      <c r="U431" s="269"/>
      <c r="V431" s="269"/>
      <c r="W431" s="269"/>
      <c r="X431" s="269"/>
      <c r="Y431" s="269"/>
      <c r="Z431" s="269"/>
      <c r="AA431" s="269"/>
      <c r="AB431" s="269"/>
      <c r="AC431" s="269"/>
      <c r="AD431" s="269"/>
      <c r="AE431" s="269"/>
      <c r="AF431" s="269"/>
      <c r="AG431" s="269"/>
      <c r="AH431" s="269"/>
      <c r="AI431" s="269"/>
      <c r="AJ431" s="269"/>
      <c r="AK431" s="269"/>
      <c r="AL431" s="269"/>
      <c r="AM431" s="269"/>
      <c r="AN431" s="269"/>
      <c r="AO431" s="269"/>
      <c r="AP431" s="269"/>
      <c r="AQ431" s="269"/>
      <c r="AR431" s="269"/>
      <c r="AS431" s="269"/>
      <c r="AT431" s="269"/>
      <c r="AU431" s="269"/>
      <c r="AV431" s="269"/>
      <c r="AW431" s="269"/>
      <c r="AX431" s="269"/>
      <c r="AY431" s="269"/>
      <c r="AZ431" s="269"/>
      <c r="BA431" s="269"/>
      <c r="BB431" s="269"/>
      <c r="BC431" s="269"/>
      <c r="BD431" s="269"/>
      <c r="BE431" s="269"/>
      <c r="BF431" s="269"/>
      <c r="BG431" s="269"/>
      <c r="BH431" s="269"/>
      <c r="BI431" s="269"/>
      <c r="BJ431" s="269"/>
      <c r="BK431" s="269"/>
      <c r="BL431" s="269"/>
      <c r="BM431" s="269"/>
      <c r="BN431" s="269"/>
      <c r="BO431" s="269"/>
      <c r="BP431" s="269"/>
      <c r="BQ431" s="269"/>
    </row>
    <row r="432" spans="1:69" ht="15.75" customHeight="1">
      <c r="A432" s="269"/>
      <c r="B432" s="269"/>
      <c r="C432" s="269"/>
      <c r="D432" s="269"/>
      <c r="E432" s="269"/>
      <c r="F432" s="269"/>
      <c r="G432" s="269"/>
      <c r="H432" s="269"/>
      <c r="I432" s="269"/>
      <c r="J432" s="269"/>
      <c r="K432" s="269"/>
      <c r="L432" s="269"/>
      <c r="M432" s="269"/>
      <c r="N432" s="269"/>
      <c r="O432" s="269"/>
      <c r="P432" s="269"/>
      <c r="Q432" s="269"/>
      <c r="R432" s="269"/>
      <c r="S432" s="269"/>
      <c r="T432" s="269"/>
      <c r="U432" s="269"/>
      <c r="V432" s="269"/>
      <c r="W432" s="269"/>
      <c r="X432" s="269"/>
      <c r="Y432" s="269"/>
      <c r="Z432" s="269"/>
      <c r="AA432" s="269"/>
      <c r="AB432" s="269"/>
      <c r="AC432" s="269"/>
      <c r="AD432" s="269"/>
      <c r="AE432" s="269"/>
      <c r="AF432" s="269"/>
      <c r="AG432" s="269"/>
      <c r="AH432" s="269"/>
      <c r="AI432" s="269"/>
      <c r="AJ432" s="269"/>
      <c r="AK432" s="269"/>
      <c r="AL432" s="269"/>
      <c r="AM432" s="269"/>
      <c r="AN432" s="269"/>
      <c r="AO432" s="269"/>
      <c r="AP432" s="269"/>
      <c r="AQ432" s="269"/>
      <c r="AR432" s="269"/>
      <c r="AS432" s="269"/>
      <c r="AT432" s="269"/>
      <c r="AU432" s="269"/>
      <c r="AV432" s="269"/>
      <c r="AW432" s="269"/>
      <c r="AX432" s="269"/>
      <c r="AY432" s="269"/>
      <c r="AZ432" s="269"/>
      <c r="BA432" s="269"/>
      <c r="BB432" s="269"/>
      <c r="BC432" s="269"/>
      <c r="BD432" s="269"/>
      <c r="BE432" s="269"/>
      <c r="BF432" s="269"/>
      <c r="BG432" s="269"/>
      <c r="BH432" s="269"/>
      <c r="BI432" s="269"/>
      <c r="BJ432" s="269"/>
      <c r="BK432" s="269"/>
      <c r="BL432" s="269"/>
      <c r="BM432" s="269"/>
      <c r="BN432" s="269"/>
      <c r="BO432" s="269"/>
      <c r="BP432" s="269"/>
      <c r="BQ432" s="269"/>
    </row>
    <row r="433" spans="1:69" ht="15.75" customHeight="1">
      <c r="A433" s="269"/>
      <c r="B433" s="269"/>
      <c r="C433" s="269"/>
      <c r="D433" s="269"/>
      <c r="E433" s="269"/>
      <c r="F433" s="269"/>
      <c r="G433" s="269"/>
      <c r="H433" s="269"/>
      <c r="I433" s="269"/>
      <c r="J433" s="269"/>
      <c r="K433" s="269"/>
      <c r="L433" s="269"/>
      <c r="M433" s="269"/>
      <c r="N433" s="269"/>
      <c r="O433" s="269"/>
      <c r="P433" s="269"/>
      <c r="Q433" s="269"/>
      <c r="R433" s="269"/>
      <c r="S433" s="269"/>
      <c r="T433" s="269"/>
      <c r="U433" s="269"/>
      <c r="V433" s="269"/>
      <c r="W433" s="269"/>
      <c r="X433" s="269"/>
      <c r="Y433" s="269"/>
      <c r="Z433" s="269"/>
      <c r="AA433" s="269"/>
      <c r="AB433" s="269"/>
      <c r="AC433" s="269"/>
      <c r="AD433" s="269"/>
      <c r="AE433" s="269"/>
      <c r="AF433" s="269"/>
      <c r="AG433" s="269"/>
      <c r="AH433" s="269"/>
      <c r="AI433" s="269"/>
      <c r="AJ433" s="269"/>
      <c r="AK433" s="269"/>
      <c r="AL433" s="269"/>
      <c r="AM433" s="269"/>
      <c r="AN433" s="269"/>
      <c r="AO433" s="269"/>
      <c r="AP433" s="269"/>
      <c r="AQ433" s="269"/>
      <c r="AR433" s="269"/>
      <c r="AS433" s="269"/>
      <c r="AT433" s="269"/>
      <c r="AU433" s="269"/>
      <c r="AV433" s="269"/>
      <c r="AW433" s="269"/>
      <c r="AX433" s="269"/>
      <c r="AY433" s="269"/>
      <c r="AZ433" s="269"/>
      <c r="BA433" s="269"/>
      <c r="BB433" s="269"/>
      <c r="BC433" s="269"/>
      <c r="BD433" s="269"/>
      <c r="BE433" s="269"/>
      <c r="BF433" s="269"/>
      <c r="BG433" s="269"/>
      <c r="BH433" s="269"/>
      <c r="BI433" s="269"/>
      <c r="BJ433" s="269"/>
      <c r="BK433" s="269"/>
      <c r="BL433" s="269"/>
      <c r="BM433" s="269"/>
      <c r="BN433" s="269"/>
      <c r="BO433" s="269"/>
      <c r="BP433" s="269"/>
      <c r="BQ433" s="269"/>
    </row>
    <row r="434" spans="1:69" ht="15.75" customHeight="1">
      <c r="A434" s="269"/>
      <c r="B434" s="269"/>
      <c r="C434" s="269"/>
      <c r="D434" s="269"/>
      <c r="E434" s="269"/>
      <c r="F434" s="269"/>
      <c r="G434" s="269"/>
      <c r="H434" s="269"/>
      <c r="I434" s="269"/>
      <c r="J434" s="269"/>
      <c r="K434" s="269"/>
      <c r="L434" s="269"/>
      <c r="M434" s="269"/>
      <c r="N434" s="269"/>
      <c r="O434" s="269"/>
      <c r="P434" s="269"/>
      <c r="Q434" s="269"/>
      <c r="R434" s="269"/>
      <c r="S434" s="269"/>
      <c r="T434" s="269"/>
      <c r="U434" s="269"/>
      <c r="V434" s="269"/>
      <c r="W434" s="269"/>
      <c r="X434" s="269"/>
      <c r="Y434" s="269"/>
      <c r="Z434" s="269"/>
      <c r="AA434" s="269"/>
      <c r="AB434" s="269"/>
      <c r="AC434" s="269"/>
      <c r="AD434" s="269"/>
      <c r="AE434" s="269"/>
      <c r="AF434" s="269"/>
      <c r="AG434" s="269"/>
      <c r="AH434" s="269"/>
      <c r="AI434" s="269"/>
      <c r="AJ434" s="269"/>
      <c r="AK434" s="269"/>
      <c r="AL434" s="269"/>
      <c r="AM434" s="269"/>
      <c r="AN434" s="269"/>
      <c r="AO434" s="269"/>
      <c r="AP434" s="269"/>
      <c r="AQ434" s="269"/>
      <c r="AR434" s="269"/>
      <c r="AS434" s="269"/>
      <c r="AT434" s="269"/>
      <c r="AU434" s="269"/>
      <c r="AV434" s="269"/>
      <c r="AW434" s="269"/>
      <c r="AX434" s="269"/>
      <c r="AY434" s="269"/>
      <c r="AZ434" s="269"/>
      <c r="BA434" s="269"/>
      <c r="BB434" s="269"/>
      <c r="BC434" s="269"/>
      <c r="BD434" s="269"/>
      <c r="BE434" s="269"/>
      <c r="BF434" s="269"/>
      <c r="BG434" s="269"/>
      <c r="BH434" s="269"/>
      <c r="BI434" s="269"/>
      <c r="BJ434" s="269"/>
      <c r="BK434" s="269"/>
      <c r="BL434" s="269"/>
      <c r="BM434" s="269"/>
      <c r="BN434" s="269"/>
      <c r="BO434" s="269"/>
      <c r="BP434" s="269"/>
      <c r="BQ434" s="269"/>
    </row>
    <row r="435" spans="1:69" ht="15.75" customHeight="1">
      <c r="A435" s="269"/>
      <c r="B435" s="269"/>
      <c r="C435" s="269"/>
      <c r="D435" s="269"/>
      <c r="E435" s="269"/>
      <c r="F435" s="269"/>
      <c r="G435" s="269"/>
      <c r="H435" s="269"/>
      <c r="I435" s="269"/>
      <c r="J435" s="269"/>
      <c r="K435" s="269"/>
      <c r="L435" s="269"/>
      <c r="M435" s="269"/>
      <c r="N435" s="269"/>
      <c r="O435" s="269"/>
      <c r="P435" s="269"/>
      <c r="Q435" s="269"/>
      <c r="R435" s="269"/>
      <c r="S435" s="269"/>
      <c r="T435" s="269"/>
      <c r="U435" s="269"/>
      <c r="V435" s="269"/>
      <c r="W435" s="269"/>
      <c r="X435" s="269"/>
      <c r="Y435" s="269"/>
      <c r="Z435" s="269"/>
      <c r="AA435" s="269"/>
      <c r="AB435" s="269"/>
      <c r="AC435" s="269"/>
      <c r="AD435" s="269"/>
      <c r="AE435" s="269"/>
      <c r="AF435" s="269"/>
      <c r="AG435" s="269"/>
      <c r="AH435" s="269"/>
      <c r="AI435" s="269"/>
      <c r="AJ435" s="269"/>
      <c r="AK435" s="269"/>
      <c r="AL435" s="269"/>
      <c r="AM435" s="269"/>
      <c r="AN435" s="269"/>
      <c r="AO435" s="269"/>
      <c r="AP435" s="269"/>
      <c r="AQ435" s="269"/>
      <c r="AR435" s="269"/>
      <c r="AS435" s="269"/>
      <c r="AT435" s="269"/>
      <c r="AU435" s="269"/>
      <c r="AV435" s="269"/>
      <c r="AW435" s="269"/>
      <c r="AX435" s="269"/>
      <c r="AY435" s="269"/>
      <c r="AZ435" s="269"/>
      <c r="BA435" s="269"/>
      <c r="BB435" s="269"/>
      <c r="BC435" s="269"/>
      <c r="BD435" s="269"/>
      <c r="BE435" s="269"/>
      <c r="BF435" s="269"/>
      <c r="BG435" s="269"/>
      <c r="BH435" s="269"/>
      <c r="BI435" s="269"/>
      <c r="BJ435" s="269"/>
      <c r="BK435" s="269"/>
      <c r="BL435" s="269"/>
      <c r="BM435" s="269"/>
      <c r="BN435" s="269"/>
      <c r="BO435" s="269"/>
      <c r="BP435" s="269"/>
      <c r="BQ435" s="269"/>
    </row>
    <row r="436" spans="1:69" ht="15.75" customHeight="1">
      <c r="A436" s="269"/>
      <c r="B436" s="269"/>
      <c r="C436" s="269"/>
      <c r="D436" s="269"/>
      <c r="E436" s="269"/>
      <c r="F436" s="269"/>
      <c r="G436" s="269"/>
      <c r="H436" s="269"/>
      <c r="I436" s="269"/>
      <c r="J436" s="269"/>
      <c r="K436" s="269"/>
      <c r="L436" s="269"/>
      <c r="M436" s="269"/>
      <c r="N436" s="269"/>
      <c r="O436" s="269"/>
      <c r="P436" s="269"/>
      <c r="Q436" s="269"/>
      <c r="R436" s="269"/>
      <c r="S436" s="269"/>
      <c r="T436" s="269"/>
      <c r="U436" s="269"/>
      <c r="V436" s="269"/>
      <c r="W436" s="269"/>
      <c r="X436" s="269"/>
      <c r="Y436" s="269"/>
      <c r="Z436" s="269"/>
      <c r="AA436" s="269"/>
      <c r="AB436" s="269"/>
      <c r="AC436" s="269"/>
      <c r="AD436" s="269"/>
      <c r="AE436" s="269"/>
      <c r="AF436" s="269"/>
      <c r="AG436" s="269"/>
      <c r="AH436" s="269"/>
      <c r="AI436" s="269"/>
      <c r="AJ436" s="269"/>
      <c r="AK436" s="269"/>
      <c r="AL436" s="269"/>
      <c r="AM436" s="269"/>
      <c r="AN436" s="269"/>
      <c r="AO436" s="269"/>
      <c r="AP436" s="269"/>
      <c r="AQ436" s="269"/>
      <c r="AR436" s="269"/>
      <c r="AS436" s="269"/>
      <c r="AT436" s="269"/>
      <c r="AU436" s="269"/>
      <c r="AV436" s="269"/>
      <c r="AW436" s="269"/>
      <c r="AX436" s="269"/>
      <c r="AY436" s="269"/>
      <c r="AZ436" s="269"/>
      <c r="BA436" s="269"/>
      <c r="BB436" s="269"/>
      <c r="BC436" s="269"/>
      <c r="BD436" s="269"/>
      <c r="BE436" s="269"/>
      <c r="BF436" s="269"/>
      <c r="BG436" s="269"/>
      <c r="BH436" s="269"/>
      <c r="BI436" s="269"/>
      <c r="BJ436" s="269"/>
      <c r="BK436" s="269"/>
      <c r="BL436" s="269"/>
      <c r="BM436" s="269"/>
      <c r="BN436" s="269"/>
      <c r="BO436" s="269"/>
      <c r="BP436" s="269"/>
      <c r="BQ436" s="269"/>
    </row>
    <row r="437" spans="1:69" ht="15.75" customHeight="1">
      <c r="A437" s="269"/>
      <c r="B437" s="269"/>
      <c r="C437" s="269"/>
      <c r="D437" s="269"/>
      <c r="E437" s="269"/>
      <c r="F437" s="269"/>
      <c r="G437" s="269"/>
      <c r="H437" s="269"/>
      <c r="I437" s="269"/>
      <c r="J437" s="269"/>
      <c r="K437" s="269"/>
      <c r="L437" s="269"/>
      <c r="M437" s="269"/>
      <c r="N437" s="269"/>
      <c r="O437" s="269"/>
      <c r="P437" s="269"/>
      <c r="Q437" s="269"/>
      <c r="R437" s="269"/>
      <c r="S437" s="269"/>
      <c r="T437" s="269"/>
      <c r="U437" s="269"/>
      <c r="V437" s="269"/>
      <c r="W437" s="269"/>
      <c r="X437" s="269"/>
      <c r="Y437" s="269"/>
      <c r="Z437" s="269"/>
      <c r="AA437" s="269"/>
      <c r="AB437" s="269"/>
      <c r="AC437" s="269"/>
      <c r="AD437" s="269"/>
      <c r="AE437" s="269"/>
      <c r="AF437" s="269"/>
      <c r="AG437" s="269"/>
      <c r="AH437" s="269"/>
      <c r="AI437" s="269"/>
      <c r="AJ437" s="269"/>
      <c r="AK437" s="269"/>
      <c r="AL437" s="269"/>
      <c r="AM437" s="269"/>
      <c r="AN437" s="269"/>
      <c r="AO437" s="269"/>
      <c r="AP437" s="269"/>
      <c r="AQ437" s="269"/>
      <c r="AR437" s="269"/>
      <c r="AS437" s="269"/>
      <c r="AT437" s="269"/>
      <c r="AU437" s="269"/>
      <c r="AV437" s="269"/>
      <c r="AW437" s="269"/>
      <c r="AX437" s="269"/>
      <c r="AY437" s="269"/>
      <c r="AZ437" s="269"/>
      <c r="BA437" s="269"/>
      <c r="BB437" s="269"/>
      <c r="BC437" s="269"/>
      <c r="BD437" s="269"/>
      <c r="BE437" s="269"/>
      <c r="BF437" s="269"/>
      <c r="BG437" s="269"/>
      <c r="BH437" s="269"/>
      <c r="BI437" s="269"/>
      <c r="BJ437" s="269"/>
      <c r="BK437" s="269"/>
      <c r="BL437" s="269"/>
      <c r="BM437" s="269"/>
      <c r="BN437" s="269"/>
      <c r="BO437" s="269"/>
      <c r="BP437" s="269"/>
      <c r="BQ437" s="269"/>
    </row>
    <row r="438" spans="1:69" ht="15.75" customHeight="1">
      <c r="A438" s="269"/>
      <c r="B438" s="269"/>
      <c r="C438" s="269"/>
      <c r="D438" s="269"/>
      <c r="E438" s="269"/>
      <c r="F438" s="269"/>
      <c r="G438" s="269"/>
      <c r="H438" s="269"/>
      <c r="I438" s="269"/>
      <c r="J438" s="269"/>
      <c r="K438" s="269"/>
      <c r="L438" s="269"/>
      <c r="M438" s="269"/>
      <c r="N438" s="269"/>
      <c r="O438" s="269"/>
      <c r="P438" s="269"/>
      <c r="Q438" s="269"/>
      <c r="R438" s="269"/>
      <c r="S438" s="269"/>
      <c r="T438" s="269"/>
      <c r="U438" s="269"/>
      <c r="V438" s="269"/>
      <c r="W438" s="269"/>
      <c r="X438" s="269"/>
      <c r="Y438" s="269"/>
      <c r="Z438" s="269"/>
      <c r="AA438" s="269"/>
      <c r="AB438" s="269"/>
      <c r="AC438" s="269"/>
      <c r="AD438" s="269"/>
      <c r="AE438" s="269"/>
      <c r="AF438" s="269"/>
      <c r="AG438" s="269"/>
      <c r="AH438" s="269"/>
      <c r="AI438" s="269"/>
      <c r="AJ438" s="269"/>
      <c r="AK438" s="269"/>
      <c r="AL438" s="269"/>
      <c r="AM438" s="269"/>
      <c r="AN438" s="269"/>
      <c r="AO438" s="269"/>
      <c r="AP438" s="269"/>
      <c r="AQ438" s="269"/>
      <c r="AR438" s="269"/>
      <c r="AS438" s="269"/>
      <c r="AT438" s="269"/>
      <c r="AU438" s="269"/>
      <c r="AV438" s="269"/>
      <c r="AW438" s="269"/>
      <c r="AX438" s="269"/>
      <c r="AY438" s="269"/>
      <c r="AZ438" s="269"/>
      <c r="BA438" s="269"/>
      <c r="BB438" s="269"/>
      <c r="BC438" s="269"/>
      <c r="BD438" s="269"/>
      <c r="BE438" s="269"/>
      <c r="BF438" s="269"/>
      <c r="BG438" s="269"/>
      <c r="BH438" s="269"/>
      <c r="BI438" s="269"/>
      <c r="BJ438" s="269"/>
      <c r="BK438" s="269"/>
      <c r="BL438" s="269"/>
      <c r="BM438" s="269"/>
      <c r="BN438" s="269"/>
      <c r="BO438" s="269"/>
      <c r="BP438" s="269"/>
      <c r="BQ438" s="269"/>
    </row>
    <row r="439" spans="1:69" ht="15.75" customHeight="1">
      <c r="A439" s="269"/>
      <c r="B439" s="269"/>
      <c r="C439" s="269"/>
      <c r="D439" s="269"/>
      <c r="E439" s="269"/>
      <c r="F439" s="269"/>
      <c r="G439" s="269"/>
      <c r="H439" s="269"/>
      <c r="I439" s="269"/>
      <c r="J439" s="269"/>
      <c r="K439" s="269"/>
      <c r="L439" s="269"/>
      <c r="M439" s="269"/>
      <c r="N439" s="269"/>
      <c r="O439" s="269"/>
      <c r="P439" s="269"/>
      <c r="Q439" s="269"/>
      <c r="R439" s="269"/>
      <c r="S439" s="269"/>
      <c r="T439" s="269"/>
      <c r="U439" s="269"/>
      <c r="V439" s="269"/>
      <c r="W439" s="269"/>
      <c r="X439" s="269"/>
      <c r="Y439" s="269"/>
      <c r="Z439" s="269"/>
      <c r="AA439" s="269"/>
      <c r="AB439" s="269"/>
      <c r="AC439" s="269"/>
      <c r="AD439" s="269"/>
      <c r="AE439" s="269"/>
      <c r="AF439" s="269"/>
      <c r="AG439" s="269"/>
      <c r="AH439" s="269"/>
      <c r="AI439" s="269"/>
      <c r="AJ439" s="269"/>
      <c r="AK439" s="269"/>
      <c r="AL439" s="269"/>
      <c r="AM439" s="269"/>
      <c r="AN439" s="269"/>
      <c r="AO439" s="269"/>
      <c r="AP439" s="269"/>
      <c r="AQ439" s="269"/>
      <c r="AR439" s="269"/>
      <c r="AS439" s="269"/>
      <c r="AT439" s="269"/>
      <c r="AU439" s="269"/>
      <c r="AV439" s="269"/>
      <c r="AW439" s="269"/>
      <c r="AX439" s="269"/>
      <c r="AY439" s="269"/>
      <c r="AZ439" s="269"/>
      <c r="BA439" s="269"/>
      <c r="BB439" s="269"/>
      <c r="BC439" s="269"/>
      <c r="BD439" s="269"/>
      <c r="BE439" s="269"/>
      <c r="BF439" s="269"/>
      <c r="BG439" s="269"/>
      <c r="BH439" s="269"/>
      <c r="BI439" s="269"/>
      <c r="BJ439" s="269"/>
      <c r="BK439" s="269"/>
      <c r="BL439" s="269"/>
      <c r="BM439" s="269"/>
      <c r="BN439" s="269"/>
      <c r="BO439" s="269"/>
      <c r="BP439" s="269"/>
      <c r="BQ439" s="269"/>
    </row>
    <row r="440" spans="1:69" ht="15.75" customHeight="1">
      <c r="A440" s="269"/>
      <c r="B440" s="269"/>
      <c r="C440" s="269"/>
      <c r="D440" s="269"/>
      <c r="E440" s="269"/>
      <c r="F440" s="269"/>
      <c r="G440" s="269"/>
      <c r="H440" s="269"/>
      <c r="I440" s="269"/>
      <c r="J440" s="269"/>
      <c r="K440" s="269"/>
      <c r="L440" s="269"/>
      <c r="M440" s="269"/>
      <c r="N440" s="269"/>
      <c r="O440" s="269"/>
      <c r="P440" s="269"/>
      <c r="Q440" s="269"/>
      <c r="R440" s="269"/>
      <c r="S440" s="269"/>
      <c r="T440" s="269"/>
      <c r="U440" s="269"/>
      <c r="V440" s="269"/>
      <c r="W440" s="269"/>
      <c r="X440" s="269"/>
      <c r="Y440" s="269"/>
      <c r="Z440" s="269"/>
      <c r="AA440" s="269"/>
      <c r="AB440" s="269"/>
      <c r="AC440" s="269"/>
      <c r="AD440" s="269"/>
      <c r="AE440" s="269"/>
      <c r="AF440" s="269"/>
      <c r="AG440" s="269"/>
      <c r="AH440" s="269"/>
      <c r="AI440" s="269"/>
      <c r="AJ440" s="269"/>
      <c r="AK440" s="269"/>
      <c r="AL440" s="269"/>
      <c r="AM440" s="269"/>
      <c r="AN440" s="269"/>
      <c r="AO440" s="269"/>
      <c r="AP440" s="269"/>
      <c r="AQ440" s="269"/>
      <c r="AR440" s="269"/>
      <c r="AS440" s="269"/>
      <c r="AT440" s="269"/>
      <c r="AU440" s="269"/>
      <c r="AV440" s="269"/>
      <c r="AW440" s="269"/>
      <c r="AX440" s="269"/>
      <c r="AY440" s="269"/>
      <c r="AZ440" s="269"/>
      <c r="BA440" s="269"/>
      <c r="BB440" s="269"/>
      <c r="BC440" s="269"/>
      <c r="BD440" s="269"/>
      <c r="BE440" s="269"/>
      <c r="BF440" s="269"/>
      <c r="BG440" s="269"/>
      <c r="BH440" s="269"/>
      <c r="BI440" s="269"/>
      <c r="BJ440" s="269"/>
      <c r="BK440" s="269"/>
      <c r="BL440" s="269"/>
      <c r="BM440" s="269"/>
      <c r="BN440" s="269"/>
      <c r="BO440" s="269"/>
      <c r="BP440" s="269"/>
      <c r="BQ440" s="269"/>
    </row>
    <row r="441" spans="1:69" ht="15.75" customHeight="1">
      <c r="A441" s="269"/>
      <c r="B441" s="269"/>
      <c r="C441" s="269"/>
      <c r="D441" s="269"/>
      <c r="E441" s="269"/>
      <c r="F441" s="269"/>
      <c r="G441" s="269"/>
      <c r="H441" s="269"/>
      <c r="I441" s="269"/>
      <c r="J441" s="269"/>
      <c r="K441" s="269"/>
      <c r="L441" s="269"/>
      <c r="M441" s="269"/>
      <c r="N441" s="269"/>
      <c r="O441" s="269"/>
      <c r="P441" s="269"/>
      <c r="Q441" s="269"/>
      <c r="R441" s="269"/>
      <c r="S441" s="269"/>
      <c r="T441" s="269"/>
      <c r="U441" s="269"/>
      <c r="V441" s="269"/>
      <c r="W441" s="269"/>
      <c r="X441" s="269"/>
      <c r="Y441" s="269"/>
      <c r="Z441" s="269"/>
      <c r="AA441" s="269"/>
      <c r="AB441" s="269"/>
      <c r="AC441" s="269"/>
      <c r="AD441" s="269"/>
      <c r="AE441" s="269"/>
      <c r="AF441" s="269"/>
      <c r="AG441" s="269"/>
      <c r="AH441" s="269"/>
      <c r="AI441" s="269"/>
      <c r="AJ441" s="269"/>
      <c r="AK441" s="269"/>
      <c r="AL441" s="269"/>
      <c r="AM441" s="269"/>
      <c r="AN441" s="269"/>
      <c r="AO441" s="269"/>
      <c r="AP441" s="269"/>
      <c r="AQ441" s="269"/>
      <c r="AR441" s="269"/>
      <c r="AS441" s="269"/>
      <c r="AT441" s="269"/>
      <c r="AU441" s="269"/>
      <c r="AV441" s="269"/>
      <c r="AW441" s="269"/>
      <c r="AX441" s="269"/>
      <c r="AY441" s="269"/>
      <c r="AZ441" s="269"/>
      <c r="BA441" s="269"/>
      <c r="BB441" s="269"/>
      <c r="BC441" s="269"/>
      <c r="BD441" s="269"/>
      <c r="BE441" s="269"/>
      <c r="BF441" s="269"/>
      <c r="BG441" s="269"/>
      <c r="BH441" s="269"/>
      <c r="BI441" s="269"/>
      <c r="BJ441" s="269"/>
      <c r="BK441" s="269"/>
      <c r="BL441" s="269"/>
      <c r="BM441" s="269"/>
      <c r="BN441" s="269"/>
      <c r="BO441" s="269"/>
      <c r="BP441" s="269"/>
      <c r="BQ441" s="269"/>
    </row>
    <row r="442" spans="1:69" ht="15.75" customHeight="1">
      <c r="A442" s="269"/>
      <c r="B442" s="269"/>
      <c r="C442" s="269"/>
      <c r="D442" s="269"/>
      <c r="E442" s="269"/>
      <c r="F442" s="269"/>
      <c r="G442" s="269"/>
      <c r="H442" s="269"/>
      <c r="I442" s="269"/>
      <c r="J442" s="269"/>
      <c r="K442" s="269"/>
      <c r="L442" s="269"/>
      <c r="M442" s="269"/>
      <c r="N442" s="269"/>
      <c r="O442" s="269"/>
      <c r="P442" s="269"/>
      <c r="Q442" s="269"/>
      <c r="R442" s="269"/>
      <c r="S442" s="269"/>
      <c r="T442" s="269"/>
      <c r="U442" s="269"/>
      <c r="V442" s="269"/>
      <c r="W442" s="269"/>
      <c r="X442" s="269"/>
      <c r="Y442" s="269"/>
      <c r="Z442" s="269"/>
      <c r="AA442" s="269"/>
      <c r="AB442" s="269"/>
      <c r="AC442" s="269"/>
      <c r="AD442" s="269"/>
      <c r="AE442" s="269"/>
      <c r="AF442" s="269"/>
      <c r="AG442" s="269"/>
      <c r="AH442" s="269"/>
      <c r="AI442" s="269"/>
      <c r="AJ442" s="269"/>
      <c r="AK442" s="269"/>
      <c r="AL442" s="269"/>
      <c r="AM442" s="269"/>
      <c r="AN442" s="269"/>
      <c r="AO442" s="269"/>
      <c r="AP442" s="269"/>
      <c r="AQ442" s="269"/>
      <c r="AR442" s="269"/>
      <c r="AS442" s="269"/>
      <c r="AT442" s="269"/>
      <c r="AU442" s="269"/>
      <c r="AV442" s="269"/>
      <c r="AW442" s="269"/>
      <c r="AX442" s="269"/>
      <c r="AY442" s="269"/>
      <c r="AZ442" s="269"/>
      <c r="BA442" s="269"/>
      <c r="BB442" s="269"/>
      <c r="BC442" s="269"/>
      <c r="BD442" s="269"/>
      <c r="BE442" s="269"/>
      <c r="BF442" s="269"/>
      <c r="BG442" s="269"/>
      <c r="BH442" s="269"/>
      <c r="BI442" s="269"/>
      <c r="BJ442" s="269"/>
      <c r="BK442" s="269"/>
      <c r="BL442" s="269"/>
      <c r="BM442" s="269"/>
      <c r="BN442" s="269"/>
      <c r="BO442" s="269"/>
      <c r="BP442" s="269"/>
      <c r="BQ442" s="269"/>
    </row>
    <row r="443" spans="1:69" ht="15.75" customHeight="1">
      <c r="A443" s="269"/>
      <c r="B443" s="269"/>
      <c r="C443" s="269"/>
      <c r="D443" s="269"/>
      <c r="E443" s="269"/>
      <c r="F443" s="269"/>
      <c r="G443" s="269"/>
      <c r="H443" s="269"/>
      <c r="I443" s="269"/>
      <c r="J443" s="269"/>
      <c r="K443" s="269"/>
      <c r="L443" s="269"/>
      <c r="M443" s="269"/>
      <c r="N443" s="269"/>
      <c r="O443" s="269"/>
      <c r="P443" s="269"/>
      <c r="Q443" s="269"/>
      <c r="R443" s="269"/>
      <c r="S443" s="269"/>
      <c r="T443" s="269"/>
      <c r="U443" s="269"/>
      <c r="V443" s="269"/>
      <c r="W443" s="269"/>
      <c r="X443" s="269"/>
      <c r="Y443" s="269"/>
      <c r="Z443" s="269"/>
      <c r="AA443" s="269"/>
      <c r="AB443" s="269"/>
      <c r="AC443" s="269"/>
      <c r="AD443" s="269"/>
      <c r="AE443" s="269"/>
      <c r="AF443" s="269"/>
      <c r="AG443" s="269"/>
      <c r="AH443" s="269"/>
      <c r="AI443" s="269"/>
      <c r="AJ443" s="269"/>
      <c r="AK443" s="269"/>
      <c r="AL443" s="269"/>
      <c r="AM443" s="269"/>
      <c r="AN443" s="269"/>
      <c r="AO443" s="269"/>
      <c r="AP443" s="269"/>
      <c r="AQ443" s="269"/>
      <c r="AR443" s="269"/>
      <c r="AS443" s="269"/>
      <c r="AT443" s="269"/>
      <c r="AU443" s="269"/>
      <c r="AV443" s="269"/>
      <c r="AW443" s="269"/>
      <c r="AX443" s="269"/>
      <c r="AY443" s="269"/>
      <c r="AZ443" s="269"/>
      <c r="BA443" s="269"/>
      <c r="BB443" s="269"/>
      <c r="BC443" s="269"/>
      <c r="BD443" s="269"/>
      <c r="BE443" s="269"/>
      <c r="BF443" s="269"/>
      <c r="BG443" s="269"/>
      <c r="BH443" s="269"/>
      <c r="BI443" s="269"/>
      <c r="BJ443" s="269"/>
      <c r="BK443" s="269"/>
      <c r="BL443" s="269"/>
      <c r="BM443" s="269"/>
      <c r="BN443" s="269"/>
      <c r="BO443" s="269"/>
      <c r="BP443" s="269"/>
      <c r="BQ443" s="269"/>
    </row>
    <row r="444" spans="1:69" ht="15.75" customHeight="1">
      <c r="A444" s="269"/>
      <c r="B444" s="269"/>
      <c r="C444" s="269"/>
      <c r="D444" s="269"/>
      <c r="E444" s="269"/>
      <c r="F444" s="269"/>
      <c r="G444" s="269"/>
      <c r="H444" s="269"/>
      <c r="I444" s="269"/>
      <c r="J444" s="269"/>
      <c r="K444" s="269"/>
      <c r="L444" s="269"/>
      <c r="M444" s="269"/>
      <c r="N444" s="269"/>
      <c r="O444" s="269"/>
      <c r="P444" s="269"/>
      <c r="Q444" s="269"/>
      <c r="R444" s="269"/>
      <c r="S444" s="269"/>
      <c r="T444" s="269"/>
      <c r="U444" s="269"/>
      <c r="V444" s="269"/>
      <c r="W444" s="269"/>
      <c r="X444" s="269"/>
      <c r="Y444" s="269"/>
      <c r="Z444" s="269"/>
      <c r="AA444" s="269"/>
      <c r="AB444" s="269"/>
      <c r="AC444" s="269"/>
      <c r="AD444" s="269"/>
      <c r="AE444" s="269"/>
      <c r="AF444" s="269"/>
      <c r="AG444" s="269"/>
      <c r="AH444" s="269"/>
      <c r="AI444" s="269"/>
      <c r="AJ444" s="269"/>
      <c r="AK444" s="269"/>
      <c r="AL444" s="269"/>
      <c r="AM444" s="269"/>
      <c r="AN444" s="269"/>
      <c r="AO444" s="269"/>
      <c r="AP444" s="269"/>
      <c r="AQ444" s="269"/>
      <c r="AR444" s="269"/>
      <c r="AS444" s="269"/>
      <c r="AT444" s="269"/>
      <c r="AU444" s="269"/>
      <c r="AV444" s="269"/>
      <c r="AW444" s="269"/>
      <c r="AX444" s="269"/>
      <c r="AY444" s="269"/>
      <c r="AZ444" s="269"/>
      <c r="BA444" s="269"/>
      <c r="BB444" s="269"/>
      <c r="BC444" s="269"/>
      <c r="BD444" s="269"/>
      <c r="BE444" s="269"/>
      <c r="BF444" s="269"/>
      <c r="BG444" s="269"/>
      <c r="BH444" s="269"/>
      <c r="BI444" s="269"/>
      <c r="BJ444" s="269"/>
      <c r="BK444" s="269"/>
      <c r="BL444" s="269"/>
      <c r="BM444" s="269"/>
      <c r="BN444" s="269"/>
      <c r="BO444" s="269"/>
      <c r="BP444" s="269"/>
      <c r="BQ444" s="269"/>
    </row>
    <row r="445" spans="1:69" ht="15.75" customHeight="1">
      <c r="A445" s="269"/>
      <c r="B445" s="269"/>
      <c r="C445" s="269"/>
      <c r="D445" s="269"/>
      <c r="E445" s="269"/>
      <c r="F445" s="269"/>
      <c r="G445" s="269"/>
      <c r="H445" s="269"/>
      <c r="I445" s="269"/>
      <c r="J445" s="269"/>
      <c r="K445" s="269"/>
      <c r="L445" s="269"/>
      <c r="M445" s="269"/>
      <c r="N445" s="269"/>
      <c r="O445" s="269"/>
      <c r="P445" s="269"/>
      <c r="Q445" s="269"/>
      <c r="R445" s="269"/>
      <c r="S445" s="269"/>
      <c r="T445" s="269"/>
      <c r="U445" s="269"/>
      <c r="V445" s="269"/>
      <c r="W445" s="269"/>
      <c r="X445" s="269"/>
      <c r="Y445" s="269"/>
      <c r="Z445" s="269"/>
      <c r="AA445" s="269"/>
      <c r="AB445" s="269"/>
      <c r="AC445" s="269"/>
      <c r="AD445" s="269"/>
      <c r="AE445" s="269"/>
      <c r="AF445" s="269"/>
      <c r="AG445" s="269"/>
      <c r="AH445" s="269"/>
      <c r="AI445" s="269"/>
      <c r="AJ445" s="269"/>
      <c r="AK445" s="269"/>
      <c r="AL445" s="269"/>
      <c r="AM445" s="269"/>
      <c r="AN445" s="269"/>
      <c r="AO445" s="269"/>
      <c r="AP445" s="269"/>
      <c r="AQ445" s="269"/>
      <c r="AR445" s="269"/>
      <c r="AS445" s="269"/>
      <c r="AT445" s="269"/>
      <c r="AU445" s="269"/>
      <c r="AV445" s="269"/>
      <c r="AW445" s="269"/>
      <c r="AX445" s="269"/>
      <c r="AY445" s="269"/>
      <c r="AZ445" s="269"/>
      <c r="BA445" s="269"/>
      <c r="BB445" s="269"/>
      <c r="BC445" s="269"/>
      <c r="BD445" s="269"/>
      <c r="BE445" s="269"/>
      <c r="BF445" s="269"/>
      <c r="BG445" s="269"/>
      <c r="BH445" s="269"/>
      <c r="BI445" s="269"/>
      <c r="BJ445" s="269"/>
      <c r="BK445" s="269"/>
      <c r="BL445" s="269"/>
      <c r="BM445" s="269"/>
      <c r="BN445" s="269"/>
      <c r="BO445" s="269"/>
      <c r="BP445" s="269"/>
      <c r="BQ445" s="269"/>
    </row>
    <row r="446" spans="1:69" ht="15.75" customHeight="1">
      <c r="A446" s="269"/>
      <c r="B446" s="269"/>
      <c r="C446" s="269"/>
      <c r="D446" s="269"/>
      <c r="E446" s="269"/>
      <c r="F446" s="269"/>
      <c r="G446" s="269"/>
      <c r="H446" s="269"/>
      <c r="I446" s="269"/>
      <c r="J446" s="269"/>
      <c r="K446" s="269"/>
      <c r="L446" s="269"/>
      <c r="M446" s="269"/>
      <c r="N446" s="269"/>
      <c r="O446" s="269"/>
      <c r="P446" s="269"/>
      <c r="Q446" s="269"/>
      <c r="R446" s="269"/>
      <c r="S446" s="269"/>
      <c r="T446" s="269"/>
      <c r="U446" s="269"/>
      <c r="V446" s="269"/>
      <c r="W446" s="269"/>
      <c r="X446" s="269"/>
      <c r="Y446" s="269"/>
      <c r="Z446" s="269"/>
      <c r="AA446" s="269"/>
      <c r="AB446" s="269"/>
      <c r="AC446" s="269"/>
      <c r="AD446" s="269"/>
      <c r="AE446" s="269"/>
      <c r="AF446" s="269"/>
      <c r="AG446" s="269"/>
      <c r="AH446" s="269"/>
      <c r="AI446" s="269"/>
      <c r="AJ446" s="269"/>
      <c r="AK446" s="269"/>
      <c r="AL446" s="269"/>
      <c r="AM446" s="269"/>
      <c r="AN446" s="269"/>
      <c r="AO446" s="269"/>
      <c r="AP446" s="269"/>
      <c r="AQ446" s="269"/>
      <c r="AR446" s="269"/>
      <c r="AS446" s="269"/>
      <c r="AT446" s="269"/>
      <c r="AU446" s="269"/>
      <c r="AV446" s="269"/>
      <c r="AW446" s="269"/>
      <c r="AX446" s="269"/>
      <c r="AY446" s="269"/>
      <c r="AZ446" s="269"/>
      <c r="BA446" s="269"/>
      <c r="BB446" s="269"/>
      <c r="BC446" s="269"/>
      <c r="BD446" s="269"/>
      <c r="BE446" s="269"/>
      <c r="BF446" s="269"/>
      <c r="BG446" s="269"/>
      <c r="BH446" s="269"/>
      <c r="BI446" s="269"/>
      <c r="BJ446" s="269"/>
      <c r="BK446" s="269"/>
      <c r="BL446" s="269"/>
      <c r="BM446" s="269"/>
      <c r="BN446" s="269"/>
      <c r="BO446" s="269"/>
      <c r="BP446" s="269"/>
      <c r="BQ446" s="269"/>
    </row>
    <row r="447" spans="1:69" ht="15.75" customHeight="1">
      <c r="A447" s="269"/>
      <c r="B447" s="269"/>
      <c r="C447" s="269"/>
      <c r="D447" s="269"/>
      <c r="E447" s="269"/>
      <c r="F447" s="269"/>
      <c r="G447" s="269"/>
      <c r="H447" s="269"/>
      <c r="I447" s="269"/>
      <c r="J447" s="269"/>
      <c r="K447" s="269"/>
      <c r="L447" s="269"/>
      <c r="M447" s="269"/>
      <c r="N447" s="269"/>
      <c r="O447" s="269"/>
      <c r="P447" s="269"/>
      <c r="Q447" s="269"/>
      <c r="R447" s="269"/>
      <c r="S447" s="269"/>
      <c r="T447" s="269"/>
      <c r="U447" s="269"/>
      <c r="V447" s="269"/>
      <c r="W447" s="269"/>
      <c r="X447" s="269"/>
      <c r="Y447" s="269"/>
      <c r="Z447" s="269"/>
      <c r="AA447" s="269"/>
      <c r="AB447" s="269"/>
      <c r="AC447" s="269"/>
      <c r="AD447" s="269"/>
      <c r="AE447" s="269"/>
      <c r="AF447" s="269"/>
      <c r="AG447" s="269"/>
      <c r="AH447" s="269"/>
      <c r="AI447" s="269"/>
      <c r="AJ447" s="269"/>
      <c r="AK447" s="269"/>
      <c r="AL447" s="269"/>
      <c r="AM447" s="269"/>
      <c r="AN447" s="269"/>
      <c r="AO447" s="269"/>
      <c r="AP447" s="269"/>
      <c r="AQ447" s="269"/>
      <c r="AR447" s="269"/>
      <c r="AS447" s="269"/>
      <c r="AT447" s="269"/>
      <c r="AU447" s="269"/>
      <c r="AV447" s="269"/>
      <c r="AW447" s="269"/>
      <c r="AX447" s="269"/>
      <c r="AY447" s="269"/>
      <c r="AZ447" s="269"/>
      <c r="BA447" s="269"/>
      <c r="BB447" s="269"/>
      <c r="BC447" s="269"/>
      <c r="BD447" s="269"/>
      <c r="BE447" s="269"/>
      <c r="BF447" s="269"/>
      <c r="BG447" s="269"/>
      <c r="BH447" s="269"/>
      <c r="BI447" s="269"/>
      <c r="BJ447" s="269"/>
      <c r="BK447" s="269"/>
      <c r="BL447" s="269"/>
      <c r="BM447" s="269"/>
      <c r="BN447" s="269"/>
      <c r="BO447" s="269"/>
      <c r="BP447" s="269"/>
      <c r="BQ447" s="269"/>
    </row>
    <row r="448" spans="1:69" ht="15.75" customHeight="1">
      <c r="A448" s="269"/>
      <c r="B448" s="269"/>
      <c r="C448" s="269"/>
      <c r="D448" s="269"/>
      <c r="E448" s="269"/>
      <c r="F448" s="269"/>
      <c r="G448" s="269"/>
      <c r="H448" s="269"/>
      <c r="I448" s="269"/>
      <c r="J448" s="269"/>
      <c r="K448" s="269"/>
      <c r="L448" s="269"/>
      <c r="M448" s="269"/>
      <c r="N448" s="269"/>
      <c r="O448" s="269"/>
      <c r="P448" s="269"/>
      <c r="Q448" s="269"/>
      <c r="R448" s="269"/>
      <c r="S448" s="269"/>
      <c r="T448" s="269"/>
      <c r="U448" s="269"/>
      <c r="V448" s="269"/>
      <c r="W448" s="269"/>
      <c r="X448" s="269"/>
      <c r="Y448" s="269"/>
      <c r="Z448" s="269"/>
      <c r="AA448" s="269"/>
      <c r="AB448" s="269"/>
      <c r="AC448" s="269"/>
      <c r="AD448" s="269"/>
      <c r="AE448" s="269"/>
      <c r="AF448" s="269"/>
      <c r="AG448" s="269"/>
      <c r="AH448" s="269"/>
      <c r="AI448" s="269"/>
      <c r="AJ448" s="269"/>
      <c r="AK448" s="269"/>
      <c r="AL448" s="269"/>
      <c r="AM448" s="269"/>
      <c r="AN448" s="269"/>
      <c r="AO448" s="269"/>
      <c r="AP448" s="269"/>
      <c r="AQ448" s="269"/>
      <c r="AR448" s="269"/>
      <c r="AS448" s="269"/>
      <c r="AT448" s="269"/>
      <c r="AU448" s="269"/>
      <c r="AV448" s="269"/>
      <c r="AW448" s="269"/>
      <c r="AX448" s="269"/>
      <c r="AY448" s="269"/>
      <c r="AZ448" s="269"/>
      <c r="BA448" s="269"/>
      <c r="BB448" s="269"/>
      <c r="BC448" s="269"/>
      <c r="BD448" s="269"/>
      <c r="BE448" s="269"/>
      <c r="BF448" s="269"/>
      <c r="BG448" s="269"/>
      <c r="BH448" s="269"/>
      <c r="BI448" s="269"/>
      <c r="BJ448" s="269"/>
      <c r="BK448" s="269"/>
      <c r="BL448" s="269"/>
      <c r="BM448" s="269"/>
      <c r="BN448" s="269"/>
      <c r="BO448" s="269"/>
      <c r="BP448" s="269"/>
      <c r="BQ448" s="269"/>
    </row>
    <row r="449" spans="1:69" ht="15.75" customHeight="1">
      <c r="A449" s="269"/>
      <c r="B449" s="269"/>
      <c r="C449" s="269"/>
      <c r="D449" s="269"/>
      <c r="E449" s="269"/>
      <c r="F449" s="269"/>
      <c r="G449" s="269"/>
      <c r="H449" s="269"/>
      <c r="I449" s="269"/>
      <c r="J449" s="269"/>
      <c r="K449" s="269"/>
      <c r="L449" s="269"/>
      <c r="M449" s="269"/>
      <c r="N449" s="269"/>
      <c r="O449" s="269"/>
      <c r="P449" s="269"/>
      <c r="Q449" s="269"/>
      <c r="R449" s="269"/>
      <c r="S449" s="269"/>
      <c r="T449" s="269"/>
      <c r="U449" s="269"/>
      <c r="V449" s="269"/>
      <c r="W449" s="269"/>
      <c r="X449" s="269"/>
      <c r="Y449" s="269"/>
      <c r="Z449" s="269"/>
      <c r="AA449" s="269"/>
      <c r="AB449" s="269"/>
      <c r="AC449" s="269"/>
      <c r="AD449" s="269"/>
      <c r="AE449" s="269"/>
      <c r="AF449" s="269"/>
      <c r="AG449" s="269"/>
      <c r="AH449" s="269"/>
      <c r="AI449" s="269"/>
      <c r="AJ449" s="269"/>
      <c r="AK449" s="269"/>
      <c r="AL449" s="269"/>
      <c r="AM449" s="269"/>
      <c r="AN449" s="269"/>
      <c r="AO449" s="269"/>
      <c r="AP449" s="269"/>
      <c r="AQ449" s="269"/>
      <c r="AR449" s="269"/>
      <c r="AS449" s="269"/>
      <c r="AT449" s="269"/>
      <c r="AU449" s="269"/>
      <c r="AV449" s="269"/>
      <c r="AW449" s="269"/>
      <c r="AX449" s="269"/>
      <c r="AY449" s="269"/>
      <c r="AZ449" s="269"/>
      <c r="BA449" s="269"/>
      <c r="BB449" s="269"/>
      <c r="BC449" s="269"/>
      <c r="BD449" s="269"/>
      <c r="BE449" s="269"/>
      <c r="BF449" s="269"/>
      <c r="BG449" s="269"/>
      <c r="BH449" s="269"/>
      <c r="BI449" s="269"/>
      <c r="BJ449" s="269"/>
      <c r="BK449" s="269"/>
      <c r="BL449" s="269"/>
      <c r="BM449" s="269"/>
      <c r="BN449" s="269"/>
      <c r="BO449" s="269"/>
      <c r="BP449" s="269"/>
      <c r="BQ449" s="269"/>
    </row>
    <row r="450" spans="1:69" ht="15.75" customHeight="1">
      <c r="A450" s="269"/>
      <c r="B450" s="269"/>
      <c r="C450" s="269"/>
      <c r="D450" s="269"/>
      <c r="E450" s="269"/>
      <c r="F450" s="269"/>
      <c r="G450" s="269"/>
      <c r="H450" s="269"/>
      <c r="I450" s="269"/>
      <c r="J450" s="269"/>
      <c r="K450" s="269"/>
      <c r="L450" s="269"/>
      <c r="M450" s="269"/>
      <c r="N450" s="269"/>
      <c r="O450" s="269"/>
      <c r="P450" s="269"/>
      <c r="Q450" s="269"/>
      <c r="R450" s="269"/>
      <c r="S450" s="269"/>
      <c r="T450" s="269"/>
      <c r="U450" s="269"/>
      <c r="V450" s="269"/>
      <c r="W450" s="269"/>
      <c r="X450" s="269"/>
      <c r="Y450" s="269"/>
      <c r="Z450" s="269"/>
      <c r="AA450" s="269"/>
      <c r="AB450" s="269"/>
      <c r="AC450" s="269"/>
      <c r="AD450" s="269"/>
      <c r="AE450" s="269"/>
      <c r="AF450" s="269"/>
      <c r="AG450" s="269"/>
      <c r="AH450" s="269"/>
      <c r="AI450" s="269"/>
      <c r="AJ450" s="269"/>
      <c r="AK450" s="269"/>
      <c r="AL450" s="269"/>
      <c r="AM450" s="269"/>
      <c r="AN450" s="269"/>
      <c r="AO450" s="269"/>
      <c r="AP450" s="269"/>
      <c r="AQ450" s="269"/>
      <c r="AR450" s="269"/>
      <c r="AS450" s="269"/>
      <c r="AT450" s="269"/>
      <c r="AU450" s="269"/>
      <c r="AV450" s="269"/>
      <c r="AW450" s="269"/>
      <c r="AX450" s="269"/>
      <c r="AY450" s="269"/>
      <c r="AZ450" s="269"/>
      <c r="BA450" s="269"/>
      <c r="BB450" s="269"/>
      <c r="BC450" s="269"/>
      <c r="BD450" s="269"/>
      <c r="BE450" s="269"/>
      <c r="BF450" s="269"/>
      <c r="BG450" s="269"/>
      <c r="BH450" s="269"/>
      <c r="BI450" s="269"/>
      <c r="BJ450" s="269"/>
      <c r="BK450" s="269"/>
      <c r="BL450" s="269"/>
      <c r="BM450" s="269"/>
      <c r="BN450" s="269"/>
      <c r="BO450" s="269"/>
      <c r="BP450" s="269"/>
      <c r="BQ450" s="269"/>
    </row>
    <row r="451" spans="1:69" ht="15.75" customHeight="1">
      <c r="A451" s="269"/>
      <c r="B451" s="269"/>
      <c r="C451" s="269"/>
      <c r="D451" s="269"/>
      <c r="E451" s="269"/>
      <c r="F451" s="269"/>
      <c r="G451" s="269"/>
      <c r="H451" s="269"/>
      <c r="I451" s="269"/>
      <c r="J451" s="269"/>
      <c r="K451" s="269"/>
      <c r="L451" s="269"/>
      <c r="M451" s="269"/>
      <c r="N451" s="269"/>
      <c r="O451" s="269"/>
      <c r="P451" s="269"/>
      <c r="Q451" s="269"/>
      <c r="R451" s="269"/>
      <c r="S451" s="269"/>
      <c r="T451" s="269"/>
      <c r="U451" s="269"/>
      <c r="V451" s="269"/>
      <c r="W451" s="269"/>
      <c r="X451" s="269"/>
      <c r="Y451" s="269"/>
      <c r="Z451" s="269"/>
      <c r="AA451" s="269"/>
      <c r="AB451" s="269"/>
      <c r="AC451" s="269"/>
      <c r="AD451" s="269"/>
      <c r="AE451" s="269"/>
      <c r="AF451" s="269"/>
      <c r="AG451" s="269"/>
      <c r="AH451" s="269"/>
      <c r="AI451" s="269"/>
      <c r="AJ451" s="269"/>
      <c r="AK451" s="269"/>
      <c r="AL451" s="269"/>
      <c r="AM451" s="269"/>
      <c r="AN451" s="269"/>
      <c r="AO451" s="269"/>
      <c r="AP451" s="269"/>
      <c r="AQ451" s="269"/>
      <c r="AR451" s="269"/>
      <c r="AS451" s="269"/>
      <c r="AT451" s="269"/>
      <c r="AU451" s="269"/>
      <c r="AV451" s="269"/>
      <c r="AW451" s="269"/>
      <c r="AX451" s="269"/>
      <c r="AY451" s="269"/>
      <c r="AZ451" s="269"/>
      <c r="BA451" s="269"/>
      <c r="BB451" s="269"/>
      <c r="BC451" s="269"/>
      <c r="BD451" s="269"/>
      <c r="BE451" s="269"/>
      <c r="BF451" s="269"/>
      <c r="BG451" s="269"/>
      <c r="BH451" s="269"/>
      <c r="BI451" s="269"/>
      <c r="BJ451" s="269"/>
      <c r="BK451" s="269"/>
      <c r="BL451" s="269"/>
      <c r="BM451" s="269"/>
      <c r="BN451" s="269"/>
      <c r="BO451" s="269"/>
      <c r="BP451" s="269"/>
      <c r="BQ451" s="269"/>
    </row>
    <row r="452" spans="1:69" ht="15.75" customHeight="1">
      <c r="A452" s="269"/>
      <c r="B452" s="269"/>
      <c r="C452" s="269"/>
      <c r="D452" s="269"/>
      <c r="E452" s="269"/>
      <c r="F452" s="269"/>
      <c r="G452" s="269"/>
      <c r="H452" s="269"/>
      <c r="I452" s="269"/>
      <c r="J452" s="269"/>
      <c r="K452" s="269"/>
      <c r="L452" s="269"/>
      <c r="M452" s="269"/>
      <c r="N452" s="269"/>
      <c r="O452" s="269"/>
      <c r="P452" s="269"/>
      <c r="Q452" s="269"/>
      <c r="R452" s="269"/>
      <c r="S452" s="269"/>
      <c r="T452" s="269"/>
      <c r="U452" s="269"/>
      <c r="V452" s="269"/>
      <c r="W452" s="269"/>
      <c r="X452" s="269"/>
      <c r="Y452" s="269"/>
      <c r="Z452" s="269"/>
      <c r="AA452" s="269"/>
      <c r="AB452" s="269"/>
      <c r="AC452" s="269"/>
      <c r="AD452" s="269"/>
      <c r="AE452" s="269"/>
      <c r="AF452" s="269"/>
      <c r="AG452" s="269"/>
      <c r="AH452" s="269"/>
      <c r="AI452" s="269"/>
      <c r="AJ452" s="269"/>
      <c r="AK452" s="269"/>
      <c r="AL452" s="269"/>
      <c r="AM452" s="269"/>
      <c r="AN452" s="269"/>
      <c r="AO452" s="269"/>
      <c r="AP452" s="269"/>
      <c r="AQ452" s="269"/>
      <c r="AR452" s="269"/>
      <c r="AS452" s="269"/>
      <c r="AT452" s="269"/>
      <c r="AU452" s="269"/>
      <c r="AV452" s="269"/>
      <c r="AW452" s="269"/>
      <c r="AX452" s="269"/>
      <c r="AY452" s="269"/>
      <c r="AZ452" s="269"/>
      <c r="BA452" s="269"/>
      <c r="BB452" s="269"/>
      <c r="BC452" s="269"/>
      <c r="BD452" s="269"/>
      <c r="BE452" s="269"/>
      <c r="BF452" s="269"/>
      <c r="BG452" s="269"/>
      <c r="BH452" s="269"/>
      <c r="BI452" s="269"/>
      <c r="BJ452" s="269"/>
      <c r="BK452" s="269"/>
      <c r="BL452" s="269"/>
      <c r="BM452" s="269"/>
      <c r="BN452" s="269"/>
      <c r="BO452" s="269"/>
      <c r="BP452" s="269"/>
      <c r="BQ452" s="269"/>
    </row>
    <row r="453" spans="1:69" ht="15.75" customHeight="1">
      <c r="A453" s="269"/>
      <c r="B453" s="269"/>
      <c r="C453" s="269"/>
      <c r="D453" s="269"/>
      <c r="E453" s="269"/>
      <c r="F453" s="269"/>
      <c r="G453" s="269"/>
      <c r="H453" s="269"/>
      <c r="I453" s="269"/>
      <c r="J453" s="269"/>
      <c r="K453" s="269"/>
      <c r="L453" s="269"/>
      <c r="M453" s="269"/>
      <c r="N453" s="269"/>
      <c r="O453" s="269"/>
      <c r="P453" s="269"/>
      <c r="Q453" s="269"/>
      <c r="R453" s="269"/>
      <c r="S453" s="269"/>
      <c r="T453" s="269"/>
      <c r="U453" s="269"/>
      <c r="V453" s="269"/>
      <c r="W453" s="269"/>
      <c r="X453" s="269"/>
      <c r="Y453" s="269"/>
      <c r="Z453" s="269"/>
      <c r="AA453" s="269"/>
      <c r="AB453" s="269"/>
      <c r="AC453" s="269"/>
      <c r="AD453" s="269"/>
      <c r="AE453" s="269"/>
      <c r="AF453" s="269"/>
      <c r="AG453" s="269"/>
      <c r="AH453" s="269"/>
      <c r="AI453" s="269"/>
      <c r="AJ453" s="269"/>
      <c r="AK453" s="269"/>
      <c r="AL453" s="269"/>
      <c r="AM453" s="269"/>
      <c r="AN453" s="269"/>
      <c r="AO453" s="269"/>
      <c r="AP453" s="269"/>
      <c r="AQ453" s="269"/>
      <c r="AR453" s="269"/>
      <c r="AS453" s="269"/>
      <c r="AT453" s="269"/>
      <c r="AU453" s="269"/>
      <c r="AV453" s="269"/>
      <c r="AW453" s="269"/>
      <c r="AX453" s="269"/>
      <c r="AY453" s="269"/>
      <c r="AZ453" s="269"/>
      <c r="BA453" s="269"/>
      <c r="BB453" s="269"/>
      <c r="BC453" s="269"/>
      <c r="BD453" s="269"/>
      <c r="BE453" s="269"/>
      <c r="BF453" s="269"/>
      <c r="BG453" s="269"/>
      <c r="BH453" s="269"/>
      <c r="BI453" s="269"/>
      <c r="BJ453" s="269"/>
      <c r="BK453" s="269"/>
      <c r="BL453" s="269"/>
      <c r="BM453" s="269"/>
      <c r="BN453" s="269"/>
      <c r="BO453" s="269"/>
      <c r="BP453" s="269"/>
      <c r="BQ453" s="269"/>
    </row>
    <row r="454" spans="1:69" ht="15.75" customHeight="1">
      <c r="A454" s="269"/>
      <c r="B454" s="269"/>
      <c r="C454" s="269"/>
      <c r="D454" s="269"/>
      <c r="E454" s="269"/>
      <c r="F454" s="269"/>
      <c r="G454" s="269"/>
      <c r="H454" s="269"/>
      <c r="I454" s="269"/>
      <c r="J454" s="269"/>
      <c r="K454" s="269"/>
      <c r="L454" s="269"/>
      <c r="M454" s="269"/>
      <c r="N454" s="269"/>
      <c r="O454" s="269"/>
      <c r="P454" s="269"/>
      <c r="Q454" s="269"/>
      <c r="R454" s="269"/>
      <c r="S454" s="269"/>
      <c r="T454" s="269"/>
      <c r="U454" s="269"/>
      <c r="V454" s="269"/>
      <c r="W454" s="269"/>
      <c r="X454" s="269"/>
      <c r="Y454" s="269"/>
      <c r="Z454" s="269"/>
      <c r="AA454" s="269"/>
      <c r="AB454" s="269"/>
      <c r="AC454" s="269"/>
      <c r="AD454" s="269"/>
      <c r="AE454" s="269"/>
      <c r="AF454" s="269"/>
      <c r="AG454" s="269"/>
      <c r="AH454" s="269"/>
      <c r="AI454" s="269"/>
      <c r="AJ454" s="269"/>
      <c r="AK454" s="269"/>
      <c r="AL454" s="269"/>
      <c r="AM454" s="269"/>
      <c r="AN454" s="269"/>
      <c r="AO454" s="269"/>
      <c r="AP454" s="269"/>
      <c r="AQ454" s="269"/>
      <c r="AR454" s="269"/>
      <c r="AS454" s="269"/>
      <c r="AT454" s="269"/>
      <c r="AU454" s="269"/>
      <c r="AV454" s="269"/>
      <c r="AW454" s="269"/>
      <c r="AX454" s="269"/>
      <c r="AY454" s="269"/>
      <c r="AZ454" s="269"/>
      <c r="BA454" s="269"/>
      <c r="BB454" s="269"/>
      <c r="BC454" s="269"/>
      <c r="BD454" s="269"/>
      <c r="BE454" s="269"/>
      <c r="BF454" s="269"/>
      <c r="BG454" s="269"/>
      <c r="BH454" s="269"/>
      <c r="BI454" s="269"/>
      <c r="BJ454" s="269"/>
      <c r="BK454" s="269"/>
      <c r="BL454" s="269"/>
      <c r="BM454" s="269"/>
      <c r="BN454" s="269"/>
      <c r="BO454" s="269"/>
      <c r="BP454" s="269"/>
      <c r="BQ454" s="269"/>
    </row>
    <row r="455" spans="1:69" ht="15.75" customHeight="1">
      <c r="A455" s="269"/>
      <c r="B455" s="269"/>
      <c r="C455" s="269"/>
      <c r="D455" s="269"/>
      <c r="E455" s="269"/>
      <c r="F455" s="269"/>
      <c r="G455" s="269"/>
      <c r="H455" s="269"/>
      <c r="I455" s="269"/>
      <c r="J455" s="269"/>
      <c r="K455" s="269"/>
      <c r="L455" s="269"/>
      <c r="M455" s="269"/>
      <c r="N455" s="269"/>
      <c r="O455" s="269"/>
      <c r="P455" s="269"/>
      <c r="Q455" s="269"/>
      <c r="R455" s="269"/>
      <c r="S455" s="269"/>
      <c r="T455" s="269"/>
      <c r="U455" s="269"/>
      <c r="V455" s="269"/>
      <c r="W455" s="269"/>
      <c r="X455" s="269"/>
      <c r="Y455" s="269"/>
      <c r="Z455" s="269"/>
      <c r="AA455" s="269"/>
      <c r="AB455" s="269"/>
      <c r="AC455" s="269"/>
      <c r="AD455" s="269"/>
      <c r="AE455" s="269"/>
      <c r="AF455" s="269"/>
      <c r="AG455" s="269"/>
      <c r="AH455" s="269"/>
      <c r="AI455" s="269"/>
      <c r="AJ455" s="269"/>
      <c r="AK455" s="269"/>
      <c r="AL455" s="269"/>
      <c r="AM455" s="269"/>
      <c r="AN455" s="269"/>
      <c r="AO455" s="269"/>
      <c r="AP455" s="269"/>
      <c r="AQ455" s="269"/>
      <c r="AR455" s="269"/>
      <c r="AS455" s="269"/>
      <c r="AT455" s="269"/>
      <c r="AU455" s="269"/>
      <c r="AV455" s="269"/>
      <c r="AW455" s="269"/>
      <c r="AX455" s="269"/>
      <c r="AY455" s="269"/>
      <c r="AZ455" s="269"/>
      <c r="BA455" s="269"/>
      <c r="BB455" s="269"/>
      <c r="BC455" s="269"/>
      <c r="BD455" s="269"/>
      <c r="BE455" s="269"/>
      <c r="BF455" s="269"/>
      <c r="BG455" s="269"/>
      <c r="BH455" s="269"/>
      <c r="BI455" s="269"/>
      <c r="BJ455" s="269"/>
      <c r="BK455" s="269"/>
      <c r="BL455" s="269"/>
      <c r="BM455" s="269"/>
      <c r="BN455" s="269"/>
      <c r="BO455" s="269"/>
      <c r="BP455" s="269"/>
      <c r="BQ455" s="269"/>
    </row>
    <row r="456" spans="1:69" ht="15.75" customHeight="1">
      <c r="A456" s="269"/>
      <c r="B456" s="269"/>
      <c r="C456" s="269"/>
      <c r="D456" s="269"/>
      <c r="E456" s="269"/>
      <c r="F456" s="269"/>
      <c r="G456" s="269"/>
      <c r="H456" s="269"/>
      <c r="I456" s="269"/>
      <c r="J456" s="269"/>
      <c r="K456" s="269"/>
      <c r="L456" s="269"/>
      <c r="M456" s="269"/>
      <c r="N456" s="269"/>
      <c r="O456" s="269"/>
      <c r="P456" s="269"/>
      <c r="Q456" s="269"/>
      <c r="R456" s="269"/>
      <c r="S456" s="269"/>
      <c r="T456" s="269"/>
      <c r="U456" s="269"/>
      <c r="V456" s="269"/>
      <c r="W456" s="269"/>
      <c r="X456" s="269"/>
      <c r="Y456" s="269"/>
      <c r="Z456" s="269"/>
      <c r="AA456" s="269"/>
      <c r="AB456" s="269"/>
      <c r="AC456" s="269"/>
      <c r="AD456" s="269"/>
      <c r="AE456" s="269"/>
      <c r="AF456" s="269"/>
      <c r="AG456" s="269"/>
      <c r="AH456" s="269"/>
      <c r="AI456" s="269"/>
      <c r="AJ456" s="269"/>
      <c r="AK456" s="269"/>
      <c r="AL456" s="269"/>
      <c r="AM456" s="269"/>
      <c r="AN456" s="269"/>
      <c r="AO456" s="269"/>
      <c r="AP456" s="269"/>
      <c r="AQ456" s="269"/>
      <c r="AR456" s="269"/>
      <c r="AS456" s="269"/>
      <c r="AT456" s="269"/>
      <c r="AU456" s="269"/>
      <c r="AV456" s="269"/>
      <c r="AW456" s="269"/>
      <c r="AX456" s="269"/>
      <c r="AY456" s="269"/>
      <c r="AZ456" s="269"/>
      <c r="BA456" s="269"/>
      <c r="BB456" s="269"/>
      <c r="BC456" s="269"/>
      <c r="BD456" s="269"/>
      <c r="BE456" s="269"/>
      <c r="BF456" s="269"/>
      <c r="BG456" s="269"/>
      <c r="BH456" s="269"/>
      <c r="BI456" s="269"/>
      <c r="BJ456" s="269"/>
      <c r="BK456" s="269"/>
      <c r="BL456" s="269"/>
      <c r="BM456" s="269"/>
      <c r="BN456" s="269"/>
      <c r="BO456" s="269"/>
      <c r="BP456" s="269"/>
      <c r="BQ456" s="269"/>
    </row>
    <row r="457" spans="1:69" ht="15.75" customHeight="1">
      <c r="A457" s="269"/>
      <c r="B457" s="269"/>
      <c r="C457" s="269"/>
      <c r="D457" s="269"/>
      <c r="E457" s="269"/>
      <c r="F457" s="269"/>
      <c r="G457" s="269"/>
      <c r="H457" s="269"/>
      <c r="I457" s="269"/>
      <c r="J457" s="269"/>
      <c r="K457" s="269"/>
      <c r="L457" s="269"/>
      <c r="M457" s="269"/>
      <c r="N457" s="269"/>
      <c r="O457" s="269"/>
      <c r="P457" s="269"/>
      <c r="Q457" s="269"/>
      <c r="R457" s="269"/>
      <c r="S457" s="269"/>
      <c r="T457" s="269"/>
      <c r="U457" s="269"/>
      <c r="V457" s="269"/>
      <c r="W457" s="269"/>
      <c r="X457" s="269"/>
      <c r="Y457" s="269"/>
      <c r="Z457" s="269"/>
      <c r="AA457" s="269"/>
      <c r="AB457" s="269"/>
      <c r="AC457" s="269"/>
      <c r="AD457" s="269"/>
      <c r="AE457" s="269"/>
      <c r="AF457" s="269"/>
      <c r="AG457" s="269"/>
      <c r="AH457" s="269"/>
      <c r="AI457" s="269"/>
      <c r="AJ457" s="269"/>
      <c r="AK457" s="269"/>
      <c r="AL457" s="269"/>
      <c r="AM457" s="269"/>
      <c r="AN457" s="269"/>
      <c r="AO457" s="269"/>
      <c r="AP457" s="269"/>
      <c r="AQ457" s="269"/>
      <c r="AR457" s="269"/>
      <c r="AS457" s="269"/>
      <c r="AT457" s="269"/>
      <c r="AU457" s="269"/>
      <c r="AV457" s="269"/>
      <c r="AW457" s="269"/>
      <c r="AX457" s="269"/>
      <c r="AY457" s="269"/>
      <c r="AZ457" s="269"/>
      <c r="BA457" s="269"/>
      <c r="BB457" s="269"/>
      <c r="BC457" s="269"/>
      <c r="BD457" s="269"/>
      <c r="BE457" s="269"/>
      <c r="BF457" s="269"/>
      <c r="BG457" s="269"/>
      <c r="BH457" s="269"/>
      <c r="BI457" s="269"/>
      <c r="BJ457" s="269"/>
      <c r="BK457" s="269"/>
      <c r="BL457" s="269"/>
      <c r="BM457" s="269"/>
      <c r="BN457" s="269"/>
      <c r="BO457" s="269"/>
      <c r="BP457" s="269"/>
      <c r="BQ457" s="269"/>
    </row>
    <row r="458" spans="1:69" ht="15.75" customHeight="1">
      <c r="A458" s="269"/>
      <c r="B458" s="269"/>
      <c r="C458" s="269"/>
      <c r="D458" s="269"/>
      <c r="E458" s="269"/>
      <c r="F458" s="269"/>
      <c r="G458" s="269"/>
      <c r="H458" s="269"/>
      <c r="I458" s="269"/>
      <c r="J458" s="269"/>
      <c r="K458" s="269"/>
      <c r="L458" s="269"/>
      <c r="M458" s="269"/>
      <c r="N458" s="269"/>
      <c r="O458" s="269"/>
      <c r="P458" s="269"/>
      <c r="Q458" s="269"/>
      <c r="R458" s="269"/>
      <c r="S458" s="269"/>
      <c r="T458" s="269"/>
      <c r="U458" s="269"/>
      <c r="V458" s="269"/>
      <c r="W458" s="269"/>
      <c r="X458" s="269"/>
      <c r="Y458" s="269"/>
      <c r="Z458" s="269"/>
      <c r="AA458" s="269"/>
      <c r="AB458" s="269"/>
      <c r="AC458" s="269"/>
      <c r="AD458" s="269"/>
      <c r="AE458" s="269"/>
      <c r="AF458" s="269"/>
      <c r="AG458" s="269"/>
      <c r="AH458" s="269"/>
      <c r="AI458" s="269"/>
      <c r="AJ458" s="269"/>
      <c r="AK458" s="269"/>
      <c r="AL458" s="269"/>
      <c r="AM458" s="269"/>
      <c r="AN458" s="269"/>
      <c r="AO458" s="269"/>
      <c r="AP458" s="269"/>
      <c r="AQ458" s="269"/>
      <c r="AR458" s="269"/>
      <c r="AS458" s="269"/>
      <c r="AT458" s="269"/>
      <c r="AU458" s="269"/>
      <c r="AV458" s="269"/>
      <c r="AW458" s="269"/>
      <c r="AX458" s="269"/>
      <c r="AY458" s="269"/>
      <c r="AZ458" s="269"/>
      <c r="BA458" s="269"/>
      <c r="BB458" s="269"/>
      <c r="BC458" s="269"/>
      <c r="BD458" s="269"/>
      <c r="BE458" s="269"/>
      <c r="BF458" s="269"/>
      <c r="BG458" s="269"/>
      <c r="BH458" s="269"/>
      <c r="BI458" s="269"/>
      <c r="BJ458" s="269"/>
      <c r="BK458" s="269"/>
      <c r="BL458" s="269"/>
      <c r="BM458" s="269"/>
      <c r="BN458" s="269"/>
      <c r="BO458" s="269"/>
      <c r="BP458" s="269"/>
      <c r="BQ458" s="269"/>
    </row>
    <row r="459" spans="1:69" ht="15.75" customHeight="1">
      <c r="A459" s="269"/>
      <c r="B459" s="269"/>
      <c r="C459" s="269"/>
      <c r="D459" s="269"/>
      <c r="E459" s="269"/>
      <c r="F459" s="269"/>
      <c r="G459" s="269"/>
      <c r="H459" s="269"/>
      <c r="I459" s="269"/>
      <c r="J459" s="269"/>
      <c r="K459" s="269"/>
      <c r="L459" s="269"/>
      <c r="M459" s="269"/>
      <c r="N459" s="269"/>
      <c r="O459" s="269"/>
      <c r="P459" s="269"/>
      <c r="Q459" s="269"/>
      <c r="R459" s="269"/>
      <c r="S459" s="269"/>
      <c r="T459" s="269"/>
      <c r="U459" s="269"/>
      <c r="V459" s="269"/>
      <c r="W459" s="269"/>
      <c r="X459" s="269"/>
      <c r="Y459" s="269"/>
      <c r="Z459" s="269"/>
      <c r="AA459" s="269"/>
      <c r="AB459" s="269"/>
      <c r="AC459" s="269"/>
      <c r="AD459" s="269"/>
      <c r="AE459" s="269"/>
      <c r="AF459" s="269"/>
      <c r="AG459" s="269"/>
      <c r="AH459" s="269"/>
      <c r="AI459" s="269"/>
      <c r="AJ459" s="269"/>
      <c r="AK459" s="269"/>
      <c r="AL459" s="269"/>
      <c r="AM459" s="269"/>
      <c r="AN459" s="269"/>
      <c r="AO459" s="269"/>
      <c r="AP459" s="269"/>
      <c r="AQ459" s="269"/>
      <c r="AR459" s="269"/>
      <c r="AS459" s="269"/>
      <c r="AT459" s="269"/>
      <c r="AU459" s="269"/>
      <c r="AV459" s="269"/>
      <c r="AW459" s="269"/>
      <c r="AX459" s="269"/>
      <c r="AY459" s="269"/>
      <c r="AZ459" s="269"/>
      <c r="BA459" s="269"/>
      <c r="BB459" s="269"/>
      <c r="BC459" s="269"/>
      <c r="BD459" s="269"/>
      <c r="BE459" s="269"/>
      <c r="BF459" s="269"/>
      <c r="BG459" s="269"/>
      <c r="BH459" s="269"/>
      <c r="BI459" s="269"/>
      <c r="BJ459" s="269"/>
      <c r="BK459" s="269"/>
      <c r="BL459" s="269"/>
      <c r="BM459" s="269"/>
      <c r="BN459" s="269"/>
      <c r="BO459" s="269"/>
      <c r="BP459" s="269"/>
      <c r="BQ459" s="269"/>
    </row>
    <row r="460" spans="1:69" ht="15.75" customHeight="1">
      <c r="A460" s="269"/>
      <c r="B460" s="269"/>
      <c r="C460" s="269"/>
      <c r="D460" s="269"/>
      <c r="E460" s="269"/>
      <c r="F460" s="269"/>
      <c r="G460" s="269"/>
      <c r="H460" s="269"/>
      <c r="I460" s="269"/>
      <c r="J460" s="269"/>
      <c r="K460" s="269"/>
      <c r="L460" s="269"/>
      <c r="M460" s="269"/>
      <c r="N460" s="269"/>
      <c r="O460" s="269"/>
      <c r="P460" s="269"/>
      <c r="Q460" s="269"/>
      <c r="R460" s="269"/>
      <c r="S460" s="269"/>
      <c r="T460" s="269"/>
      <c r="U460" s="269"/>
      <c r="V460" s="269"/>
      <c r="W460" s="269"/>
      <c r="X460" s="269"/>
      <c r="Y460" s="269"/>
      <c r="Z460" s="269"/>
      <c r="AA460" s="269"/>
      <c r="AB460" s="269"/>
      <c r="AC460" s="269"/>
      <c r="AD460" s="269"/>
      <c r="AE460" s="269"/>
      <c r="AF460" s="269"/>
      <c r="AG460" s="269"/>
      <c r="AH460" s="269"/>
      <c r="AI460" s="269"/>
      <c r="AJ460" s="269"/>
      <c r="AK460" s="269"/>
      <c r="AL460" s="269"/>
      <c r="AM460" s="269"/>
      <c r="AN460" s="269"/>
      <c r="AO460" s="269"/>
      <c r="AP460" s="269"/>
      <c r="AQ460" s="269"/>
      <c r="AR460" s="269"/>
      <c r="AS460" s="269"/>
      <c r="AT460" s="269"/>
      <c r="AU460" s="269"/>
      <c r="AV460" s="269"/>
      <c r="AW460" s="269"/>
      <c r="AX460" s="269"/>
      <c r="AY460" s="269"/>
      <c r="AZ460" s="269"/>
      <c r="BA460" s="269"/>
      <c r="BB460" s="269"/>
      <c r="BC460" s="269"/>
      <c r="BD460" s="269"/>
      <c r="BE460" s="269"/>
      <c r="BF460" s="269"/>
      <c r="BG460" s="269"/>
      <c r="BH460" s="269"/>
      <c r="BI460" s="269"/>
      <c r="BJ460" s="269"/>
      <c r="BK460" s="269"/>
      <c r="BL460" s="269"/>
      <c r="BM460" s="269"/>
      <c r="BN460" s="269"/>
      <c r="BO460" s="269"/>
      <c r="BP460" s="269"/>
      <c r="BQ460" s="269"/>
    </row>
    <row r="461" spans="1:69" ht="15.75" customHeight="1">
      <c r="A461" s="269"/>
      <c r="B461" s="269"/>
      <c r="C461" s="269"/>
      <c r="D461" s="269"/>
      <c r="E461" s="269"/>
      <c r="F461" s="269"/>
      <c r="G461" s="269"/>
      <c r="H461" s="269"/>
      <c r="I461" s="269"/>
      <c r="J461" s="269"/>
      <c r="K461" s="269"/>
      <c r="L461" s="269"/>
      <c r="M461" s="269"/>
      <c r="N461" s="269"/>
      <c r="O461" s="269"/>
      <c r="P461" s="269"/>
      <c r="Q461" s="269"/>
      <c r="R461" s="269"/>
      <c r="S461" s="269"/>
      <c r="T461" s="269"/>
      <c r="U461" s="269"/>
      <c r="V461" s="269"/>
      <c r="W461" s="269"/>
      <c r="X461" s="269"/>
      <c r="Y461" s="269"/>
      <c r="Z461" s="269"/>
      <c r="AA461" s="269"/>
      <c r="AB461" s="269"/>
      <c r="AC461" s="269"/>
      <c r="AD461" s="269"/>
      <c r="AE461" s="269"/>
      <c r="AF461" s="269"/>
      <c r="AG461" s="269"/>
      <c r="AH461" s="269"/>
      <c r="AI461" s="269"/>
      <c r="AJ461" s="269"/>
      <c r="AK461" s="269"/>
      <c r="AL461" s="269"/>
      <c r="AM461" s="269"/>
      <c r="AN461" s="269"/>
      <c r="AO461" s="269"/>
      <c r="AP461" s="269"/>
      <c r="AQ461" s="269"/>
      <c r="AR461" s="269"/>
      <c r="AS461" s="269"/>
      <c r="AT461" s="269"/>
      <c r="AU461" s="269"/>
      <c r="AV461" s="269"/>
      <c r="AW461" s="269"/>
      <c r="AX461" s="269"/>
      <c r="AY461" s="269"/>
      <c r="AZ461" s="269"/>
      <c r="BA461" s="269"/>
      <c r="BB461" s="269"/>
      <c r="BC461" s="269"/>
      <c r="BD461" s="269"/>
      <c r="BE461" s="269"/>
      <c r="BF461" s="269"/>
      <c r="BG461" s="269"/>
      <c r="BH461" s="269"/>
      <c r="BI461" s="269"/>
      <c r="BJ461" s="269"/>
      <c r="BK461" s="269"/>
      <c r="BL461" s="269"/>
      <c r="BM461" s="269"/>
      <c r="BN461" s="269"/>
      <c r="BO461" s="269"/>
      <c r="BP461" s="269"/>
      <c r="BQ461" s="269"/>
    </row>
    <row r="462" spans="1:69" ht="15.75" customHeight="1">
      <c r="A462" s="269"/>
      <c r="B462" s="269"/>
      <c r="C462" s="269"/>
      <c r="D462" s="269"/>
      <c r="E462" s="269"/>
      <c r="F462" s="269"/>
      <c r="G462" s="269"/>
      <c r="H462" s="269"/>
      <c r="I462" s="269"/>
      <c r="J462" s="269"/>
      <c r="K462" s="269"/>
      <c r="L462" s="269"/>
      <c r="M462" s="269"/>
      <c r="N462" s="269"/>
      <c r="O462" s="269"/>
      <c r="P462" s="269"/>
      <c r="Q462" s="269"/>
      <c r="R462" s="269"/>
      <c r="S462" s="269"/>
      <c r="T462" s="269"/>
      <c r="U462" s="269"/>
      <c r="V462" s="269"/>
      <c r="W462" s="269"/>
      <c r="X462" s="269"/>
      <c r="Y462" s="269"/>
      <c r="Z462" s="269"/>
      <c r="AA462" s="269"/>
      <c r="AB462" s="269"/>
      <c r="AC462" s="269"/>
      <c r="AD462" s="269"/>
      <c r="AE462" s="269"/>
      <c r="AF462" s="269"/>
      <c r="AG462" s="269"/>
      <c r="AH462" s="269"/>
      <c r="AI462" s="269"/>
      <c r="AJ462" s="269"/>
      <c r="AK462" s="269"/>
      <c r="AL462" s="269"/>
      <c r="AM462" s="269"/>
      <c r="AN462" s="269"/>
      <c r="AO462" s="269"/>
      <c r="AP462" s="269"/>
      <c r="AQ462" s="269"/>
      <c r="AR462" s="269"/>
      <c r="AS462" s="269"/>
      <c r="AT462" s="269"/>
      <c r="AU462" s="269"/>
      <c r="AV462" s="269"/>
      <c r="AW462" s="269"/>
      <c r="AX462" s="269"/>
      <c r="AY462" s="269"/>
      <c r="AZ462" s="269"/>
      <c r="BA462" s="269"/>
      <c r="BB462" s="269"/>
      <c r="BC462" s="269"/>
      <c r="BD462" s="269"/>
      <c r="BE462" s="269"/>
      <c r="BF462" s="269"/>
      <c r="BG462" s="269"/>
      <c r="BH462" s="269"/>
      <c r="BI462" s="269"/>
      <c r="BJ462" s="269"/>
      <c r="BK462" s="269"/>
      <c r="BL462" s="269"/>
      <c r="BM462" s="269"/>
      <c r="BN462" s="269"/>
      <c r="BO462" s="269"/>
      <c r="BP462" s="269"/>
      <c r="BQ462" s="269"/>
    </row>
    <row r="463" spans="1:69" ht="15.75" customHeight="1">
      <c r="A463" s="269"/>
      <c r="B463" s="269"/>
      <c r="C463" s="269"/>
      <c r="D463" s="269"/>
      <c r="E463" s="269"/>
      <c r="F463" s="269"/>
      <c r="G463" s="269"/>
      <c r="H463" s="269"/>
      <c r="I463" s="269"/>
      <c r="J463" s="269"/>
      <c r="K463" s="269"/>
      <c r="L463" s="269"/>
      <c r="M463" s="269"/>
      <c r="N463" s="269"/>
      <c r="O463" s="269"/>
      <c r="P463" s="269"/>
      <c r="Q463" s="269"/>
      <c r="R463" s="269"/>
      <c r="S463" s="269"/>
      <c r="T463" s="269"/>
      <c r="U463" s="269"/>
      <c r="V463" s="269"/>
      <c r="W463" s="269"/>
      <c r="X463" s="269"/>
      <c r="Y463" s="269"/>
      <c r="Z463" s="269"/>
      <c r="AA463" s="269"/>
      <c r="AB463" s="269"/>
      <c r="AC463" s="269"/>
      <c r="AD463" s="269"/>
      <c r="AE463" s="269"/>
      <c r="AF463" s="269"/>
      <c r="AG463" s="269"/>
      <c r="AH463" s="269"/>
      <c r="AI463" s="269"/>
      <c r="AJ463" s="269"/>
      <c r="AK463" s="269"/>
      <c r="AL463" s="269"/>
      <c r="AM463" s="269"/>
      <c r="AN463" s="269"/>
      <c r="AO463" s="269"/>
      <c r="AP463" s="269"/>
      <c r="AQ463" s="269"/>
      <c r="AR463" s="269"/>
      <c r="AS463" s="269"/>
      <c r="AT463" s="269"/>
      <c r="AU463" s="269"/>
      <c r="AV463" s="269"/>
      <c r="AW463" s="269"/>
      <c r="AX463" s="269"/>
      <c r="AY463" s="269"/>
      <c r="AZ463" s="269"/>
      <c r="BA463" s="269"/>
      <c r="BB463" s="269"/>
      <c r="BC463" s="269"/>
      <c r="BD463" s="269"/>
      <c r="BE463" s="269"/>
      <c r="BF463" s="269"/>
      <c r="BG463" s="269"/>
      <c r="BH463" s="269"/>
      <c r="BI463" s="269"/>
      <c r="BJ463" s="269"/>
      <c r="BK463" s="269"/>
      <c r="BL463" s="269"/>
      <c r="BM463" s="269"/>
      <c r="BN463" s="269"/>
      <c r="BO463" s="269"/>
      <c r="BP463" s="269"/>
      <c r="BQ463" s="269"/>
    </row>
    <row r="464" spans="1:69" ht="15.75" customHeight="1">
      <c r="A464" s="269"/>
      <c r="B464" s="269"/>
      <c r="C464" s="269"/>
      <c r="D464" s="269"/>
      <c r="E464" s="269"/>
      <c r="F464" s="269"/>
      <c r="G464" s="269"/>
      <c r="H464" s="269"/>
      <c r="I464" s="269"/>
      <c r="J464" s="269"/>
      <c r="K464" s="269"/>
      <c r="L464" s="269"/>
      <c r="M464" s="269"/>
      <c r="N464" s="269"/>
      <c r="O464" s="269"/>
      <c r="P464" s="269"/>
      <c r="Q464" s="269"/>
      <c r="R464" s="269"/>
      <c r="S464" s="269"/>
      <c r="T464" s="269"/>
      <c r="U464" s="269"/>
      <c r="V464" s="269"/>
      <c r="W464" s="269"/>
      <c r="X464" s="269"/>
      <c r="Y464" s="269"/>
      <c r="Z464" s="269"/>
      <c r="AA464" s="269"/>
      <c r="AB464" s="269"/>
      <c r="AC464" s="269"/>
      <c r="AD464" s="269"/>
      <c r="AE464" s="269"/>
      <c r="AF464" s="269"/>
      <c r="AG464" s="269"/>
      <c r="AH464" s="269"/>
      <c r="AI464" s="269"/>
      <c r="AJ464" s="269"/>
      <c r="AK464" s="269"/>
      <c r="AL464" s="269"/>
      <c r="AM464" s="269"/>
      <c r="AN464" s="269"/>
      <c r="AO464" s="269"/>
      <c r="AP464" s="269"/>
      <c r="AQ464" s="269"/>
      <c r="AR464" s="269"/>
      <c r="AS464" s="269"/>
      <c r="AT464" s="269"/>
      <c r="AU464" s="269"/>
      <c r="AV464" s="269"/>
      <c r="AW464" s="269"/>
      <c r="AX464" s="269"/>
      <c r="AY464" s="269"/>
      <c r="AZ464" s="269"/>
      <c r="BA464" s="269"/>
      <c r="BB464" s="269"/>
      <c r="BC464" s="269"/>
      <c r="BD464" s="269"/>
      <c r="BE464" s="269"/>
      <c r="BF464" s="269"/>
      <c r="BG464" s="269"/>
      <c r="BH464" s="269"/>
      <c r="BI464" s="269"/>
      <c r="BJ464" s="269"/>
      <c r="BK464" s="269"/>
      <c r="BL464" s="269"/>
      <c r="BM464" s="269"/>
      <c r="BN464" s="269"/>
      <c r="BO464" s="269"/>
      <c r="BP464" s="269"/>
      <c r="BQ464" s="269"/>
    </row>
    <row r="465" spans="1:69" ht="15.75" customHeight="1">
      <c r="A465" s="269"/>
      <c r="B465" s="269"/>
      <c r="C465" s="269"/>
      <c r="D465" s="269"/>
      <c r="E465" s="269"/>
      <c r="F465" s="269"/>
      <c r="G465" s="269"/>
      <c r="H465" s="269"/>
      <c r="I465" s="269"/>
      <c r="J465" s="269"/>
      <c r="K465" s="269"/>
      <c r="L465" s="269"/>
      <c r="M465" s="269"/>
      <c r="N465" s="269"/>
      <c r="O465" s="269"/>
      <c r="P465" s="269"/>
      <c r="Q465" s="269"/>
      <c r="R465" s="269"/>
      <c r="S465" s="269"/>
      <c r="T465" s="269"/>
      <c r="U465" s="269"/>
      <c r="V465" s="269"/>
      <c r="W465" s="269"/>
      <c r="X465" s="269"/>
      <c r="Y465" s="269"/>
      <c r="Z465" s="269"/>
      <c r="AA465" s="269"/>
      <c r="AB465" s="269"/>
      <c r="AC465" s="269"/>
      <c r="AD465" s="269"/>
      <c r="AE465" s="269"/>
      <c r="AF465" s="269"/>
      <c r="AG465" s="269"/>
      <c r="AH465" s="269"/>
      <c r="AI465" s="269"/>
      <c r="AJ465" s="269"/>
      <c r="AK465" s="269"/>
      <c r="AL465" s="269"/>
      <c r="AM465" s="269"/>
      <c r="AN465" s="269"/>
      <c r="AO465" s="269"/>
      <c r="AP465" s="269"/>
      <c r="AQ465" s="269"/>
      <c r="AR465" s="269"/>
      <c r="AS465" s="269"/>
      <c r="AT465" s="269"/>
      <c r="AU465" s="269"/>
      <c r="AV465" s="269"/>
      <c r="AW465" s="269"/>
      <c r="AX465" s="269"/>
      <c r="AY465" s="269"/>
      <c r="AZ465" s="269"/>
      <c r="BA465" s="269"/>
      <c r="BB465" s="269"/>
      <c r="BC465" s="269"/>
      <c r="BD465" s="269"/>
      <c r="BE465" s="269"/>
      <c r="BF465" s="269"/>
      <c r="BG465" s="269"/>
      <c r="BH465" s="269"/>
      <c r="BI465" s="269"/>
      <c r="BJ465" s="269"/>
      <c r="BK465" s="269"/>
      <c r="BL465" s="269"/>
      <c r="BM465" s="269"/>
      <c r="BN465" s="269"/>
      <c r="BO465" s="269"/>
      <c r="BP465" s="269"/>
      <c r="BQ465" s="269"/>
    </row>
    <row r="466" spans="1:69" ht="15.75" customHeight="1">
      <c r="A466" s="269"/>
      <c r="B466" s="269"/>
      <c r="C466" s="269"/>
      <c r="D466" s="269"/>
      <c r="E466" s="269"/>
      <c r="F466" s="269"/>
      <c r="G466" s="269"/>
      <c r="H466" s="269"/>
      <c r="I466" s="269"/>
      <c r="J466" s="269"/>
      <c r="K466" s="269"/>
      <c r="L466" s="269"/>
      <c r="M466" s="269"/>
      <c r="N466" s="269"/>
      <c r="O466" s="269"/>
      <c r="P466" s="269"/>
      <c r="Q466" s="269"/>
      <c r="R466" s="269"/>
      <c r="S466" s="269"/>
      <c r="T466" s="269"/>
      <c r="U466" s="269"/>
      <c r="V466" s="269"/>
      <c r="W466" s="269"/>
      <c r="X466" s="269"/>
      <c r="Y466" s="269"/>
      <c r="Z466" s="269"/>
      <c r="AA466" s="269"/>
      <c r="AB466" s="269"/>
      <c r="AC466" s="269"/>
      <c r="AD466" s="269"/>
      <c r="AE466" s="269"/>
      <c r="AF466" s="269"/>
      <c r="AG466" s="269"/>
      <c r="AH466" s="269"/>
      <c r="AI466" s="269"/>
      <c r="AJ466" s="269"/>
      <c r="AK466" s="269"/>
      <c r="AL466" s="269"/>
      <c r="AM466" s="269"/>
      <c r="AN466" s="269"/>
      <c r="AO466" s="269"/>
      <c r="AP466" s="269"/>
      <c r="AQ466" s="269"/>
      <c r="AR466" s="269"/>
      <c r="AS466" s="269"/>
      <c r="AT466" s="269"/>
      <c r="AU466" s="269"/>
      <c r="AV466" s="269"/>
      <c r="AW466" s="269"/>
      <c r="AX466" s="269"/>
      <c r="AY466" s="269"/>
      <c r="AZ466" s="269"/>
      <c r="BA466" s="269"/>
      <c r="BB466" s="269"/>
      <c r="BC466" s="269"/>
      <c r="BD466" s="269"/>
      <c r="BE466" s="269"/>
      <c r="BF466" s="269"/>
      <c r="BG466" s="269"/>
      <c r="BH466" s="269"/>
      <c r="BI466" s="269"/>
      <c r="BJ466" s="269"/>
      <c r="BK466" s="269"/>
      <c r="BL466" s="269"/>
      <c r="BM466" s="269"/>
      <c r="BN466" s="269"/>
      <c r="BO466" s="269"/>
      <c r="BP466" s="269"/>
      <c r="BQ466" s="269"/>
    </row>
    <row r="467" spans="1:69" ht="15.75" customHeight="1">
      <c r="A467" s="269"/>
      <c r="B467" s="269"/>
      <c r="C467" s="269"/>
      <c r="D467" s="269"/>
      <c r="E467" s="269"/>
      <c r="F467" s="269"/>
      <c r="G467" s="269"/>
      <c r="H467" s="269"/>
      <c r="I467" s="269"/>
      <c r="J467" s="269"/>
      <c r="K467" s="269"/>
      <c r="L467" s="269"/>
      <c r="M467" s="269"/>
      <c r="N467" s="269"/>
      <c r="O467" s="269"/>
      <c r="P467" s="269"/>
      <c r="Q467" s="269"/>
      <c r="R467" s="269"/>
      <c r="S467" s="269"/>
      <c r="T467" s="269"/>
      <c r="U467" s="269"/>
      <c r="V467" s="269"/>
      <c r="W467" s="269"/>
      <c r="X467" s="269"/>
      <c r="Y467" s="269"/>
      <c r="Z467" s="269"/>
      <c r="AA467" s="269"/>
      <c r="AB467" s="269"/>
      <c r="AC467" s="269"/>
      <c r="AD467" s="269"/>
      <c r="AE467" s="269"/>
      <c r="AF467" s="269"/>
      <c r="AG467" s="269"/>
      <c r="AH467" s="269"/>
      <c r="AI467" s="269"/>
      <c r="AJ467" s="269"/>
      <c r="AK467" s="269"/>
      <c r="AL467" s="269"/>
      <c r="AM467" s="269"/>
      <c r="AN467" s="269"/>
      <c r="AO467" s="269"/>
      <c r="AP467" s="269"/>
      <c r="AQ467" s="269"/>
      <c r="AR467" s="269"/>
      <c r="AS467" s="269"/>
      <c r="AT467" s="269"/>
      <c r="AU467" s="269"/>
      <c r="AV467" s="269"/>
      <c r="AW467" s="269"/>
      <c r="AX467" s="269"/>
      <c r="AY467" s="269"/>
      <c r="AZ467" s="269"/>
      <c r="BA467" s="269"/>
      <c r="BB467" s="269"/>
      <c r="BC467" s="269"/>
      <c r="BD467" s="269"/>
      <c r="BE467" s="269"/>
      <c r="BF467" s="269"/>
      <c r="BG467" s="269"/>
      <c r="BH467" s="269"/>
      <c r="BI467" s="269"/>
      <c r="BJ467" s="269"/>
      <c r="BK467" s="269"/>
      <c r="BL467" s="269"/>
      <c r="BM467" s="269"/>
      <c r="BN467" s="269"/>
      <c r="BO467" s="269"/>
      <c r="BP467" s="269"/>
      <c r="BQ467" s="269"/>
    </row>
    <row r="468" spans="1:69" ht="15.75" customHeight="1">
      <c r="A468" s="269"/>
      <c r="B468" s="269"/>
      <c r="C468" s="269"/>
      <c r="D468" s="269"/>
      <c r="E468" s="269"/>
      <c r="F468" s="269"/>
      <c r="G468" s="269"/>
      <c r="H468" s="269"/>
      <c r="I468" s="269"/>
      <c r="J468" s="269"/>
      <c r="K468" s="269"/>
      <c r="L468" s="269"/>
      <c r="M468" s="269"/>
      <c r="N468" s="269"/>
      <c r="O468" s="269"/>
      <c r="P468" s="269"/>
      <c r="Q468" s="269"/>
      <c r="R468" s="269"/>
      <c r="S468" s="269"/>
      <c r="T468" s="269"/>
      <c r="U468" s="269"/>
      <c r="V468" s="269"/>
      <c r="W468" s="269"/>
      <c r="X468" s="269"/>
      <c r="Y468" s="269"/>
      <c r="Z468" s="269"/>
      <c r="AA468" s="269"/>
      <c r="AB468" s="269"/>
      <c r="AC468" s="269"/>
      <c r="AD468" s="269"/>
      <c r="AE468" s="269"/>
      <c r="AF468" s="269"/>
      <c r="AG468" s="269"/>
      <c r="AH468" s="269"/>
      <c r="AI468" s="269"/>
      <c r="AJ468" s="269"/>
      <c r="AK468" s="269"/>
      <c r="AL468" s="269"/>
      <c r="AM468" s="269"/>
      <c r="AN468" s="269"/>
      <c r="AO468" s="269"/>
      <c r="AP468" s="269"/>
      <c r="AQ468" s="269"/>
      <c r="AR468" s="269"/>
      <c r="AS468" s="269"/>
      <c r="AT468" s="269"/>
      <c r="AU468" s="269"/>
      <c r="AV468" s="269"/>
      <c r="AW468" s="269"/>
      <c r="AX468" s="269"/>
      <c r="AY468" s="269"/>
      <c r="AZ468" s="269"/>
      <c r="BA468" s="269"/>
      <c r="BB468" s="269"/>
      <c r="BC468" s="269"/>
      <c r="BD468" s="269"/>
      <c r="BE468" s="269"/>
      <c r="BF468" s="269"/>
      <c r="BG468" s="269"/>
      <c r="BH468" s="269"/>
      <c r="BI468" s="269"/>
      <c r="BJ468" s="269"/>
      <c r="BK468" s="269"/>
      <c r="BL468" s="269"/>
      <c r="BM468" s="269"/>
      <c r="BN468" s="269"/>
      <c r="BO468" s="269"/>
      <c r="BP468" s="269"/>
      <c r="BQ468" s="269"/>
    </row>
    <row r="469" spans="1:69" ht="15.75" customHeight="1">
      <c r="A469" s="269"/>
      <c r="B469" s="269"/>
      <c r="C469" s="269"/>
      <c r="D469" s="269"/>
      <c r="E469" s="269"/>
      <c r="F469" s="269"/>
      <c r="G469" s="269"/>
      <c r="H469" s="269"/>
      <c r="I469" s="269"/>
      <c r="J469" s="269"/>
      <c r="K469" s="269"/>
      <c r="L469" s="269"/>
      <c r="M469" s="269"/>
      <c r="N469" s="269"/>
      <c r="O469" s="269"/>
      <c r="P469" s="269"/>
      <c r="Q469" s="269"/>
      <c r="R469" s="269"/>
      <c r="S469" s="269"/>
      <c r="T469" s="269"/>
      <c r="U469" s="269"/>
      <c r="V469" s="269"/>
      <c r="W469" s="269"/>
      <c r="X469" s="269"/>
      <c r="Y469" s="269"/>
      <c r="Z469" s="269"/>
      <c r="AA469" s="269"/>
      <c r="AB469" s="269"/>
      <c r="AC469" s="269"/>
      <c r="AD469" s="269"/>
      <c r="AE469" s="269"/>
      <c r="AF469" s="269"/>
      <c r="AG469" s="269"/>
      <c r="AH469" s="269"/>
      <c r="AI469" s="269"/>
      <c r="AJ469" s="269"/>
      <c r="AK469" s="269"/>
      <c r="AL469" s="269"/>
      <c r="AM469" s="269"/>
      <c r="AN469" s="269"/>
      <c r="AO469" s="269"/>
      <c r="AP469" s="269"/>
      <c r="AQ469" s="269"/>
      <c r="AR469" s="269"/>
      <c r="AS469" s="269"/>
      <c r="AT469" s="269"/>
      <c r="AU469" s="269"/>
      <c r="AV469" s="269"/>
      <c r="AW469" s="269"/>
      <c r="AX469" s="269"/>
      <c r="AY469" s="269"/>
      <c r="AZ469" s="269"/>
      <c r="BA469" s="269"/>
      <c r="BB469" s="269"/>
      <c r="BC469" s="269"/>
      <c r="BD469" s="269"/>
      <c r="BE469" s="269"/>
      <c r="BF469" s="269"/>
      <c r="BG469" s="269"/>
      <c r="BH469" s="269"/>
      <c r="BI469" s="269"/>
      <c r="BJ469" s="269"/>
      <c r="BK469" s="269"/>
      <c r="BL469" s="269"/>
      <c r="BM469" s="269"/>
      <c r="BN469" s="269"/>
      <c r="BO469" s="269"/>
      <c r="BP469" s="269"/>
      <c r="BQ469" s="269"/>
    </row>
    <row r="470" spans="1:69" ht="15.75" customHeight="1">
      <c r="A470" s="269"/>
      <c r="B470" s="269"/>
      <c r="C470" s="269"/>
      <c r="D470" s="269"/>
      <c r="E470" s="269"/>
      <c r="F470" s="269"/>
      <c r="G470" s="269"/>
      <c r="H470" s="269"/>
      <c r="I470" s="269"/>
      <c r="J470" s="269"/>
      <c r="K470" s="269"/>
      <c r="L470" s="269"/>
      <c r="M470" s="269"/>
      <c r="N470" s="269"/>
      <c r="O470" s="269"/>
      <c r="P470" s="269"/>
      <c r="Q470" s="269"/>
      <c r="R470" s="269"/>
      <c r="S470" s="269"/>
      <c r="T470" s="269"/>
      <c r="U470" s="269"/>
      <c r="V470" s="269"/>
      <c r="W470" s="269"/>
      <c r="X470" s="269"/>
      <c r="Y470" s="269"/>
      <c r="Z470" s="269"/>
      <c r="AA470" s="269"/>
      <c r="AB470" s="269"/>
      <c r="AC470" s="269"/>
      <c r="AD470" s="269"/>
      <c r="AE470" s="269"/>
      <c r="AF470" s="269"/>
      <c r="AG470" s="269"/>
      <c r="AH470" s="269"/>
      <c r="AI470" s="269"/>
      <c r="AJ470" s="269"/>
      <c r="AK470" s="269"/>
      <c r="AL470" s="269"/>
      <c r="AM470" s="269"/>
      <c r="AN470" s="269"/>
      <c r="AO470" s="269"/>
      <c r="AP470" s="269"/>
      <c r="AQ470" s="269"/>
      <c r="AR470" s="269"/>
      <c r="AS470" s="269"/>
      <c r="AT470" s="269"/>
      <c r="AU470" s="269"/>
      <c r="AV470" s="269"/>
      <c r="AW470" s="269"/>
      <c r="AX470" s="269"/>
      <c r="AY470" s="269"/>
      <c r="AZ470" s="269"/>
      <c r="BA470" s="269"/>
      <c r="BB470" s="269"/>
      <c r="BC470" s="269"/>
      <c r="BD470" s="269"/>
      <c r="BE470" s="269"/>
      <c r="BF470" s="269"/>
      <c r="BG470" s="269"/>
      <c r="BH470" s="269"/>
      <c r="BI470" s="269"/>
      <c r="BJ470" s="269"/>
      <c r="BK470" s="269"/>
      <c r="BL470" s="269"/>
      <c r="BM470" s="269"/>
      <c r="BN470" s="269"/>
      <c r="BO470" s="269"/>
      <c r="BP470" s="269"/>
      <c r="BQ470" s="269"/>
    </row>
    <row r="471" spans="1:69" ht="15.75" customHeight="1">
      <c r="A471" s="269"/>
      <c r="B471" s="269"/>
      <c r="C471" s="269"/>
      <c r="D471" s="269"/>
      <c r="E471" s="269"/>
      <c r="F471" s="269"/>
      <c r="G471" s="269"/>
      <c r="H471" s="269"/>
      <c r="I471" s="269"/>
      <c r="J471" s="269"/>
      <c r="K471" s="269"/>
      <c r="L471" s="269"/>
      <c r="M471" s="269"/>
      <c r="N471" s="269"/>
      <c r="O471" s="269"/>
      <c r="P471" s="269"/>
      <c r="Q471" s="269"/>
      <c r="R471" s="269"/>
      <c r="S471" s="269"/>
      <c r="T471" s="269"/>
      <c r="U471" s="269"/>
      <c r="V471" s="269"/>
      <c r="W471" s="269"/>
      <c r="X471" s="269"/>
      <c r="Y471" s="269"/>
      <c r="Z471" s="269"/>
      <c r="AA471" s="269"/>
      <c r="AB471" s="269"/>
      <c r="AC471" s="269"/>
      <c r="AD471" s="269"/>
      <c r="AE471" s="269"/>
      <c r="AF471" s="269"/>
      <c r="AG471" s="269"/>
      <c r="AH471" s="269"/>
      <c r="AI471" s="269"/>
      <c r="AJ471" s="269"/>
      <c r="AK471" s="269"/>
      <c r="AL471" s="269"/>
      <c r="AM471" s="269"/>
      <c r="AN471" s="269"/>
      <c r="AO471" s="269"/>
      <c r="AP471" s="269"/>
      <c r="AQ471" s="269"/>
      <c r="AR471" s="269"/>
      <c r="AS471" s="269"/>
      <c r="AT471" s="269"/>
      <c r="AU471" s="269"/>
      <c r="AV471" s="269"/>
      <c r="AW471" s="269"/>
      <c r="AX471" s="269"/>
      <c r="AY471" s="269"/>
      <c r="AZ471" s="269"/>
      <c r="BA471" s="269"/>
      <c r="BB471" s="269"/>
      <c r="BC471" s="269"/>
      <c r="BD471" s="269"/>
      <c r="BE471" s="269"/>
      <c r="BF471" s="269"/>
      <c r="BG471" s="269"/>
      <c r="BH471" s="269"/>
      <c r="BI471" s="269"/>
      <c r="BJ471" s="269"/>
      <c r="BK471" s="269"/>
      <c r="BL471" s="269"/>
      <c r="BM471" s="269"/>
      <c r="BN471" s="269"/>
      <c r="BO471" s="269"/>
      <c r="BP471" s="269"/>
      <c r="BQ471" s="269"/>
    </row>
    <row r="472" spans="1:69" ht="15.75" customHeight="1">
      <c r="A472" s="269"/>
      <c r="B472" s="269"/>
      <c r="C472" s="269"/>
      <c r="D472" s="269"/>
      <c r="E472" s="269"/>
      <c r="F472" s="269"/>
      <c r="G472" s="269"/>
      <c r="H472" s="269"/>
      <c r="I472" s="269"/>
      <c r="J472" s="269"/>
      <c r="K472" s="269"/>
      <c r="L472" s="269"/>
      <c r="M472" s="269"/>
      <c r="N472" s="269"/>
      <c r="O472" s="269"/>
      <c r="P472" s="269"/>
      <c r="Q472" s="269"/>
      <c r="R472" s="269"/>
      <c r="S472" s="269"/>
      <c r="T472" s="269"/>
      <c r="U472" s="269"/>
      <c r="V472" s="269"/>
      <c r="W472" s="269"/>
      <c r="X472" s="269"/>
      <c r="Y472" s="269"/>
      <c r="Z472" s="269"/>
      <c r="AA472" s="269"/>
      <c r="AB472" s="269"/>
      <c r="AC472" s="269"/>
      <c r="AD472" s="269"/>
      <c r="AE472" s="269"/>
      <c r="AF472" s="269"/>
      <c r="AG472" s="269"/>
      <c r="AH472" s="269"/>
      <c r="AI472" s="269"/>
      <c r="AJ472" s="269"/>
      <c r="AK472" s="269"/>
      <c r="AL472" s="269"/>
      <c r="AM472" s="269"/>
      <c r="AN472" s="269"/>
      <c r="AO472" s="269"/>
      <c r="AP472" s="269"/>
      <c r="AQ472" s="269"/>
      <c r="AR472" s="269"/>
      <c r="AS472" s="269"/>
      <c r="AT472" s="269"/>
      <c r="AU472" s="269"/>
      <c r="AV472" s="269"/>
      <c r="AW472" s="269"/>
      <c r="AX472" s="269"/>
      <c r="AY472" s="269"/>
      <c r="AZ472" s="269"/>
      <c r="BA472" s="269"/>
      <c r="BB472" s="269"/>
      <c r="BC472" s="269"/>
      <c r="BD472" s="269"/>
      <c r="BE472" s="269"/>
      <c r="BF472" s="269"/>
      <c r="BG472" s="269"/>
      <c r="BH472" s="269"/>
      <c r="BI472" s="269"/>
      <c r="BJ472" s="269"/>
      <c r="BK472" s="269"/>
      <c r="BL472" s="269"/>
      <c r="BM472" s="269"/>
      <c r="BN472" s="269"/>
      <c r="BO472" s="269"/>
      <c r="BP472" s="269"/>
      <c r="BQ472" s="269"/>
    </row>
    <row r="473" spans="1:69" ht="15.75" customHeight="1">
      <c r="A473" s="269"/>
      <c r="B473" s="269"/>
      <c r="C473" s="269"/>
      <c r="D473" s="269"/>
      <c r="E473" s="269"/>
      <c r="F473" s="269"/>
      <c r="G473" s="269"/>
      <c r="H473" s="269"/>
      <c r="I473" s="269"/>
      <c r="J473" s="269"/>
      <c r="K473" s="269"/>
      <c r="L473" s="269"/>
      <c r="M473" s="269"/>
      <c r="N473" s="269"/>
      <c r="O473" s="269"/>
      <c r="P473" s="269"/>
      <c r="Q473" s="269"/>
      <c r="R473" s="269"/>
      <c r="S473" s="269"/>
      <c r="T473" s="269"/>
      <c r="U473" s="269"/>
      <c r="V473" s="269"/>
      <c r="W473" s="269"/>
      <c r="X473" s="269"/>
      <c r="Y473" s="269"/>
      <c r="Z473" s="269"/>
      <c r="AA473" s="269"/>
      <c r="AB473" s="269"/>
      <c r="AC473" s="269"/>
      <c r="AD473" s="269"/>
      <c r="AE473" s="269"/>
      <c r="AF473" s="269"/>
      <c r="AG473" s="269"/>
      <c r="AH473" s="269"/>
      <c r="AI473" s="269"/>
      <c r="AJ473" s="269"/>
      <c r="AK473" s="269"/>
      <c r="AL473" s="269"/>
      <c r="AM473" s="269"/>
      <c r="AN473" s="269"/>
      <c r="AO473" s="269"/>
      <c r="AP473" s="269"/>
      <c r="AQ473" s="269"/>
      <c r="AR473" s="269"/>
      <c r="AS473" s="269"/>
      <c r="AT473" s="269"/>
      <c r="AU473" s="269"/>
      <c r="AV473" s="269"/>
      <c r="AW473" s="269"/>
      <c r="AX473" s="269"/>
      <c r="AY473" s="269"/>
      <c r="AZ473" s="269"/>
      <c r="BA473" s="269"/>
      <c r="BB473" s="269"/>
      <c r="BC473" s="269"/>
      <c r="BD473" s="269"/>
      <c r="BE473" s="269"/>
      <c r="BF473" s="269"/>
      <c r="BG473" s="269"/>
      <c r="BH473" s="269"/>
      <c r="BI473" s="269"/>
      <c r="BJ473" s="269"/>
      <c r="BK473" s="269"/>
      <c r="BL473" s="269"/>
      <c r="BM473" s="269"/>
      <c r="BN473" s="269"/>
      <c r="BO473" s="269"/>
      <c r="BP473" s="269"/>
      <c r="BQ473" s="269"/>
    </row>
    <row r="474" spans="1:69" ht="15.75" customHeight="1">
      <c r="A474" s="269"/>
      <c r="B474" s="269"/>
      <c r="C474" s="269"/>
      <c r="D474" s="269"/>
      <c r="E474" s="269"/>
      <c r="F474" s="269"/>
      <c r="G474" s="269"/>
      <c r="H474" s="269"/>
      <c r="I474" s="269"/>
      <c r="J474" s="269"/>
      <c r="K474" s="269"/>
      <c r="L474" s="269"/>
      <c r="M474" s="269"/>
      <c r="N474" s="269"/>
      <c r="O474" s="269"/>
      <c r="P474" s="269"/>
      <c r="Q474" s="269"/>
      <c r="R474" s="269"/>
      <c r="S474" s="269"/>
      <c r="T474" s="269"/>
      <c r="U474" s="269"/>
      <c r="V474" s="269"/>
      <c r="W474" s="269"/>
      <c r="X474" s="269"/>
      <c r="Y474" s="269"/>
      <c r="Z474" s="269"/>
      <c r="AA474" s="269"/>
      <c r="AB474" s="269"/>
      <c r="AC474" s="269"/>
      <c r="AD474" s="269"/>
      <c r="AE474" s="269"/>
      <c r="AF474" s="269"/>
      <c r="AG474" s="269"/>
      <c r="AH474" s="269"/>
      <c r="AI474" s="269"/>
      <c r="AJ474" s="269"/>
      <c r="AK474" s="269"/>
      <c r="AL474" s="269"/>
      <c r="AM474" s="269"/>
      <c r="AN474" s="269"/>
      <c r="AO474" s="269"/>
      <c r="AP474" s="269"/>
      <c r="AQ474" s="269"/>
      <c r="AR474" s="269"/>
      <c r="AS474" s="269"/>
      <c r="AT474" s="269"/>
      <c r="AU474" s="269"/>
      <c r="AV474" s="269"/>
      <c r="AW474" s="269"/>
      <c r="AX474" s="269"/>
      <c r="AY474" s="269"/>
      <c r="AZ474" s="269"/>
      <c r="BA474" s="269"/>
      <c r="BB474" s="269"/>
      <c r="BC474" s="269"/>
      <c r="BD474" s="269"/>
      <c r="BE474" s="269"/>
      <c r="BF474" s="269"/>
      <c r="BG474" s="269"/>
      <c r="BH474" s="269"/>
      <c r="BI474" s="269"/>
      <c r="BJ474" s="269"/>
      <c r="BK474" s="269"/>
      <c r="BL474" s="269"/>
      <c r="BM474" s="269"/>
      <c r="BN474" s="269"/>
      <c r="BO474" s="269"/>
      <c r="BP474" s="269"/>
      <c r="BQ474" s="269"/>
    </row>
    <row r="475" spans="1:69" ht="15.75" customHeight="1">
      <c r="A475" s="269"/>
      <c r="B475" s="269"/>
      <c r="C475" s="269"/>
      <c r="D475" s="269"/>
      <c r="E475" s="269"/>
      <c r="F475" s="269"/>
      <c r="G475" s="269"/>
      <c r="H475" s="269"/>
      <c r="I475" s="269"/>
      <c r="J475" s="269"/>
      <c r="K475" s="269"/>
      <c r="L475" s="269"/>
      <c r="M475" s="269"/>
      <c r="N475" s="269"/>
      <c r="O475" s="269"/>
      <c r="P475" s="269"/>
      <c r="Q475" s="269"/>
      <c r="R475" s="269"/>
      <c r="S475" s="269"/>
      <c r="T475" s="269"/>
      <c r="U475" s="269"/>
      <c r="V475" s="269"/>
      <c r="W475" s="269"/>
      <c r="X475" s="269"/>
      <c r="Y475" s="269"/>
      <c r="Z475" s="269"/>
      <c r="AA475" s="269"/>
      <c r="AB475" s="269"/>
      <c r="AC475" s="269"/>
      <c r="AD475" s="269"/>
      <c r="AE475" s="269"/>
      <c r="AF475" s="269"/>
      <c r="AG475" s="269"/>
      <c r="AH475" s="269"/>
      <c r="AI475" s="269"/>
      <c r="AJ475" s="269"/>
      <c r="AK475" s="269"/>
      <c r="AL475" s="269"/>
      <c r="AM475" s="269"/>
      <c r="AN475" s="269"/>
      <c r="AO475" s="269"/>
      <c r="AP475" s="269"/>
      <c r="AQ475" s="269"/>
      <c r="AR475" s="269"/>
      <c r="AS475" s="269"/>
      <c r="AT475" s="269"/>
      <c r="AU475" s="269"/>
      <c r="AV475" s="269"/>
      <c r="AW475" s="269"/>
      <c r="AX475" s="269"/>
      <c r="AY475" s="269"/>
      <c r="AZ475" s="269"/>
      <c r="BA475" s="269"/>
      <c r="BB475" s="269"/>
      <c r="BC475" s="269"/>
      <c r="BD475" s="269"/>
      <c r="BE475" s="269"/>
      <c r="BF475" s="269"/>
      <c r="BG475" s="269"/>
      <c r="BH475" s="269"/>
      <c r="BI475" s="269"/>
      <c r="BJ475" s="269"/>
      <c r="BK475" s="269"/>
      <c r="BL475" s="269"/>
      <c r="BM475" s="269"/>
      <c r="BN475" s="269"/>
      <c r="BO475" s="269"/>
      <c r="BP475" s="269"/>
      <c r="BQ475" s="269"/>
    </row>
    <row r="476" spans="1:69" ht="15.75" customHeight="1">
      <c r="A476" s="269"/>
      <c r="B476" s="269"/>
      <c r="C476" s="269"/>
      <c r="D476" s="269"/>
      <c r="E476" s="269"/>
      <c r="F476" s="269"/>
      <c r="G476" s="269"/>
      <c r="H476" s="269"/>
      <c r="I476" s="269"/>
      <c r="J476" s="269"/>
      <c r="K476" s="269"/>
      <c r="L476" s="269"/>
      <c r="M476" s="269"/>
      <c r="N476" s="269"/>
      <c r="O476" s="269"/>
      <c r="P476" s="269"/>
      <c r="Q476" s="269"/>
      <c r="R476" s="269"/>
      <c r="S476" s="269"/>
      <c r="T476" s="269"/>
      <c r="U476" s="269"/>
      <c r="V476" s="269"/>
      <c r="W476" s="269"/>
      <c r="X476" s="269"/>
      <c r="Y476" s="269"/>
      <c r="Z476" s="269"/>
      <c r="AA476" s="269"/>
      <c r="AB476" s="269"/>
      <c r="AC476" s="269"/>
      <c r="AD476" s="269"/>
      <c r="AE476" s="269"/>
      <c r="AF476" s="269"/>
      <c r="AG476" s="269"/>
      <c r="AH476" s="269"/>
      <c r="AI476" s="269"/>
      <c r="AJ476" s="269"/>
      <c r="AK476" s="269"/>
      <c r="AL476" s="269"/>
      <c r="AM476" s="269"/>
      <c r="AN476" s="269"/>
      <c r="AO476" s="269"/>
      <c r="AP476" s="269"/>
      <c r="AQ476" s="269"/>
      <c r="AR476" s="269"/>
      <c r="AS476" s="269"/>
      <c r="AT476" s="269"/>
      <c r="AU476" s="269"/>
      <c r="AV476" s="269"/>
      <c r="AW476" s="269"/>
      <c r="AX476" s="269"/>
      <c r="AY476" s="269"/>
      <c r="AZ476" s="269"/>
      <c r="BA476" s="269"/>
      <c r="BB476" s="269"/>
      <c r="BC476" s="269"/>
      <c r="BD476" s="269"/>
      <c r="BE476" s="269"/>
      <c r="BF476" s="269"/>
      <c r="BG476" s="269"/>
      <c r="BH476" s="269"/>
      <c r="BI476" s="269"/>
      <c r="BJ476" s="269"/>
      <c r="BK476" s="269"/>
      <c r="BL476" s="269"/>
      <c r="BM476" s="269"/>
      <c r="BN476" s="269"/>
      <c r="BO476" s="269"/>
      <c r="BP476" s="269"/>
      <c r="BQ476" s="269"/>
    </row>
    <row r="477" spans="1:69" ht="15.75" customHeight="1">
      <c r="A477" s="269"/>
      <c r="B477" s="269"/>
      <c r="C477" s="269"/>
      <c r="D477" s="269"/>
      <c r="E477" s="269"/>
      <c r="F477" s="269"/>
      <c r="G477" s="269"/>
      <c r="H477" s="269"/>
      <c r="I477" s="269"/>
      <c r="J477" s="269"/>
      <c r="K477" s="269"/>
      <c r="L477" s="269"/>
      <c r="M477" s="269"/>
      <c r="N477" s="269"/>
      <c r="O477" s="269"/>
      <c r="P477" s="269"/>
      <c r="Q477" s="269"/>
      <c r="R477" s="269"/>
      <c r="S477" s="269"/>
      <c r="T477" s="269"/>
      <c r="U477" s="269"/>
      <c r="V477" s="269"/>
      <c r="W477" s="269"/>
      <c r="X477" s="269"/>
      <c r="Y477" s="269"/>
      <c r="Z477" s="269"/>
      <c r="AA477" s="269"/>
      <c r="AB477" s="269"/>
      <c r="AC477" s="269"/>
      <c r="AD477" s="269"/>
      <c r="AE477" s="269"/>
      <c r="AF477" s="269"/>
      <c r="AG477" s="269"/>
      <c r="AH477" s="269"/>
      <c r="AI477" s="269"/>
      <c r="AJ477" s="269"/>
      <c r="AK477" s="269"/>
      <c r="AL477" s="269"/>
      <c r="AM477" s="269"/>
      <c r="AN477" s="269"/>
      <c r="AO477" s="269"/>
      <c r="AP477" s="269"/>
      <c r="AQ477" s="269"/>
      <c r="AR477" s="269"/>
      <c r="AS477" s="269"/>
      <c r="AT477" s="269"/>
      <c r="AU477" s="269"/>
      <c r="AV477" s="269"/>
      <c r="AW477" s="269"/>
      <c r="AX477" s="269"/>
      <c r="AY477" s="269"/>
      <c r="AZ477" s="269"/>
      <c r="BA477" s="269"/>
      <c r="BB477" s="269"/>
      <c r="BC477" s="269"/>
      <c r="BD477" s="269"/>
      <c r="BE477" s="269"/>
      <c r="BF477" s="269"/>
      <c r="BG477" s="269"/>
      <c r="BH477" s="269"/>
      <c r="BI477" s="269"/>
      <c r="BJ477" s="269"/>
      <c r="BK477" s="269"/>
      <c r="BL477" s="269"/>
      <c r="BM477" s="269"/>
      <c r="BN477" s="269"/>
      <c r="BO477" s="269"/>
      <c r="BP477" s="269"/>
      <c r="BQ477" s="269"/>
    </row>
    <row r="478" spans="1:69" ht="15.75" customHeight="1">
      <c r="A478" s="269"/>
      <c r="B478" s="269"/>
      <c r="C478" s="269"/>
      <c r="D478" s="269"/>
      <c r="E478" s="269"/>
      <c r="F478" s="269"/>
      <c r="G478" s="269"/>
      <c r="H478" s="269"/>
      <c r="I478" s="269"/>
      <c r="J478" s="269"/>
      <c r="K478" s="269"/>
      <c r="L478" s="269"/>
      <c r="M478" s="269"/>
      <c r="N478" s="269"/>
      <c r="O478" s="269"/>
      <c r="P478" s="269"/>
      <c r="Q478" s="269"/>
      <c r="R478" s="269"/>
      <c r="S478" s="269"/>
      <c r="T478" s="269"/>
      <c r="U478" s="269"/>
      <c r="V478" s="269"/>
      <c r="W478" s="269"/>
      <c r="X478" s="269"/>
      <c r="Y478" s="269"/>
      <c r="Z478" s="269"/>
      <c r="AA478" s="269"/>
      <c r="AB478" s="269"/>
      <c r="AC478" s="269"/>
      <c r="AD478" s="269"/>
      <c r="AE478" s="269"/>
      <c r="AF478" s="269"/>
      <c r="AG478" s="269"/>
      <c r="AH478" s="269"/>
      <c r="AI478" s="269"/>
      <c r="AJ478" s="269"/>
      <c r="AK478" s="269"/>
      <c r="AL478" s="269"/>
      <c r="AM478" s="269"/>
      <c r="AN478" s="269"/>
      <c r="AO478" s="269"/>
      <c r="AP478" s="269"/>
      <c r="AQ478" s="269"/>
      <c r="AR478" s="269"/>
      <c r="AS478" s="269"/>
      <c r="AT478" s="269"/>
      <c r="AU478" s="269"/>
      <c r="AV478" s="269"/>
      <c r="AW478" s="269"/>
      <c r="AX478" s="269"/>
      <c r="AY478" s="269"/>
      <c r="AZ478" s="269"/>
      <c r="BA478" s="269"/>
      <c r="BB478" s="269"/>
      <c r="BC478" s="269"/>
      <c r="BD478" s="269"/>
      <c r="BE478" s="269"/>
      <c r="BF478" s="269"/>
      <c r="BG478" s="269"/>
      <c r="BH478" s="269"/>
      <c r="BI478" s="269"/>
      <c r="BJ478" s="269"/>
      <c r="BK478" s="269"/>
      <c r="BL478" s="269"/>
      <c r="BM478" s="269"/>
      <c r="BN478" s="269"/>
      <c r="BO478" s="269"/>
      <c r="BP478" s="269"/>
      <c r="BQ478" s="269"/>
    </row>
    <row r="479" spans="1:69" ht="15.75" customHeight="1">
      <c r="A479" s="269"/>
      <c r="B479" s="269"/>
      <c r="C479" s="269"/>
      <c r="D479" s="269"/>
      <c r="E479" s="269"/>
      <c r="F479" s="269"/>
      <c r="G479" s="269"/>
      <c r="H479" s="269"/>
      <c r="I479" s="269"/>
      <c r="J479" s="269"/>
      <c r="K479" s="269"/>
      <c r="L479" s="269"/>
      <c r="M479" s="269"/>
      <c r="N479" s="269"/>
      <c r="O479" s="269"/>
      <c r="P479" s="269"/>
      <c r="Q479" s="269"/>
      <c r="R479" s="269"/>
      <c r="S479" s="269"/>
      <c r="T479" s="269"/>
      <c r="U479" s="269"/>
      <c r="V479" s="269"/>
      <c r="W479" s="269"/>
      <c r="X479" s="269"/>
      <c r="Y479" s="269"/>
      <c r="Z479" s="269"/>
      <c r="AA479" s="269"/>
      <c r="AB479" s="269"/>
      <c r="AC479" s="269"/>
      <c r="AD479" s="269"/>
      <c r="AE479" s="269"/>
      <c r="AF479" s="269"/>
      <c r="AG479" s="269"/>
      <c r="AH479" s="269"/>
      <c r="AI479" s="269"/>
      <c r="AJ479" s="269"/>
      <c r="AK479" s="269"/>
      <c r="AL479" s="269"/>
      <c r="AM479" s="269"/>
      <c r="AN479" s="269"/>
      <c r="AO479" s="269"/>
      <c r="AP479" s="269"/>
      <c r="AQ479" s="269"/>
      <c r="AR479" s="269"/>
      <c r="AS479" s="269"/>
      <c r="AT479" s="269"/>
      <c r="AU479" s="269"/>
      <c r="AV479" s="269"/>
      <c r="AW479" s="269"/>
      <c r="AX479" s="269"/>
      <c r="AY479" s="269"/>
      <c r="AZ479" s="269"/>
      <c r="BA479" s="269"/>
      <c r="BB479" s="269"/>
      <c r="BC479" s="269"/>
      <c r="BD479" s="269"/>
      <c r="BE479" s="269"/>
      <c r="BF479" s="269"/>
      <c r="BG479" s="269"/>
      <c r="BH479" s="269"/>
      <c r="BI479" s="269"/>
      <c r="BJ479" s="269"/>
      <c r="BK479" s="269"/>
      <c r="BL479" s="269"/>
      <c r="BM479" s="269"/>
      <c r="BN479" s="269"/>
      <c r="BO479" s="269"/>
      <c r="BP479" s="269"/>
      <c r="BQ479" s="269"/>
    </row>
    <row r="480" spans="1:69" ht="15.75" customHeight="1">
      <c r="A480" s="269"/>
      <c r="B480" s="269"/>
      <c r="C480" s="269"/>
      <c r="D480" s="269"/>
      <c r="E480" s="269"/>
      <c r="F480" s="269"/>
      <c r="G480" s="269"/>
      <c r="H480" s="269"/>
      <c r="I480" s="269"/>
      <c r="J480" s="269"/>
      <c r="K480" s="269"/>
      <c r="L480" s="269"/>
      <c r="M480" s="269"/>
      <c r="N480" s="269"/>
      <c r="O480" s="269"/>
      <c r="P480" s="269"/>
      <c r="Q480" s="269"/>
      <c r="R480" s="269"/>
      <c r="S480" s="269"/>
      <c r="T480" s="269"/>
      <c r="U480" s="269"/>
      <c r="V480" s="269"/>
      <c r="W480" s="269"/>
      <c r="X480" s="269"/>
      <c r="Y480" s="269"/>
      <c r="Z480" s="269"/>
      <c r="AA480" s="269"/>
      <c r="AB480" s="269"/>
      <c r="AC480" s="269"/>
      <c r="AD480" s="269"/>
      <c r="AE480" s="269"/>
      <c r="AF480" s="269"/>
      <c r="AG480" s="269"/>
      <c r="AH480" s="269"/>
      <c r="AI480" s="269"/>
      <c r="AJ480" s="269"/>
      <c r="AK480" s="269"/>
      <c r="AL480" s="269"/>
      <c r="AM480" s="269"/>
      <c r="AN480" s="269"/>
      <c r="AO480" s="269"/>
      <c r="AP480" s="269"/>
      <c r="AQ480" s="269"/>
      <c r="AR480" s="269"/>
      <c r="AS480" s="269"/>
      <c r="AT480" s="269"/>
      <c r="AU480" s="269"/>
      <c r="AV480" s="269"/>
      <c r="AW480" s="269"/>
      <c r="AX480" s="269"/>
      <c r="AY480" s="269"/>
      <c r="AZ480" s="269"/>
      <c r="BA480" s="269"/>
      <c r="BB480" s="269"/>
      <c r="BC480" s="269"/>
      <c r="BD480" s="269"/>
      <c r="BE480" s="269"/>
      <c r="BF480" s="269"/>
      <c r="BG480" s="269"/>
      <c r="BH480" s="269"/>
      <c r="BI480" s="269"/>
      <c r="BJ480" s="269"/>
      <c r="BK480" s="269"/>
      <c r="BL480" s="269"/>
      <c r="BM480" s="269"/>
      <c r="BN480" s="269"/>
      <c r="BO480" s="269"/>
      <c r="BP480" s="269"/>
      <c r="BQ480" s="269"/>
    </row>
    <row r="481" spans="1:69" ht="15.75" customHeight="1">
      <c r="A481" s="269"/>
      <c r="B481" s="269"/>
      <c r="C481" s="269"/>
      <c r="D481" s="269"/>
      <c r="E481" s="269"/>
      <c r="F481" s="269"/>
      <c r="G481" s="269"/>
      <c r="H481" s="269"/>
      <c r="I481" s="269"/>
      <c r="J481" s="269"/>
      <c r="K481" s="269"/>
      <c r="L481" s="269"/>
      <c r="M481" s="269"/>
      <c r="N481" s="269"/>
      <c r="O481" s="269"/>
      <c r="P481" s="269"/>
      <c r="Q481" s="269"/>
      <c r="R481" s="269"/>
      <c r="S481" s="269"/>
      <c r="T481" s="269"/>
      <c r="U481" s="269"/>
      <c r="V481" s="269"/>
      <c r="W481" s="269"/>
      <c r="X481" s="269"/>
      <c r="Y481" s="269"/>
      <c r="Z481" s="269"/>
      <c r="AA481" s="269"/>
      <c r="AB481" s="269"/>
      <c r="AC481" s="269"/>
      <c r="AD481" s="269"/>
      <c r="AE481" s="269"/>
      <c r="AF481" s="269"/>
      <c r="AG481" s="269"/>
      <c r="AH481" s="269"/>
      <c r="AI481" s="269"/>
      <c r="AJ481" s="269"/>
      <c r="AK481" s="269"/>
      <c r="AL481" s="269"/>
      <c r="AM481" s="269"/>
      <c r="AN481" s="269"/>
      <c r="AO481" s="269"/>
      <c r="AP481" s="269"/>
      <c r="AQ481" s="269"/>
      <c r="AR481" s="269"/>
      <c r="AS481" s="269"/>
      <c r="AT481" s="269"/>
      <c r="AU481" s="269"/>
      <c r="AV481" s="269"/>
      <c r="AW481" s="269"/>
      <c r="AX481" s="269"/>
      <c r="AY481" s="269"/>
      <c r="AZ481" s="269"/>
      <c r="BA481" s="269"/>
      <c r="BB481" s="269"/>
      <c r="BC481" s="269"/>
      <c r="BD481" s="269"/>
      <c r="BE481" s="269"/>
      <c r="BF481" s="269"/>
      <c r="BG481" s="269"/>
      <c r="BH481" s="269"/>
      <c r="BI481" s="269"/>
      <c r="BJ481" s="269"/>
      <c r="BK481" s="269"/>
      <c r="BL481" s="269"/>
      <c r="BM481" s="269"/>
      <c r="BN481" s="269"/>
      <c r="BO481" s="269"/>
      <c r="BP481" s="269"/>
      <c r="BQ481" s="269"/>
    </row>
    <row r="482" spans="1:69" ht="15.75" customHeight="1">
      <c r="A482" s="269"/>
      <c r="B482" s="269"/>
      <c r="C482" s="269"/>
      <c r="D482" s="269"/>
      <c r="E482" s="269"/>
      <c r="F482" s="269"/>
      <c r="G482" s="269"/>
      <c r="H482" s="269"/>
      <c r="I482" s="269"/>
      <c r="J482" s="269"/>
      <c r="K482" s="269"/>
      <c r="L482" s="269"/>
      <c r="M482" s="269"/>
      <c r="N482" s="269"/>
      <c r="O482" s="269"/>
      <c r="P482" s="269"/>
      <c r="Q482" s="269"/>
      <c r="R482" s="269"/>
      <c r="S482" s="269"/>
      <c r="T482" s="269"/>
      <c r="U482" s="269"/>
      <c r="V482" s="269"/>
      <c r="W482" s="269"/>
      <c r="X482" s="269"/>
      <c r="Y482" s="269"/>
      <c r="Z482" s="269"/>
      <c r="AA482" s="269"/>
      <c r="AB482" s="269"/>
      <c r="AC482" s="269"/>
      <c r="AD482" s="269"/>
      <c r="AE482" s="269"/>
      <c r="AF482" s="269"/>
      <c r="AG482" s="269"/>
      <c r="AH482" s="269"/>
      <c r="AI482" s="269"/>
      <c r="AJ482" s="269"/>
      <c r="AK482" s="269"/>
      <c r="AL482" s="269"/>
      <c r="AM482" s="269"/>
      <c r="AN482" s="269"/>
      <c r="AO482" s="269"/>
      <c r="AP482" s="269"/>
      <c r="AQ482" s="269"/>
      <c r="AR482" s="269"/>
      <c r="AS482" s="269"/>
      <c r="AT482" s="269"/>
      <c r="AU482" s="269"/>
      <c r="AV482" s="269"/>
      <c r="AW482" s="269"/>
      <c r="AX482" s="269"/>
      <c r="AY482" s="269"/>
      <c r="AZ482" s="269"/>
      <c r="BA482" s="269"/>
      <c r="BB482" s="269"/>
      <c r="BC482" s="269"/>
      <c r="BD482" s="269"/>
      <c r="BE482" s="269"/>
      <c r="BF482" s="269"/>
      <c r="BG482" s="269"/>
      <c r="BH482" s="269"/>
      <c r="BI482" s="269"/>
      <c r="BJ482" s="269"/>
      <c r="BK482" s="269"/>
      <c r="BL482" s="269"/>
      <c r="BM482" s="269"/>
      <c r="BN482" s="269"/>
      <c r="BO482" s="269"/>
      <c r="BP482" s="269"/>
      <c r="BQ482" s="269"/>
    </row>
    <row r="483" spans="1:69" ht="15.75" customHeight="1">
      <c r="A483" s="269"/>
      <c r="B483" s="269"/>
      <c r="C483" s="269"/>
      <c r="D483" s="269"/>
      <c r="E483" s="269"/>
      <c r="F483" s="269"/>
      <c r="G483" s="269"/>
      <c r="H483" s="269"/>
      <c r="I483" s="269"/>
      <c r="J483" s="269"/>
      <c r="K483" s="269"/>
      <c r="L483" s="269"/>
      <c r="M483" s="269"/>
      <c r="N483" s="269"/>
      <c r="O483" s="269"/>
      <c r="P483" s="269"/>
      <c r="Q483" s="269"/>
      <c r="R483" s="269"/>
      <c r="S483" s="269"/>
      <c r="T483" s="269"/>
      <c r="U483" s="269"/>
      <c r="V483" s="269"/>
      <c r="W483" s="269"/>
      <c r="X483" s="269"/>
      <c r="Y483" s="269"/>
      <c r="Z483" s="269"/>
      <c r="AA483" s="269"/>
      <c r="AB483" s="269"/>
      <c r="AC483" s="269"/>
      <c r="AD483" s="269"/>
      <c r="AE483" s="269"/>
      <c r="AF483" s="269"/>
      <c r="AG483" s="269"/>
      <c r="AH483" s="269"/>
      <c r="AI483" s="269"/>
      <c r="AJ483" s="269"/>
      <c r="AK483" s="269"/>
      <c r="AL483" s="269"/>
      <c r="AM483" s="269"/>
      <c r="AN483" s="269"/>
      <c r="AO483" s="269"/>
      <c r="AP483" s="269"/>
      <c r="AQ483" s="269"/>
      <c r="AR483" s="269"/>
      <c r="AS483" s="269"/>
      <c r="AT483" s="269"/>
      <c r="AU483" s="269"/>
      <c r="AV483" s="269"/>
      <c r="AW483" s="269"/>
      <c r="AX483" s="269"/>
      <c r="AY483" s="269"/>
      <c r="AZ483" s="269"/>
      <c r="BA483" s="269"/>
      <c r="BB483" s="269"/>
      <c r="BC483" s="269"/>
      <c r="BD483" s="269"/>
      <c r="BE483" s="269"/>
      <c r="BF483" s="269"/>
      <c r="BG483" s="269"/>
      <c r="BH483" s="269"/>
      <c r="BI483" s="269"/>
      <c r="BJ483" s="269"/>
      <c r="BK483" s="269"/>
      <c r="BL483" s="269"/>
      <c r="BM483" s="269"/>
      <c r="BN483" s="269"/>
      <c r="BO483" s="269"/>
      <c r="BP483" s="269"/>
      <c r="BQ483" s="269"/>
    </row>
    <row r="484" spans="1:69" ht="15.75" customHeight="1">
      <c r="A484" s="269"/>
      <c r="B484" s="269"/>
      <c r="C484" s="269"/>
      <c r="D484" s="269"/>
      <c r="E484" s="269"/>
      <c r="F484" s="269"/>
      <c r="G484" s="269"/>
      <c r="H484" s="269"/>
      <c r="I484" s="269"/>
      <c r="J484" s="269"/>
      <c r="K484" s="269"/>
      <c r="L484" s="269"/>
      <c r="M484" s="269"/>
      <c r="N484" s="269"/>
      <c r="O484" s="269"/>
      <c r="P484" s="269"/>
      <c r="Q484" s="269"/>
      <c r="R484" s="269"/>
      <c r="S484" s="269"/>
      <c r="T484" s="269"/>
      <c r="U484" s="269"/>
      <c r="V484" s="269"/>
      <c r="W484" s="269"/>
      <c r="X484" s="269"/>
      <c r="Y484" s="269"/>
      <c r="Z484" s="269"/>
      <c r="AA484" s="269"/>
      <c r="AB484" s="269"/>
      <c r="AC484" s="269"/>
      <c r="AD484" s="269"/>
      <c r="AE484" s="269"/>
      <c r="AF484" s="269"/>
      <c r="AG484" s="269"/>
      <c r="AH484" s="269"/>
      <c r="AI484" s="269"/>
      <c r="AJ484" s="269"/>
      <c r="AK484" s="269"/>
      <c r="AL484" s="269"/>
      <c r="AM484" s="269"/>
      <c r="AN484" s="269"/>
      <c r="AO484" s="269"/>
      <c r="AP484" s="269"/>
      <c r="AQ484" s="269"/>
      <c r="AR484" s="269"/>
      <c r="AS484" s="269"/>
      <c r="AT484" s="269"/>
      <c r="AU484" s="269"/>
      <c r="AV484" s="269"/>
      <c r="AW484" s="269"/>
      <c r="AX484" s="269"/>
      <c r="AY484" s="269"/>
      <c r="AZ484" s="269"/>
      <c r="BA484" s="269"/>
      <c r="BB484" s="269"/>
      <c r="BC484" s="269"/>
      <c r="BD484" s="269"/>
      <c r="BE484" s="269"/>
      <c r="BF484" s="269"/>
      <c r="BG484" s="269"/>
      <c r="BH484" s="269"/>
      <c r="BI484" s="269"/>
      <c r="BJ484" s="269"/>
      <c r="BK484" s="269"/>
      <c r="BL484" s="269"/>
      <c r="BM484" s="269"/>
      <c r="BN484" s="269"/>
      <c r="BO484" s="269"/>
      <c r="BP484" s="269"/>
      <c r="BQ484" s="269"/>
    </row>
    <row r="485" spans="1:69" ht="15.75" customHeight="1">
      <c r="A485" s="269"/>
      <c r="B485" s="269"/>
      <c r="C485" s="269"/>
      <c r="D485" s="269"/>
      <c r="E485" s="269"/>
      <c r="F485" s="269"/>
      <c r="G485" s="269"/>
      <c r="H485" s="269"/>
      <c r="I485" s="269"/>
      <c r="J485" s="269"/>
      <c r="K485" s="269"/>
      <c r="L485" s="269"/>
      <c r="M485" s="269"/>
      <c r="N485" s="269"/>
      <c r="O485" s="269"/>
      <c r="P485" s="269"/>
      <c r="Q485" s="269"/>
      <c r="R485" s="269"/>
      <c r="S485" s="269"/>
      <c r="T485" s="269"/>
      <c r="U485" s="269"/>
      <c r="V485" s="269"/>
      <c r="W485" s="269"/>
      <c r="X485" s="269"/>
      <c r="Y485" s="269"/>
      <c r="Z485" s="269"/>
      <c r="AA485" s="269"/>
      <c r="AB485" s="269"/>
      <c r="AC485" s="269"/>
      <c r="AD485" s="269"/>
      <c r="AE485" s="269"/>
      <c r="AF485" s="269"/>
      <c r="AG485" s="269"/>
      <c r="AH485" s="269"/>
      <c r="AI485" s="269"/>
      <c r="AJ485" s="269"/>
      <c r="AK485" s="269"/>
      <c r="AL485" s="269"/>
      <c r="AM485" s="269"/>
      <c r="AN485" s="269"/>
      <c r="AO485" s="269"/>
      <c r="AP485" s="269"/>
      <c r="AQ485" s="269"/>
      <c r="AR485" s="269"/>
      <c r="AS485" s="269"/>
      <c r="AT485" s="269"/>
      <c r="AU485" s="269"/>
      <c r="AV485" s="269"/>
      <c r="AW485" s="269"/>
      <c r="AX485" s="269"/>
      <c r="AY485" s="269"/>
      <c r="AZ485" s="269"/>
      <c r="BA485" s="269"/>
      <c r="BB485" s="269"/>
      <c r="BC485" s="269"/>
      <c r="BD485" s="269"/>
      <c r="BE485" s="269"/>
      <c r="BF485" s="269"/>
      <c r="BG485" s="269"/>
      <c r="BH485" s="269"/>
      <c r="BI485" s="269"/>
      <c r="BJ485" s="269"/>
      <c r="BK485" s="269"/>
      <c r="BL485" s="269"/>
      <c r="BM485" s="269"/>
      <c r="BN485" s="269"/>
      <c r="BO485" s="269"/>
      <c r="BP485" s="269"/>
      <c r="BQ485" s="269"/>
    </row>
    <row r="486" spans="1:69" ht="15.75" customHeight="1">
      <c r="A486" s="269"/>
      <c r="B486" s="269"/>
      <c r="C486" s="269"/>
      <c r="D486" s="269"/>
      <c r="E486" s="269"/>
      <c r="F486" s="269"/>
      <c r="G486" s="269"/>
      <c r="H486" s="269"/>
      <c r="I486" s="269"/>
      <c r="J486" s="269"/>
      <c r="K486" s="269"/>
      <c r="L486" s="269"/>
      <c r="M486" s="269"/>
      <c r="N486" s="269"/>
      <c r="O486" s="269"/>
      <c r="P486" s="269"/>
      <c r="Q486" s="269"/>
      <c r="R486" s="269"/>
      <c r="S486" s="269"/>
      <c r="T486" s="269"/>
      <c r="U486" s="269"/>
      <c r="V486" s="269"/>
      <c r="W486" s="269"/>
      <c r="X486" s="269"/>
      <c r="Y486" s="269"/>
      <c r="Z486" s="269"/>
      <c r="AA486" s="269"/>
      <c r="AB486" s="269"/>
      <c r="AC486" s="269"/>
      <c r="AD486" s="269"/>
      <c r="AE486" s="269"/>
      <c r="AF486" s="269"/>
      <c r="AG486" s="269"/>
      <c r="AH486" s="269"/>
      <c r="AI486" s="269"/>
      <c r="AJ486" s="269"/>
      <c r="AK486" s="269"/>
      <c r="AL486" s="269"/>
      <c r="AM486" s="269"/>
      <c r="AN486" s="269"/>
      <c r="AO486" s="269"/>
      <c r="AP486" s="269"/>
      <c r="AQ486" s="269"/>
      <c r="AR486" s="269"/>
      <c r="AS486" s="269"/>
      <c r="AT486" s="269"/>
      <c r="AU486" s="269"/>
      <c r="AV486" s="269"/>
      <c r="AW486" s="269"/>
      <c r="AX486" s="269"/>
      <c r="AY486" s="269"/>
      <c r="AZ486" s="269"/>
      <c r="BA486" s="269"/>
      <c r="BB486" s="269"/>
      <c r="BC486" s="269"/>
      <c r="BD486" s="269"/>
      <c r="BE486" s="269"/>
      <c r="BF486" s="269"/>
      <c r="BG486" s="269"/>
      <c r="BH486" s="269"/>
      <c r="BI486" s="269"/>
      <c r="BJ486" s="269"/>
      <c r="BK486" s="269"/>
      <c r="BL486" s="269"/>
      <c r="BM486" s="269"/>
      <c r="BN486" s="269"/>
      <c r="BO486" s="269"/>
      <c r="BP486" s="269"/>
      <c r="BQ486" s="269"/>
    </row>
    <row r="487" spans="1:69" ht="15.75" customHeight="1">
      <c r="A487" s="269"/>
      <c r="B487" s="269"/>
      <c r="C487" s="269"/>
      <c r="D487" s="269"/>
      <c r="E487" s="269"/>
      <c r="F487" s="269"/>
      <c r="G487" s="269"/>
      <c r="H487" s="269"/>
      <c r="I487" s="269"/>
      <c r="J487" s="269"/>
      <c r="K487" s="269"/>
      <c r="L487" s="269"/>
      <c r="M487" s="269"/>
      <c r="N487" s="269"/>
      <c r="O487" s="269"/>
      <c r="P487" s="269"/>
      <c r="Q487" s="269"/>
      <c r="R487" s="269"/>
      <c r="S487" s="269"/>
      <c r="T487" s="269"/>
      <c r="U487" s="269"/>
      <c r="V487" s="269"/>
      <c r="W487" s="269"/>
      <c r="X487" s="269"/>
      <c r="Y487" s="269"/>
      <c r="Z487" s="269"/>
      <c r="AA487" s="269"/>
      <c r="AB487" s="269"/>
      <c r="AC487" s="269"/>
      <c r="AD487" s="269"/>
      <c r="AE487" s="269"/>
      <c r="AF487" s="269"/>
      <c r="AG487" s="269"/>
      <c r="AH487" s="269"/>
      <c r="AI487" s="269"/>
      <c r="AJ487" s="269"/>
      <c r="AK487" s="269"/>
      <c r="AL487" s="269"/>
      <c r="AM487" s="269"/>
      <c r="AN487" s="269"/>
      <c r="AO487" s="269"/>
      <c r="AP487" s="269"/>
      <c r="AQ487" s="269"/>
      <c r="AR487" s="269"/>
      <c r="AS487" s="269"/>
      <c r="AT487" s="269"/>
      <c r="AU487" s="269"/>
      <c r="AV487" s="269"/>
      <c r="AW487" s="269"/>
      <c r="AX487" s="269"/>
      <c r="AY487" s="269"/>
      <c r="AZ487" s="269"/>
      <c r="BA487" s="269"/>
      <c r="BB487" s="269"/>
      <c r="BC487" s="269"/>
      <c r="BD487" s="269"/>
      <c r="BE487" s="269"/>
      <c r="BF487" s="269"/>
      <c r="BG487" s="269"/>
      <c r="BH487" s="269"/>
      <c r="BI487" s="269"/>
      <c r="BJ487" s="269"/>
      <c r="BK487" s="269"/>
      <c r="BL487" s="269"/>
      <c r="BM487" s="269"/>
      <c r="BN487" s="269"/>
      <c r="BO487" s="269"/>
      <c r="BP487" s="269"/>
      <c r="BQ487" s="269"/>
    </row>
    <row r="488" spans="1:69" ht="15.75" customHeight="1">
      <c r="A488" s="269"/>
      <c r="B488" s="269"/>
      <c r="C488" s="269"/>
      <c r="D488" s="269"/>
      <c r="E488" s="269"/>
      <c r="F488" s="269"/>
      <c r="G488" s="269"/>
      <c r="H488" s="269"/>
      <c r="I488" s="269"/>
      <c r="J488" s="269"/>
      <c r="K488" s="269"/>
      <c r="L488" s="269"/>
      <c r="M488" s="269"/>
      <c r="N488" s="269"/>
      <c r="O488" s="269"/>
      <c r="P488" s="269"/>
      <c r="Q488" s="269"/>
      <c r="R488" s="269"/>
      <c r="S488" s="269"/>
      <c r="T488" s="269"/>
      <c r="U488" s="269"/>
      <c r="V488" s="269"/>
      <c r="W488" s="269"/>
      <c r="X488" s="269"/>
      <c r="Y488" s="269"/>
      <c r="Z488" s="269"/>
      <c r="AA488" s="269"/>
      <c r="AB488" s="269"/>
      <c r="AC488" s="269"/>
      <c r="AD488" s="269"/>
      <c r="AE488" s="269"/>
      <c r="AF488" s="269"/>
      <c r="AG488" s="269"/>
      <c r="AH488" s="269"/>
      <c r="AI488" s="269"/>
      <c r="AJ488" s="269"/>
      <c r="AK488" s="269"/>
      <c r="AL488" s="269"/>
      <c r="AM488" s="269"/>
      <c r="AN488" s="269"/>
      <c r="AO488" s="269"/>
      <c r="AP488" s="269"/>
      <c r="AQ488" s="269"/>
      <c r="AR488" s="269"/>
      <c r="AS488" s="269"/>
      <c r="AT488" s="269"/>
      <c r="AU488" s="269"/>
      <c r="AV488" s="269"/>
      <c r="AW488" s="269"/>
      <c r="AX488" s="269"/>
      <c r="AY488" s="269"/>
      <c r="AZ488" s="269"/>
      <c r="BA488" s="269"/>
      <c r="BB488" s="269"/>
      <c r="BC488" s="269"/>
      <c r="BD488" s="269"/>
      <c r="BE488" s="269"/>
      <c r="BF488" s="269"/>
      <c r="BG488" s="269"/>
      <c r="BH488" s="269"/>
      <c r="BI488" s="269"/>
      <c r="BJ488" s="269"/>
      <c r="BK488" s="269"/>
      <c r="BL488" s="269"/>
      <c r="BM488" s="269"/>
      <c r="BN488" s="269"/>
      <c r="BO488" s="269"/>
      <c r="BP488" s="269"/>
      <c r="BQ488" s="269"/>
    </row>
    <row r="489" spans="1:69" ht="15.75" customHeight="1">
      <c r="A489" s="269"/>
      <c r="B489" s="269"/>
      <c r="C489" s="269"/>
      <c r="D489" s="269"/>
      <c r="E489" s="269"/>
      <c r="F489" s="269"/>
      <c r="G489" s="269"/>
      <c r="H489" s="269"/>
      <c r="I489" s="269"/>
      <c r="J489" s="269"/>
      <c r="K489" s="269"/>
      <c r="L489" s="269"/>
      <c r="M489" s="269"/>
      <c r="N489" s="269"/>
      <c r="O489" s="269"/>
      <c r="P489" s="269"/>
      <c r="Q489" s="269"/>
      <c r="R489" s="269"/>
      <c r="S489" s="269"/>
      <c r="T489" s="269"/>
      <c r="U489" s="269"/>
      <c r="V489" s="269"/>
      <c r="W489" s="269"/>
      <c r="X489" s="269"/>
      <c r="Y489" s="269"/>
      <c r="Z489" s="269"/>
      <c r="AA489" s="269"/>
      <c r="AB489" s="269"/>
      <c r="AC489" s="269"/>
      <c r="AD489" s="269"/>
      <c r="AE489" s="269"/>
      <c r="AF489" s="269"/>
      <c r="AG489" s="269"/>
      <c r="AH489" s="269"/>
      <c r="AI489" s="269"/>
      <c r="AJ489" s="269"/>
      <c r="AK489" s="269"/>
      <c r="AL489" s="269"/>
      <c r="AM489" s="269"/>
      <c r="AN489" s="269"/>
      <c r="AO489" s="269"/>
      <c r="AP489" s="269"/>
      <c r="AQ489" s="269"/>
      <c r="AR489" s="269"/>
      <c r="AS489" s="269"/>
      <c r="AT489" s="269"/>
      <c r="AU489" s="269"/>
      <c r="AV489" s="269"/>
      <c r="AW489" s="269"/>
      <c r="AX489" s="269"/>
      <c r="AY489" s="269"/>
      <c r="AZ489" s="269"/>
      <c r="BA489" s="269"/>
      <c r="BB489" s="269"/>
      <c r="BC489" s="269"/>
      <c r="BD489" s="269"/>
      <c r="BE489" s="269"/>
      <c r="BF489" s="269"/>
      <c r="BG489" s="269"/>
      <c r="BH489" s="269"/>
      <c r="BI489" s="269"/>
      <c r="BJ489" s="269"/>
      <c r="BK489" s="269"/>
      <c r="BL489" s="269"/>
      <c r="BM489" s="269"/>
      <c r="BN489" s="269"/>
      <c r="BO489" s="269"/>
      <c r="BP489" s="269"/>
      <c r="BQ489" s="269"/>
    </row>
    <row r="490" spans="1:69" ht="15.75" customHeight="1">
      <c r="A490" s="269"/>
      <c r="B490" s="269"/>
      <c r="C490" s="269"/>
      <c r="D490" s="269"/>
      <c r="E490" s="269"/>
      <c r="F490" s="269"/>
      <c r="G490" s="269"/>
      <c r="H490" s="269"/>
      <c r="I490" s="269"/>
      <c r="J490" s="269"/>
      <c r="K490" s="269"/>
      <c r="L490" s="269"/>
      <c r="M490" s="269"/>
      <c r="N490" s="269"/>
      <c r="O490" s="269"/>
      <c r="P490" s="269"/>
      <c r="Q490" s="269"/>
      <c r="R490" s="269"/>
      <c r="S490" s="269"/>
      <c r="T490" s="269"/>
      <c r="U490" s="269"/>
      <c r="V490" s="269"/>
      <c r="W490" s="269"/>
      <c r="X490" s="269"/>
      <c r="Y490" s="269"/>
      <c r="Z490" s="269"/>
      <c r="AA490" s="269"/>
      <c r="AB490" s="269"/>
      <c r="AC490" s="269"/>
      <c r="AD490" s="269"/>
      <c r="AE490" s="269"/>
      <c r="AF490" s="269"/>
      <c r="AG490" s="269"/>
      <c r="AH490" s="269"/>
      <c r="AI490" s="269"/>
      <c r="AJ490" s="269"/>
      <c r="AK490" s="269"/>
      <c r="AL490" s="269"/>
      <c r="AM490" s="269"/>
      <c r="AN490" s="269"/>
      <c r="AO490" s="269"/>
      <c r="AP490" s="269"/>
      <c r="AQ490" s="269"/>
      <c r="AR490" s="269"/>
      <c r="AS490" s="269"/>
      <c r="AT490" s="269"/>
      <c r="AU490" s="269"/>
      <c r="AV490" s="269"/>
      <c r="AW490" s="269"/>
      <c r="AX490" s="269"/>
      <c r="AY490" s="269"/>
      <c r="AZ490" s="269"/>
      <c r="BA490" s="269"/>
      <c r="BB490" s="269"/>
      <c r="BC490" s="269"/>
      <c r="BD490" s="269"/>
      <c r="BE490" s="269"/>
      <c r="BF490" s="269"/>
      <c r="BG490" s="269"/>
      <c r="BH490" s="269"/>
      <c r="BI490" s="269"/>
      <c r="BJ490" s="269"/>
      <c r="BK490" s="269"/>
      <c r="BL490" s="269"/>
      <c r="BM490" s="269"/>
      <c r="BN490" s="269"/>
      <c r="BO490" s="269"/>
      <c r="BP490" s="269"/>
      <c r="BQ490" s="269"/>
    </row>
    <row r="491" spans="1:69" ht="15.75" customHeight="1">
      <c r="A491" s="269"/>
      <c r="B491" s="269"/>
      <c r="C491" s="269"/>
      <c r="D491" s="269"/>
      <c r="E491" s="269"/>
      <c r="F491" s="269"/>
      <c r="G491" s="269"/>
      <c r="H491" s="269"/>
      <c r="I491" s="269"/>
      <c r="J491" s="269"/>
      <c r="K491" s="269"/>
      <c r="L491" s="269"/>
      <c r="M491" s="269"/>
      <c r="N491" s="269"/>
      <c r="O491" s="269"/>
      <c r="P491" s="269"/>
      <c r="Q491" s="269"/>
      <c r="R491" s="269"/>
      <c r="S491" s="269"/>
      <c r="T491" s="269"/>
      <c r="U491" s="269"/>
      <c r="V491" s="269"/>
      <c r="W491" s="269"/>
      <c r="X491" s="269"/>
      <c r="Y491" s="269"/>
      <c r="Z491" s="269"/>
      <c r="AA491" s="269"/>
      <c r="AB491" s="269"/>
      <c r="AC491" s="269"/>
      <c r="AD491" s="269"/>
      <c r="AE491" s="269"/>
      <c r="AF491" s="269"/>
      <c r="AG491" s="269"/>
      <c r="AH491" s="269"/>
      <c r="AI491" s="269"/>
      <c r="AJ491" s="269"/>
      <c r="AK491" s="269"/>
      <c r="AL491" s="269"/>
      <c r="AM491" s="269"/>
      <c r="AN491" s="269"/>
      <c r="AO491" s="269"/>
      <c r="AP491" s="269"/>
      <c r="AQ491" s="269"/>
      <c r="AR491" s="269"/>
      <c r="AS491" s="269"/>
      <c r="AT491" s="269"/>
      <c r="AU491" s="269"/>
      <c r="AV491" s="269"/>
      <c r="AW491" s="269"/>
      <c r="AX491" s="269"/>
      <c r="AY491" s="269"/>
      <c r="AZ491" s="269"/>
      <c r="BA491" s="269"/>
      <c r="BB491" s="269"/>
      <c r="BC491" s="269"/>
      <c r="BD491" s="269"/>
      <c r="BE491" s="269"/>
      <c r="BF491" s="269"/>
      <c r="BG491" s="269"/>
      <c r="BH491" s="269"/>
      <c r="BI491" s="269"/>
      <c r="BJ491" s="269"/>
      <c r="BK491" s="269"/>
      <c r="BL491" s="269"/>
      <c r="BM491" s="269"/>
      <c r="BN491" s="269"/>
      <c r="BO491" s="269"/>
      <c r="BP491" s="269"/>
      <c r="BQ491" s="269"/>
    </row>
    <row r="492" spans="1:69" ht="15.75" customHeight="1">
      <c r="A492" s="269"/>
      <c r="B492" s="269"/>
      <c r="C492" s="269"/>
      <c r="D492" s="269"/>
      <c r="E492" s="269"/>
      <c r="F492" s="269"/>
      <c r="G492" s="269"/>
      <c r="H492" s="269"/>
      <c r="I492" s="269"/>
      <c r="J492" s="269"/>
      <c r="K492" s="269"/>
      <c r="L492" s="269"/>
      <c r="M492" s="269"/>
      <c r="N492" s="269"/>
      <c r="O492" s="269"/>
      <c r="P492" s="269"/>
      <c r="Q492" s="269"/>
      <c r="R492" s="269"/>
      <c r="S492" s="269"/>
      <c r="T492" s="269"/>
      <c r="U492" s="269"/>
      <c r="V492" s="269"/>
      <c r="W492" s="269"/>
      <c r="X492" s="269"/>
      <c r="Y492" s="269"/>
      <c r="Z492" s="269"/>
      <c r="AA492" s="269"/>
      <c r="AB492" s="269"/>
      <c r="AC492" s="269"/>
      <c r="AD492" s="269"/>
      <c r="AE492" s="269"/>
      <c r="AF492" s="269"/>
      <c r="AG492" s="269"/>
      <c r="AH492" s="269"/>
      <c r="AI492" s="269"/>
      <c r="AJ492" s="269"/>
      <c r="AK492" s="269"/>
      <c r="AL492" s="269"/>
      <c r="AM492" s="269"/>
      <c r="AN492" s="269"/>
      <c r="AO492" s="269"/>
      <c r="AP492" s="269"/>
      <c r="AQ492" s="269"/>
      <c r="AR492" s="269"/>
      <c r="AS492" s="269"/>
      <c r="AT492" s="269"/>
      <c r="AU492" s="269"/>
      <c r="AV492" s="269"/>
      <c r="AW492" s="269"/>
      <c r="AX492" s="269"/>
      <c r="AY492" s="269"/>
      <c r="AZ492" s="269"/>
      <c r="BA492" s="269"/>
      <c r="BB492" s="269"/>
      <c r="BC492" s="269"/>
      <c r="BD492" s="269"/>
      <c r="BE492" s="269"/>
      <c r="BF492" s="269"/>
      <c r="BG492" s="269"/>
      <c r="BH492" s="269"/>
      <c r="BI492" s="269"/>
      <c r="BJ492" s="269"/>
      <c r="BK492" s="269"/>
      <c r="BL492" s="269"/>
      <c r="BM492" s="269"/>
      <c r="BN492" s="269"/>
      <c r="BO492" s="269"/>
      <c r="BP492" s="269"/>
      <c r="BQ492" s="269"/>
    </row>
    <row r="493" spans="1:69" ht="15.75" customHeight="1">
      <c r="A493" s="269"/>
      <c r="B493" s="269"/>
      <c r="C493" s="269"/>
      <c r="D493" s="269"/>
      <c r="E493" s="269"/>
      <c r="F493" s="269"/>
      <c r="G493" s="269"/>
      <c r="H493" s="269"/>
      <c r="I493" s="269"/>
      <c r="J493" s="269"/>
      <c r="K493" s="269"/>
      <c r="L493" s="269"/>
      <c r="M493" s="269"/>
      <c r="N493" s="269"/>
      <c r="O493" s="269"/>
      <c r="P493" s="269"/>
      <c r="Q493" s="269"/>
      <c r="R493" s="269"/>
      <c r="S493" s="269"/>
      <c r="T493" s="269"/>
      <c r="U493" s="269"/>
      <c r="V493" s="269"/>
      <c r="W493" s="269"/>
      <c r="X493" s="269"/>
      <c r="Y493" s="269"/>
      <c r="Z493" s="269"/>
      <c r="AA493" s="269"/>
      <c r="AB493" s="269"/>
      <c r="AC493" s="269"/>
      <c r="AD493" s="269"/>
      <c r="AE493" s="269"/>
      <c r="AF493" s="269"/>
      <c r="AG493" s="269"/>
      <c r="AH493" s="269"/>
      <c r="AI493" s="269"/>
      <c r="AJ493" s="269"/>
      <c r="AK493" s="269"/>
      <c r="AL493" s="269"/>
      <c r="AM493" s="269"/>
      <c r="AN493" s="269"/>
      <c r="AO493" s="269"/>
      <c r="AP493" s="269"/>
      <c r="AQ493" s="269"/>
      <c r="AR493" s="269"/>
      <c r="AS493" s="269"/>
      <c r="AT493" s="269"/>
      <c r="AU493" s="269"/>
      <c r="AV493" s="269"/>
      <c r="AW493" s="269"/>
      <c r="AX493" s="269"/>
      <c r="AY493" s="269"/>
      <c r="AZ493" s="269"/>
      <c r="BA493" s="269"/>
      <c r="BB493" s="269"/>
      <c r="BC493" s="269"/>
      <c r="BD493" s="269"/>
      <c r="BE493" s="269"/>
      <c r="BF493" s="269"/>
      <c r="BG493" s="269"/>
      <c r="BH493" s="269"/>
      <c r="BI493" s="269"/>
      <c r="BJ493" s="269"/>
      <c r="BK493" s="269"/>
      <c r="BL493" s="269"/>
      <c r="BM493" s="269"/>
      <c r="BN493" s="269"/>
      <c r="BO493" s="269"/>
      <c r="BP493" s="269"/>
      <c r="BQ493" s="269"/>
    </row>
    <row r="494" spans="1:69" ht="15.75" customHeight="1">
      <c r="A494" s="269"/>
      <c r="B494" s="269"/>
      <c r="C494" s="269"/>
      <c r="D494" s="269"/>
      <c r="E494" s="269"/>
      <c r="F494" s="269"/>
      <c r="G494" s="269"/>
      <c r="H494" s="269"/>
      <c r="I494" s="269"/>
      <c r="J494" s="269"/>
      <c r="K494" s="269"/>
      <c r="L494" s="269"/>
      <c r="M494" s="269"/>
      <c r="N494" s="269"/>
      <c r="O494" s="269"/>
      <c r="P494" s="269"/>
      <c r="Q494" s="269"/>
      <c r="R494" s="269"/>
      <c r="S494" s="269"/>
      <c r="T494" s="269"/>
      <c r="U494" s="269"/>
      <c r="V494" s="269"/>
      <c r="W494" s="269"/>
      <c r="X494" s="269"/>
      <c r="Y494" s="269"/>
      <c r="Z494" s="269"/>
      <c r="AA494" s="269"/>
      <c r="AB494" s="269"/>
      <c r="AC494" s="269"/>
      <c r="AD494" s="269"/>
      <c r="AE494" s="269"/>
      <c r="AF494" s="269"/>
      <c r="AG494" s="269"/>
      <c r="AH494" s="269"/>
      <c r="AI494" s="269"/>
      <c r="AJ494" s="269"/>
      <c r="AK494" s="269"/>
      <c r="AL494" s="269"/>
      <c r="AM494" s="269"/>
      <c r="AN494" s="269"/>
      <c r="AO494" s="269"/>
      <c r="AP494" s="269"/>
      <c r="AQ494" s="269"/>
      <c r="AR494" s="269"/>
      <c r="AS494" s="269"/>
      <c r="AT494" s="269"/>
      <c r="AU494" s="269"/>
      <c r="AV494" s="269"/>
      <c r="AW494" s="269"/>
      <c r="AX494" s="269"/>
      <c r="AY494" s="269"/>
      <c r="AZ494" s="269"/>
      <c r="BA494" s="269"/>
      <c r="BB494" s="269"/>
      <c r="BC494" s="269"/>
      <c r="BD494" s="269"/>
      <c r="BE494" s="269"/>
      <c r="BF494" s="269"/>
      <c r="BG494" s="269"/>
      <c r="BH494" s="269"/>
      <c r="BI494" s="269"/>
      <c r="BJ494" s="269"/>
      <c r="BK494" s="269"/>
      <c r="BL494" s="269"/>
      <c r="BM494" s="269"/>
      <c r="BN494" s="269"/>
      <c r="BO494" s="269"/>
      <c r="BP494" s="269"/>
      <c r="BQ494" s="269"/>
    </row>
    <row r="495" spans="1:69" ht="15.75" customHeight="1">
      <c r="A495" s="269"/>
      <c r="B495" s="269"/>
      <c r="C495" s="269"/>
      <c r="D495" s="269"/>
      <c r="E495" s="269"/>
      <c r="F495" s="269"/>
      <c r="G495" s="269"/>
      <c r="H495" s="269"/>
      <c r="I495" s="269"/>
      <c r="J495" s="269"/>
      <c r="K495" s="269"/>
      <c r="L495" s="269"/>
      <c r="M495" s="269"/>
      <c r="N495" s="269"/>
      <c r="O495" s="269"/>
      <c r="P495" s="269"/>
      <c r="Q495" s="269"/>
      <c r="R495" s="269"/>
      <c r="S495" s="269"/>
      <c r="T495" s="269"/>
      <c r="U495" s="269"/>
      <c r="V495" s="269"/>
      <c r="W495" s="269"/>
      <c r="X495" s="269"/>
      <c r="Y495" s="269"/>
      <c r="Z495" s="269"/>
      <c r="AA495" s="269"/>
      <c r="AB495" s="269"/>
      <c r="AC495" s="269"/>
      <c r="AD495" s="269"/>
      <c r="AE495" s="269"/>
      <c r="AF495" s="269"/>
      <c r="AG495" s="269"/>
      <c r="AH495" s="269"/>
      <c r="AI495" s="269"/>
      <c r="AJ495" s="269"/>
      <c r="AK495" s="269"/>
      <c r="AL495" s="269"/>
      <c r="AM495" s="269"/>
      <c r="AN495" s="269"/>
      <c r="AO495" s="269"/>
      <c r="AP495" s="269"/>
      <c r="AQ495" s="269"/>
      <c r="AR495" s="269"/>
      <c r="AS495" s="269"/>
      <c r="AT495" s="269"/>
      <c r="AU495" s="269"/>
      <c r="AV495" s="269"/>
      <c r="AW495" s="269"/>
      <c r="AX495" s="269"/>
      <c r="AY495" s="269"/>
      <c r="AZ495" s="269"/>
      <c r="BA495" s="269"/>
      <c r="BB495" s="269"/>
      <c r="BC495" s="269"/>
      <c r="BD495" s="269"/>
      <c r="BE495" s="269"/>
      <c r="BF495" s="269"/>
      <c r="BG495" s="269"/>
      <c r="BH495" s="269"/>
      <c r="BI495" s="269"/>
      <c r="BJ495" s="269"/>
      <c r="BK495" s="269"/>
      <c r="BL495" s="269"/>
      <c r="BM495" s="269"/>
      <c r="BN495" s="269"/>
      <c r="BO495" s="269"/>
      <c r="BP495" s="269"/>
      <c r="BQ495" s="269"/>
    </row>
    <row r="496" spans="1:69" ht="15.75" customHeight="1">
      <c r="A496" s="269"/>
      <c r="B496" s="269"/>
      <c r="C496" s="269"/>
      <c r="D496" s="269"/>
      <c r="E496" s="269"/>
      <c r="F496" s="269"/>
      <c r="G496" s="269"/>
      <c r="H496" s="269"/>
      <c r="I496" s="269"/>
      <c r="J496" s="269"/>
      <c r="K496" s="269"/>
      <c r="L496" s="269"/>
      <c r="M496" s="269"/>
      <c r="N496" s="269"/>
      <c r="O496" s="269"/>
      <c r="P496" s="269"/>
      <c r="Q496" s="269"/>
      <c r="R496" s="269"/>
      <c r="S496" s="269"/>
      <c r="T496" s="269"/>
      <c r="U496" s="269"/>
      <c r="V496" s="269"/>
      <c r="W496" s="269"/>
      <c r="X496" s="269"/>
      <c r="Y496" s="269"/>
      <c r="Z496" s="269"/>
      <c r="AA496" s="269"/>
      <c r="AB496" s="269"/>
      <c r="AC496" s="269"/>
      <c r="AD496" s="269"/>
      <c r="AE496" s="269"/>
      <c r="AF496" s="269"/>
      <c r="AG496" s="269"/>
      <c r="AH496" s="269"/>
      <c r="AI496" s="269"/>
      <c r="AJ496" s="269"/>
      <c r="AK496" s="269"/>
      <c r="AL496" s="269"/>
      <c r="AM496" s="269"/>
      <c r="AN496" s="269"/>
      <c r="AO496" s="269"/>
      <c r="AP496" s="269"/>
      <c r="AQ496" s="269"/>
      <c r="AR496" s="269"/>
      <c r="AS496" s="269"/>
      <c r="AT496" s="269"/>
      <c r="AU496" s="269"/>
      <c r="AV496" s="269"/>
      <c r="AW496" s="269"/>
      <c r="AX496" s="269"/>
      <c r="AY496" s="269"/>
      <c r="AZ496" s="269"/>
      <c r="BA496" s="269"/>
      <c r="BB496" s="269"/>
      <c r="BC496" s="269"/>
      <c r="BD496" s="269"/>
      <c r="BE496" s="269"/>
      <c r="BF496" s="269"/>
      <c r="BG496" s="269"/>
      <c r="BH496" s="269"/>
      <c r="BI496" s="269"/>
      <c r="BJ496" s="269"/>
      <c r="BK496" s="269"/>
      <c r="BL496" s="269"/>
      <c r="BM496" s="269"/>
      <c r="BN496" s="269"/>
      <c r="BO496" s="269"/>
      <c r="BP496" s="269"/>
      <c r="BQ496" s="269"/>
    </row>
    <row r="497" spans="1:69" ht="15.75" customHeight="1">
      <c r="A497" s="269"/>
      <c r="B497" s="269"/>
      <c r="C497" s="269"/>
      <c r="D497" s="269"/>
      <c r="E497" s="269"/>
      <c r="F497" s="269"/>
      <c r="G497" s="269"/>
      <c r="H497" s="269"/>
      <c r="I497" s="269"/>
      <c r="J497" s="269"/>
      <c r="K497" s="269"/>
      <c r="L497" s="269"/>
      <c r="M497" s="269"/>
      <c r="N497" s="269"/>
      <c r="O497" s="269"/>
      <c r="P497" s="269"/>
      <c r="Q497" s="269"/>
      <c r="R497" s="269"/>
      <c r="S497" s="269"/>
      <c r="T497" s="269"/>
      <c r="U497" s="269"/>
      <c r="V497" s="269"/>
      <c r="W497" s="269"/>
      <c r="X497" s="269"/>
      <c r="Y497" s="269"/>
      <c r="Z497" s="269"/>
      <c r="AA497" s="269"/>
      <c r="AB497" s="269"/>
      <c r="AC497" s="269"/>
      <c r="AD497" s="269"/>
      <c r="AE497" s="269"/>
      <c r="AF497" s="269"/>
      <c r="AG497" s="269"/>
      <c r="AH497" s="269"/>
      <c r="AI497" s="269"/>
      <c r="AJ497" s="269"/>
      <c r="AK497" s="269"/>
      <c r="AL497" s="269"/>
      <c r="AM497" s="269"/>
      <c r="AN497" s="269"/>
      <c r="AO497" s="269"/>
      <c r="AP497" s="269"/>
      <c r="AQ497" s="269"/>
      <c r="AR497" s="269"/>
      <c r="AS497" s="269"/>
      <c r="AT497" s="269"/>
      <c r="AU497" s="269"/>
      <c r="AV497" s="269"/>
      <c r="AW497" s="269"/>
      <c r="AX497" s="269"/>
      <c r="AY497" s="269"/>
      <c r="AZ497" s="269"/>
      <c r="BA497" s="269"/>
      <c r="BB497" s="269"/>
      <c r="BC497" s="269"/>
      <c r="BD497" s="269"/>
      <c r="BE497" s="269"/>
      <c r="BF497" s="269"/>
      <c r="BG497" s="269"/>
      <c r="BH497" s="269"/>
      <c r="BI497" s="269"/>
      <c r="BJ497" s="269"/>
      <c r="BK497" s="269"/>
      <c r="BL497" s="269"/>
      <c r="BM497" s="269"/>
      <c r="BN497" s="269"/>
      <c r="BO497" s="269"/>
      <c r="BP497" s="269"/>
      <c r="BQ497" s="269"/>
    </row>
    <row r="498" spans="1:69" ht="15.75" customHeight="1">
      <c r="A498" s="269"/>
      <c r="B498" s="269"/>
      <c r="C498" s="269"/>
      <c r="D498" s="269"/>
      <c r="E498" s="269"/>
      <c r="F498" s="269"/>
      <c r="G498" s="269"/>
      <c r="H498" s="269"/>
      <c r="I498" s="269"/>
      <c r="J498" s="269"/>
      <c r="K498" s="269"/>
      <c r="L498" s="269"/>
      <c r="M498" s="269"/>
      <c r="N498" s="269"/>
      <c r="O498" s="269"/>
      <c r="P498" s="269"/>
      <c r="Q498" s="269"/>
      <c r="R498" s="269"/>
      <c r="S498" s="269"/>
      <c r="T498" s="269"/>
      <c r="U498" s="269"/>
      <c r="V498" s="269"/>
      <c r="W498" s="269"/>
      <c r="X498" s="269"/>
      <c r="Y498" s="269"/>
      <c r="Z498" s="269"/>
      <c r="AA498" s="269"/>
      <c r="AB498" s="269"/>
      <c r="AC498" s="269"/>
      <c r="AD498" s="269"/>
      <c r="AE498" s="269"/>
      <c r="AF498" s="269"/>
      <c r="AG498" s="269"/>
      <c r="AH498" s="269"/>
      <c r="AI498" s="269"/>
      <c r="AJ498" s="269"/>
      <c r="AK498" s="269"/>
      <c r="AL498" s="269"/>
      <c r="AM498" s="269"/>
      <c r="AN498" s="269"/>
      <c r="AO498" s="269"/>
      <c r="AP498" s="269"/>
      <c r="AQ498" s="269"/>
      <c r="AR498" s="269"/>
      <c r="AS498" s="269"/>
      <c r="AT498" s="269"/>
      <c r="AU498" s="269"/>
      <c r="AV498" s="269"/>
      <c r="AW498" s="269"/>
      <c r="AX498" s="269"/>
      <c r="AY498" s="269"/>
      <c r="AZ498" s="269"/>
      <c r="BA498" s="269"/>
      <c r="BB498" s="269"/>
      <c r="BC498" s="269"/>
      <c r="BD498" s="269"/>
      <c r="BE498" s="269"/>
      <c r="BF498" s="269"/>
      <c r="BG498" s="269"/>
      <c r="BH498" s="269"/>
      <c r="BI498" s="269"/>
      <c r="BJ498" s="269"/>
      <c r="BK498" s="269"/>
      <c r="BL498" s="269"/>
      <c r="BM498" s="269"/>
      <c r="BN498" s="269"/>
      <c r="BO498" s="269"/>
      <c r="BP498" s="269"/>
      <c r="BQ498" s="269"/>
    </row>
    <row r="499" spans="1:69" ht="15.75" customHeight="1">
      <c r="A499" s="269"/>
      <c r="B499" s="269"/>
      <c r="C499" s="269"/>
      <c r="D499" s="269"/>
      <c r="E499" s="269"/>
      <c r="F499" s="269"/>
      <c r="G499" s="269"/>
      <c r="H499" s="269"/>
      <c r="I499" s="269"/>
      <c r="J499" s="269"/>
      <c r="K499" s="269"/>
      <c r="L499" s="269"/>
      <c r="M499" s="269"/>
      <c r="N499" s="269"/>
      <c r="O499" s="269"/>
      <c r="P499" s="269"/>
      <c r="Q499" s="269"/>
      <c r="R499" s="269"/>
      <c r="S499" s="269"/>
      <c r="T499" s="269"/>
      <c r="U499" s="269"/>
      <c r="V499" s="269"/>
      <c r="W499" s="269"/>
      <c r="X499" s="269"/>
      <c r="Y499" s="269"/>
      <c r="Z499" s="269"/>
      <c r="AA499" s="269"/>
      <c r="AB499" s="269"/>
      <c r="AC499" s="269"/>
      <c r="AD499" s="269"/>
      <c r="AE499" s="269"/>
      <c r="AF499" s="269"/>
      <c r="AG499" s="269"/>
      <c r="AH499" s="269"/>
      <c r="AI499" s="269"/>
      <c r="AJ499" s="269"/>
      <c r="AK499" s="269"/>
      <c r="AL499" s="269"/>
      <c r="AM499" s="269"/>
      <c r="AN499" s="269"/>
      <c r="AO499" s="269"/>
      <c r="AP499" s="269"/>
      <c r="AQ499" s="269"/>
      <c r="AR499" s="269"/>
      <c r="AS499" s="269"/>
      <c r="AT499" s="269"/>
      <c r="AU499" s="269"/>
      <c r="AV499" s="269"/>
      <c r="AW499" s="269"/>
      <c r="AX499" s="269"/>
      <c r="AY499" s="269"/>
      <c r="AZ499" s="269"/>
      <c r="BA499" s="269"/>
      <c r="BB499" s="269"/>
      <c r="BC499" s="269"/>
      <c r="BD499" s="269"/>
      <c r="BE499" s="269"/>
      <c r="BF499" s="269"/>
      <c r="BG499" s="269"/>
      <c r="BH499" s="269"/>
      <c r="BI499" s="269"/>
      <c r="BJ499" s="269"/>
      <c r="BK499" s="269"/>
      <c r="BL499" s="269"/>
      <c r="BM499" s="269"/>
      <c r="BN499" s="269"/>
      <c r="BO499" s="269"/>
      <c r="BP499" s="269"/>
      <c r="BQ499" s="269"/>
    </row>
    <row r="500" spans="1:69" ht="15.75" customHeight="1">
      <c r="A500" s="269"/>
      <c r="B500" s="269"/>
      <c r="C500" s="269"/>
      <c r="D500" s="269"/>
      <c r="E500" s="269"/>
      <c r="F500" s="269"/>
      <c r="G500" s="269"/>
      <c r="H500" s="269"/>
      <c r="I500" s="269"/>
      <c r="J500" s="269"/>
      <c r="K500" s="269"/>
      <c r="L500" s="269"/>
      <c r="M500" s="269"/>
      <c r="N500" s="269"/>
      <c r="O500" s="269"/>
      <c r="P500" s="269"/>
      <c r="Q500" s="269"/>
      <c r="R500" s="269"/>
      <c r="S500" s="269"/>
      <c r="T500" s="269"/>
      <c r="U500" s="269"/>
      <c r="V500" s="269"/>
      <c r="W500" s="269"/>
      <c r="X500" s="269"/>
      <c r="Y500" s="269"/>
      <c r="Z500" s="269"/>
      <c r="AA500" s="269"/>
      <c r="AB500" s="269"/>
      <c r="AC500" s="269"/>
      <c r="AD500" s="269"/>
      <c r="AE500" s="269"/>
      <c r="AF500" s="269"/>
      <c r="AG500" s="269"/>
      <c r="AH500" s="269"/>
      <c r="AI500" s="269"/>
      <c r="AJ500" s="269"/>
      <c r="AK500" s="269"/>
      <c r="AL500" s="269"/>
      <c r="AM500" s="269"/>
      <c r="AN500" s="269"/>
      <c r="AO500" s="269"/>
      <c r="AP500" s="269"/>
      <c r="AQ500" s="269"/>
      <c r="AR500" s="269"/>
      <c r="AS500" s="269"/>
      <c r="AT500" s="269"/>
      <c r="AU500" s="269"/>
      <c r="AV500" s="269"/>
      <c r="AW500" s="269"/>
      <c r="AX500" s="269"/>
      <c r="AY500" s="269"/>
      <c r="AZ500" s="269"/>
      <c r="BA500" s="269"/>
      <c r="BB500" s="269"/>
      <c r="BC500" s="269"/>
      <c r="BD500" s="269"/>
      <c r="BE500" s="269"/>
      <c r="BF500" s="269"/>
      <c r="BG500" s="269"/>
      <c r="BH500" s="269"/>
      <c r="BI500" s="269"/>
      <c r="BJ500" s="269"/>
      <c r="BK500" s="269"/>
      <c r="BL500" s="269"/>
      <c r="BM500" s="269"/>
      <c r="BN500" s="269"/>
      <c r="BO500" s="269"/>
      <c r="BP500" s="269"/>
      <c r="BQ500" s="269"/>
    </row>
    <row r="501" spans="1:69" ht="15.75" customHeight="1">
      <c r="A501" s="269"/>
      <c r="B501" s="269"/>
      <c r="C501" s="269"/>
      <c r="D501" s="269"/>
      <c r="E501" s="269"/>
      <c r="F501" s="269"/>
      <c r="G501" s="269"/>
      <c r="H501" s="269"/>
      <c r="I501" s="269"/>
      <c r="J501" s="269"/>
      <c r="K501" s="269"/>
      <c r="L501" s="269"/>
      <c r="M501" s="269"/>
      <c r="N501" s="269"/>
      <c r="O501" s="269"/>
      <c r="P501" s="269"/>
      <c r="Q501" s="269"/>
      <c r="R501" s="269"/>
      <c r="S501" s="269"/>
      <c r="T501" s="269"/>
      <c r="U501" s="269"/>
      <c r="V501" s="269"/>
      <c r="W501" s="269"/>
      <c r="X501" s="269"/>
      <c r="Y501" s="269"/>
      <c r="Z501" s="269"/>
      <c r="AA501" s="269"/>
      <c r="AB501" s="269"/>
      <c r="AC501" s="269"/>
      <c r="AD501" s="269"/>
      <c r="AE501" s="269"/>
      <c r="AF501" s="269"/>
      <c r="AG501" s="269"/>
      <c r="AH501" s="269"/>
      <c r="AI501" s="269"/>
      <c r="AJ501" s="269"/>
      <c r="AK501" s="269"/>
      <c r="AL501" s="269"/>
      <c r="AM501" s="269"/>
      <c r="AN501" s="269"/>
      <c r="AO501" s="269"/>
      <c r="AP501" s="269"/>
      <c r="AQ501" s="269"/>
      <c r="AR501" s="269"/>
      <c r="AS501" s="269"/>
      <c r="AT501" s="269"/>
      <c r="AU501" s="269"/>
      <c r="AV501" s="269"/>
      <c r="AW501" s="269"/>
      <c r="AX501" s="269"/>
      <c r="AY501" s="269"/>
      <c r="AZ501" s="269"/>
      <c r="BA501" s="269"/>
      <c r="BB501" s="269"/>
      <c r="BC501" s="269"/>
      <c r="BD501" s="269"/>
      <c r="BE501" s="269"/>
      <c r="BF501" s="269"/>
      <c r="BG501" s="269"/>
      <c r="BH501" s="269"/>
      <c r="BI501" s="269"/>
      <c r="BJ501" s="269"/>
      <c r="BK501" s="269"/>
      <c r="BL501" s="269"/>
      <c r="BM501" s="269"/>
      <c r="BN501" s="269"/>
      <c r="BO501" s="269"/>
      <c r="BP501" s="269"/>
      <c r="BQ501" s="269"/>
    </row>
    <row r="502" spans="1:69" ht="15.75" customHeight="1">
      <c r="A502" s="269"/>
      <c r="B502" s="269"/>
      <c r="C502" s="269"/>
      <c r="D502" s="269"/>
      <c r="E502" s="269"/>
      <c r="F502" s="269"/>
      <c r="G502" s="269"/>
      <c r="H502" s="269"/>
      <c r="I502" s="269"/>
      <c r="J502" s="269"/>
      <c r="K502" s="269"/>
      <c r="L502" s="269"/>
      <c r="M502" s="269"/>
      <c r="N502" s="269"/>
      <c r="O502" s="269"/>
      <c r="P502" s="269"/>
      <c r="Q502" s="269"/>
      <c r="R502" s="269"/>
      <c r="S502" s="269"/>
      <c r="T502" s="269"/>
      <c r="U502" s="269"/>
      <c r="V502" s="269"/>
      <c r="W502" s="269"/>
      <c r="X502" s="269"/>
      <c r="Y502" s="269"/>
      <c r="Z502" s="269"/>
      <c r="AA502" s="269"/>
      <c r="AB502" s="269"/>
      <c r="AC502" s="269"/>
      <c r="AD502" s="269"/>
      <c r="AE502" s="269"/>
      <c r="AF502" s="269"/>
      <c r="AG502" s="269"/>
      <c r="AH502" s="269"/>
      <c r="AI502" s="269"/>
      <c r="AJ502" s="269"/>
      <c r="AK502" s="269"/>
      <c r="AL502" s="269"/>
      <c r="AM502" s="269"/>
      <c r="AN502" s="269"/>
      <c r="AO502" s="269"/>
      <c r="AP502" s="269"/>
      <c r="AQ502" s="269"/>
      <c r="AR502" s="269"/>
      <c r="AS502" s="269"/>
      <c r="AT502" s="269"/>
      <c r="AU502" s="269"/>
      <c r="AV502" s="269"/>
      <c r="AW502" s="269"/>
      <c r="AX502" s="269"/>
      <c r="AY502" s="269"/>
      <c r="AZ502" s="269"/>
      <c r="BA502" s="269"/>
      <c r="BB502" s="269"/>
      <c r="BC502" s="269"/>
      <c r="BD502" s="269"/>
      <c r="BE502" s="269"/>
      <c r="BF502" s="269"/>
      <c r="BG502" s="269"/>
      <c r="BH502" s="269"/>
      <c r="BI502" s="269"/>
      <c r="BJ502" s="269"/>
      <c r="BK502" s="269"/>
      <c r="BL502" s="269"/>
      <c r="BM502" s="269"/>
      <c r="BN502" s="269"/>
      <c r="BO502" s="269"/>
      <c r="BP502" s="269"/>
      <c r="BQ502" s="269"/>
    </row>
    <row r="503" spans="1:69" ht="15.75" customHeight="1">
      <c r="A503" s="269"/>
      <c r="B503" s="269"/>
      <c r="C503" s="269"/>
      <c r="D503" s="269"/>
      <c r="E503" s="269"/>
      <c r="F503" s="269"/>
      <c r="G503" s="269"/>
      <c r="H503" s="269"/>
      <c r="I503" s="269"/>
      <c r="J503" s="269"/>
      <c r="K503" s="269"/>
      <c r="L503" s="269"/>
      <c r="M503" s="269"/>
      <c r="N503" s="269"/>
      <c r="O503" s="269"/>
      <c r="P503" s="269"/>
      <c r="Q503" s="269"/>
      <c r="R503" s="269"/>
      <c r="S503" s="269"/>
      <c r="T503" s="269"/>
      <c r="U503" s="269"/>
      <c r="V503" s="269"/>
      <c r="W503" s="269"/>
      <c r="X503" s="269"/>
      <c r="Y503" s="269"/>
      <c r="Z503" s="269"/>
      <c r="AA503" s="269"/>
      <c r="AB503" s="269"/>
      <c r="AC503" s="269"/>
      <c r="AD503" s="269"/>
      <c r="AE503" s="269"/>
      <c r="AF503" s="269"/>
      <c r="AG503" s="269"/>
      <c r="AH503" s="269"/>
      <c r="AI503" s="269"/>
      <c r="AJ503" s="269"/>
      <c r="AK503" s="269"/>
      <c r="AL503" s="269"/>
      <c r="AM503" s="269"/>
      <c r="AN503" s="269"/>
      <c r="AO503" s="269"/>
      <c r="AP503" s="269"/>
      <c r="AQ503" s="269"/>
      <c r="AR503" s="269"/>
      <c r="AS503" s="269"/>
      <c r="AT503" s="269"/>
      <c r="AU503" s="269"/>
      <c r="AV503" s="269"/>
      <c r="AW503" s="269"/>
      <c r="AX503" s="269"/>
      <c r="AY503" s="269"/>
      <c r="AZ503" s="269"/>
      <c r="BA503" s="269"/>
      <c r="BB503" s="269"/>
      <c r="BC503" s="269"/>
      <c r="BD503" s="269"/>
      <c r="BE503" s="269"/>
      <c r="BF503" s="269"/>
      <c r="BG503" s="269"/>
      <c r="BH503" s="269"/>
      <c r="BI503" s="269"/>
      <c r="BJ503" s="269"/>
      <c r="BK503" s="269"/>
      <c r="BL503" s="269"/>
      <c r="BM503" s="269"/>
      <c r="BN503" s="269"/>
      <c r="BO503" s="269"/>
      <c r="BP503" s="269"/>
      <c r="BQ503" s="269"/>
    </row>
    <row r="504" spans="1:69" ht="15.75" customHeight="1">
      <c r="A504" s="269"/>
      <c r="B504" s="269"/>
      <c r="C504" s="269"/>
      <c r="D504" s="269"/>
      <c r="E504" s="269"/>
      <c r="F504" s="269"/>
      <c r="G504" s="269"/>
      <c r="H504" s="269"/>
      <c r="I504" s="269"/>
      <c r="J504" s="269"/>
      <c r="K504" s="269"/>
      <c r="L504" s="269"/>
      <c r="M504" s="269"/>
      <c r="N504" s="269"/>
      <c r="O504" s="269"/>
      <c r="P504" s="269"/>
      <c r="Q504" s="269"/>
      <c r="R504" s="269"/>
      <c r="S504" s="269"/>
      <c r="T504" s="269"/>
      <c r="U504" s="269"/>
      <c r="V504" s="269"/>
      <c r="W504" s="269"/>
      <c r="X504" s="269"/>
      <c r="Y504" s="269"/>
      <c r="Z504" s="269"/>
      <c r="AA504" s="269"/>
      <c r="AB504" s="269"/>
      <c r="AC504" s="269"/>
      <c r="AD504" s="269"/>
      <c r="AE504" s="269"/>
      <c r="AF504" s="269"/>
      <c r="AG504" s="269"/>
      <c r="AH504" s="269"/>
      <c r="AI504" s="269"/>
      <c r="AJ504" s="269"/>
      <c r="AK504" s="269"/>
      <c r="AL504" s="269"/>
      <c r="AM504" s="269"/>
      <c r="AN504" s="269"/>
      <c r="AO504" s="269"/>
      <c r="AP504" s="269"/>
      <c r="AQ504" s="269"/>
      <c r="AR504" s="269"/>
      <c r="AS504" s="269"/>
      <c r="AT504" s="269"/>
      <c r="AU504" s="269"/>
      <c r="AV504" s="269"/>
      <c r="AW504" s="269"/>
      <c r="AX504" s="269"/>
      <c r="AY504" s="269"/>
      <c r="AZ504" s="269"/>
      <c r="BA504" s="269"/>
      <c r="BB504" s="269"/>
      <c r="BC504" s="269"/>
      <c r="BD504" s="269"/>
      <c r="BE504" s="269"/>
      <c r="BF504" s="269"/>
      <c r="BG504" s="269"/>
      <c r="BH504" s="269"/>
      <c r="BI504" s="269"/>
      <c r="BJ504" s="269"/>
      <c r="BK504" s="269"/>
      <c r="BL504" s="269"/>
      <c r="BM504" s="269"/>
      <c r="BN504" s="269"/>
      <c r="BO504" s="269"/>
      <c r="BP504" s="269"/>
      <c r="BQ504" s="269"/>
    </row>
    <row r="505" spans="1:69" ht="15.75" customHeight="1">
      <c r="A505" s="269"/>
      <c r="B505" s="269"/>
      <c r="C505" s="269"/>
      <c r="D505" s="269"/>
      <c r="E505" s="269"/>
      <c r="F505" s="269"/>
      <c r="G505" s="269"/>
      <c r="H505" s="269"/>
      <c r="I505" s="269"/>
      <c r="J505" s="269"/>
      <c r="K505" s="269"/>
      <c r="L505" s="269"/>
      <c r="M505" s="269"/>
      <c r="N505" s="269"/>
      <c r="O505" s="269"/>
      <c r="P505" s="269"/>
      <c r="Q505" s="269"/>
      <c r="R505" s="269"/>
      <c r="S505" s="269"/>
      <c r="T505" s="269"/>
      <c r="U505" s="269"/>
      <c r="V505" s="269"/>
      <c r="W505" s="269"/>
      <c r="X505" s="269"/>
      <c r="Y505" s="269"/>
      <c r="Z505" s="269"/>
      <c r="AA505" s="269"/>
      <c r="AB505" s="269"/>
      <c r="AC505" s="269"/>
      <c r="AD505" s="269"/>
      <c r="AE505" s="269"/>
      <c r="AF505" s="269"/>
      <c r="AG505" s="269"/>
      <c r="AH505" s="269"/>
      <c r="AI505" s="269"/>
      <c r="AJ505" s="269"/>
      <c r="AK505" s="269"/>
      <c r="AL505" s="269"/>
      <c r="AM505" s="269"/>
      <c r="AN505" s="269"/>
      <c r="AO505" s="269"/>
      <c r="AP505" s="269"/>
      <c r="AQ505" s="269"/>
      <c r="AR505" s="269"/>
      <c r="AS505" s="269"/>
      <c r="AT505" s="269"/>
      <c r="AU505" s="269"/>
      <c r="AV505" s="269"/>
      <c r="AW505" s="269"/>
      <c r="AX505" s="269"/>
      <c r="AY505" s="269"/>
      <c r="AZ505" s="269"/>
      <c r="BA505" s="269"/>
      <c r="BB505" s="269"/>
      <c r="BC505" s="269"/>
      <c r="BD505" s="269"/>
      <c r="BE505" s="269"/>
      <c r="BF505" s="269"/>
      <c r="BG505" s="269"/>
      <c r="BH505" s="269"/>
      <c r="BI505" s="269"/>
      <c r="BJ505" s="269"/>
      <c r="BK505" s="269"/>
      <c r="BL505" s="269"/>
      <c r="BM505" s="269"/>
      <c r="BN505" s="269"/>
      <c r="BO505" s="269"/>
      <c r="BP505" s="269"/>
      <c r="BQ505" s="269"/>
    </row>
    <row r="506" spans="1:69" ht="15.75" customHeight="1">
      <c r="A506" s="269"/>
      <c r="B506" s="269"/>
      <c r="C506" s="269"/>
      <c r="D506" s="269"/>
      <c r="E506" s="269"/>
      <c r="F506" s="269"/>
      <c r="G506" s="269"/>
      <c r="H506" s="269"/>
      <c r="I506" s="269"/>
      <c r="J506" s="269"/>
      <c r="K506" s="269"/>
      <c r="L506" s="269"/>
      <c r="M506" s="269"/>
      <c r="N506" s="269"/>
      <c r="O506" s="269"/>
      <c r="P506" s="269"/>
      <c r="Q506" s="269"/>
      <c r="R506" s="269"/>
      <c r="S506" s="269"/>
      <c r="T506" s="269"/>
      <c r="U506" s="269"/>
      <c r="V506" s="269"/>
      <c r="W506" s="269"/>
      <c r="X506" s="269"/>
      <c r="Y506" s="269"/>
      <c r="Z506" s="269"/>
      <c r="AA506" s="269"/>
      <c r="AB506" s="269"/>
      <c r="AC506" s="269"/>
      <c r="AD506" s="269"/>
      <c r="AE506" s="269"/>
      <c r="AF506" s="269"/>
      <c r="AG506" s="269"/>
      <c r="AH506" s="269"/>
      <c r="AI506" s="269"/>
      <c r="AJ506" s="269"/>
      <c r="AK506" s="269"/>
      <c r="AL506" s="269"/>
      <c r="AM506" s="269"/>
      <c r="AN506" s="269"/>
      <c r="AO506" s="269"/>
      <c r="AP506" s="269"/>
      <c r="AQ506" s="269"/>
      <c r="AR506" s="269"/>
      <c r="AS506" s="269"/>
      <c r="AT506" s="269"/>
      <c r="AU506" s="269"/>
      <c r="AV506" s="269"/>
      <c r="AW506" s="269"/>
      <c r="AX506" s="269"/>
      <c r="AY506" s="269"/>
      <c r="AZ506" s="269"/>
      <c r="BA506" s="269"/>
      <c r="BB506" s="269"/>
      <c r="BC506" s="269"/>
      <c r="BD506" s="269"/>
      <c r="BE506" s="269"/>
      <c r="BF506" s="269"/>
      <c r="BG506" s="269"/>
      <c r="BH506" s="269"/>
      <c r="BI506" s="269"/>
      <c r="BJ506" s="269"/>
      <c r="BK506" s="269"/>
      <c r="BL506" s="269"/>
      <c r="BM506" s="269"/>
      <c r="BN506" s="269"/>
      <c r="BO506" s="269"/>
      <c r="BP506" s="269"/>
      <c r="BQ506" s="269"/>
    </row>
    <row r="507" spans="1:69" ht="15.75" customHeight="1">
      <c r="A507" s="269"/>
      <c r="B507" s="269"/>
      <c r="C507" s="269"/>
      <c r="D507" s="269"/>
      <c r="E507" s="269"/>
      <c r="F507" s="269"/>
      <c r="G507" s="269"/>
      <c r="H507" s="269"/>
      <c r="I507" s="269"/>
      <c r="J507" s="269"/>
      <c r="K507" s="269"/>
      <c r="L507" s="269"/>
      <c r="M507" s="269"/>
      <c r="N507" s="269"/>
      <c r="O507" s="269"/>
      <c r="P507" s="269"/>
      <c r="Q507" s="269"/>
      <c r="R507" s="269"/>
      <c r="S507" s="269"/>
      <c r="T507" s="269"/>
      <c r="U507" s="269"/>
      <c r="V507" s="269"/>
      <c r="W507" s="269"/>
      <c r="X507" s="269"/>
      <c r="Y507" s="269"/>
      <c r="Z507" s="269"/>
      <c r="AA507" s="269"/>
      <c r="AB507" s="269"/>
      <c r="AC507" s="269"/>
      <c r="AD507" s="269"/>
      <c r="AE507" s="269"/>
      <c r="AF507" s="269"/>
      <c r="AG507" s="269"/>
      <c r="AH507" s="269"/>
      <c r="AI507" s="269"/>
      <c r="AJ507" s="269"/>
      <c r="AK507" s="269"/>
      <c r="AL507" s="269"/>
      <c r="AM507" s="269"/>
      <c r="AN507" s="269"/>
      <c r="AO507" s="269"/>
      <c r="AP507" s="269"/>
      <c r="AQ507" s="269"/>
      <c r="AR507" s="269"/>
      <c r="AS507" s="269"/>
      <c r="AT507" s="269"/>
      <c r="AU507" s="269"/>
      <c r="AV507" s="269"/>
      <c r="AW507" s="269"/>
      <c r="AX507" s="269"/>
      <c r="AY507" s="269"/>
      <c r="AZ507" s="269"/>
      <c r="BA507" s="269"/>
      <c r="BB507" s="269"/>
      <c r="BC507" s="269"/>
      <c r="BD507" s="269"/>
      <c r="BE507" s="269"/>
      <c r="BF507" s="269"/>
      <c r="BG507" s="269"/>
      <c r="BH507" s="269"/>
      <c r="BI507" s="269"/>
      <c r="BJ507" s="269"/>
      <c r="BK507" s="269"/>
      <c r="BL507" s="269"/>
      <c r="BM507" s="269"/>
      <c r="BN507" s="269"/>
      <c r="BO507" s="269"/>
      <c r="BP507" s="269"/>
      <c r="BQ507" s="269"/>
    </row>
    <row r="508" spans="1:69" ht="15.75" customHeight="1">
      <c r="A508" s="269"/>
      <c r="B508" s="269"/>
      <c r="C508" s="269"/>
      <c r="D508" s="269"/>
      <c r="E508" s="269"/>
      <c r="F508" s="269"/>
      <c r="G508" s="269"/>
      <c r="H508" s="269"/>
      <c r="I508" s="269"/>
      <c r="J508" s="269"/>
      <c r="K508" s="269"/>
      <c r="L508" s="269"/>
      <c r="M508" s="269"/>
      <c r="N508" s="269"/>
      <c r="O508" s="269"/>
      <c r="P508" s="269"/>
      <c r="Q508" s="269"/>
      <c r="R508" s="269"/>
      <c r="S508" s="269"/>
      <c r="T508" s="269"/>
      <c r="U508" s="269"/>
      <c r="V508" s="269"/>
      <c r="W508" s="269"/>
      <c r="X508" s="269"/>
      <c r="Y508" s="269"/>
      <c r="Z508" s="269"/>
      <c r="AA508" s="269"/>
      <c r="AB508" s="269"/>
      <c r="AC508" s="269"/>
      <c r="AD508" s="269"/>
      <c r="AE508" s="269"/>
      <c r="AF508" s="269"/>
      <c r="AG508" s="269"/>
      <c r="AH508" s="269"/>
      <c r="AI508" s="269"/>
      <c r="AJ508" s="269"/>
      <c r="AK508" s="269"/>
      <c r="AL508" s="269"/>
      <c r="AM508" s="269"/>
      <c r="AN508" s="269"/>
      <c r="AO508" s="269"/>
      <c r="AP508" s="269"/>
      <c r="AQ508" s="269"/>
      <c r="AR508" s="269"/>
      <c r="AS508" s="269"/>
      <c r="AT508" s="269"/>
      <c r="AU508" s="269"/>
      <c r="AV508" s="269"/>
      <c r="AW508" s="269"/>
      <c r="AX508" s="269"/>
      <c r="AY508" s="269"/>
      <c r="AZ508" s="269"/>
      <c r="BA508" s="269"/>
      <c r="BB508" s="269"/>
      <c r="BC508" s="269"/>
      <c r="BD508" s="269"/>
      <c r="BE508" s="269"/>
      <c r="BF508" s="269"/>
      <c r="BG508" s="269"/>
      <c r="BH508" s="269"/>
      <c r="BI508" s="269"/>
      <c r="BJ508" s="269"/>
      <c r="BK508" s="269"/>
      <c r="BL508" s="269"/>
      <c r="BM508" s="269"/>
      <c r="BN508" s="269"/>
      <c r="BO508" s="269"/>
      <c r="BP508" s="269"/>
      <c r="BQ508" s="269"/>
    </row>
    <row r="509" spans="1:69" ht="15.75" customHeight="1">
      <c r="A509" s="269"/>
      <c r="B509" s="269"/>
      <c r="C509" s="269"/>
      <c r="D509" s="269"/>
      <c r="E509" s="269"/>
      <c r="F509" s="269"/>
      <c r="G509" s="269"/>
      <c r="H509" s="269"/>
      <c r="I509" s="269"/>
      <c r="J509" s="269"/>
      <c r="K509" s="269"/>
      <c r="L509" s="269"/>
      <c r="M509" s="269"/>
      <c r="N509" s="269"/>
      <c r="O509" s="269"/>
      <c r="P509" s="269"/>
      <c r="Q509" s="269"/>
      <c r="R509" s="269"/>
      <c r="S509" s="269"/>
      <c r="T509" s="269"/>
      <c r="U509" s="269"/>
      <c r="V509" s="269"/>
      <c r="W509" s="269"/>
      <c r="X509" s="269"/>
      <c r="Y509" s="269"/>
      <c r="Z509" s="269"/>
      <c r="AA509" s="269"/>
      <c r="AB509" s="269"/>
      <c r="AC509" s="269"/>
      <c r="AD509" s="269"/>
      <c r="AE509" s="269"/>
      <c r="AF509" s="269"/>
      <c r="AG509" s="269"/>
      <c r="AH509" s="269"/>
      <c r="AI509" s="269"/>
      <c r="AJ509" s="269"/>
      <c r="AK509" s="269"/>
      <c r="AL509" s="269"/>
      <c r="AM509" s="269"/>
      <c r="AN509" s="269"/>
      <c r="AO509" s="269"/>
      <c r="AP509" s="269"/>
      <c r="AQ509" s="269"/>
      <c r="AR509" s="269"/>
      <c r="AS509" s="269"/>
      <c r="AT509" s="269"/>
      <c r="AU509" s="269"/>
      <c r="AV509" s="269"/>
      <c r="AW509" s="269"/>
      <c r="AX509" s="269"/>
      <c r="AY509" s="269"/>
      <c r="AZ509" s="269"/>
      <c r="BA509" s="269"/>
      <c r="BB509" s="269"/>
      <c r="BC509" s="269"/>
      <c r="BD509" s="269"/>
      <c r="BE509" s="269"/>
      <c r="BF509" s="269"/>
      <c r="BG509" s="269"/>
      <c r="BH509" s="269"/>
      <c r="BI509" s="269"/>
      <c r="BJ509" s="269"/>
      <c r="BK509" s="269"/>
      <c r="BL509" s="269"/>
      <c r="BM509" s="269"/>
      <c r="BN509" s="269"/>
      <c r="BO509" s="269"/>
      <c r="BP509" s="269"/>
      <c r="BQ509" s="269"/>
    </row>
    <row r="510" spans="1:69" ht="15.75" customHeight="1">
      <c r="A510" s="269"/>
      <c r="B510" s="269"/>
      <c r="C510" s="269"/>
      <c r="D510" s="269"/>
      <c r="E510" s="269"/>
      <c r="F510" s="269"/>
      <c r="G510" s="269"/>
      <c r="H510" s="269"/>
      <c r="I510" s="269"/>
      <c r="J510" s="269"/>
      <c r="K510" s="269"/>
      <c r="L510" s="269"/>
      <c r="M510" s="269"/>
      <c r="N510" s="269"/>
      <c r="O510" s="269"/>
      <c r="P510" s="269"/>
      <c r="Q510" s="269"/>
      <c r="R510" s="269"/>
      <c r="S510" s="269"/>
      <c r="T510" s="269"/>
      <c r="U510" s="269"/>
      <c r="V510" s="269"/>
      <c r="W510" s="269"/>
      <c r="X510" s="269"/>
      <c r="Y510" s="269"/>
      <c r="Z510" s="269"/>
      <c r="AA510" s="269"/>
      <c r="AB510" s="269"/>
      <c r="AC510" s="269"/>
      <c r="AD510" s="269"/>
      <c r="AE510" s="269"/>
      <c r="AF510" s="269"/>
      <c r="AG510" s="269"/>
      <c r="AH510" s="269"/>
      <c r="AI510" s="269"/>
      <c r="AJ510" s="269"/>
      <c r="AK510" s="269"/>
      <c r="AL510" s="269"/>
      <c r="AM510" s="269"/>
      <c r="AN510" s="269"/>
      <c r="AO510" s="269"/>
      <c r="AP510" s="269"/>
      <c r="AQ510" s="269"/>
      <c r="AR510" s="269"/>
      <c r="AS510" s="269"/>
      <c r="AT510" s="269"/>
      <c r="AU510" s="269"/>
      <c r="AV510" s="269"/>
      <c r="AW510" s="269"/>
      <c r="AX510" s="269"/>
      <c r="AY510" s="269"/>
      <c r="AZ510" s="269"/>
      <c r="BA510" s="269"/>
      <c r="BB510" s="269"/>
      <c r="BC510" s="269"/>
      <c r="BD510" s="269"/>
      <c r="BE510" s="269"/>
      <c r="BF510" s="269"/>
      <c r="BG510" s="269"/>
      <c r="BH510" s="269"/>
      <c r="BI510" s="269"/>
      <c r="BJ510" s="269"/>
      <c r="BK510" s="269"/>
      <c r="BL510" s="269"/>
      <c r="BM510" s="269"/>
      <c r="BN510" s="269"/>
      <c r="BO510" s="269"/>
      <c r="BP510" s="269"/>
      <c r="BQ510" s="269"/>
    </row>
    <row r="511" spans="1:69" ht="15.75" customHeight="1">
      <c r="A511" s="269"/>
      <c r="B511" s="269"/>
      <c r="C511" s="269"/>
      <c r="D511" s="269"/>
      <c r="E511" s="269"/>
      <c r="F511" s="269"/>
      <c r="G511" s="269"/>
      <c r="H511" s="269"/>
      <c r="I511" s="269"/>
      <c r="J511" s="269"/>
      <c r="K511" s="269"/>
      <c r="L511" s="269"/>
      <c r="M511" s="269"/>
      <c r="N511" s="269"/>
      <c r="O511" s="269"/>
      <c r="P511" s="269"/>
      <c r="Q511" s="269"/>
      <c r="R511" s="269"/>
      <c r="S511" s="269"/>
      <c r="T511" s="269"/>
      <c r="U511" s="269"/>
      <c r="V511" s="269"/>
      <c r="W511" s="269"/>
      <c r="X511" s="269"/>
      <c r="Y511" s="269"/>
      <c r="Z511" s="269"/>
      <c r="AA511" s="269"/>
      <c r="AB511" s="269"/>
      <c r="AC511" s="269"/>
      <c r="AD511" s="269"/>
      <c r="AE511" s="269"/>
      <c r="AF511" s="269"/>
      <c r="AG511" s="269"/>
      <c r="AH511" s="269"/>
      <c r="AI511" s="269"/>
      <c r="AJ511" s="269"/>
      <c r="AK511" s="269"/>
      <c r="AL511" s="269"/>
      <c r="AM511" s="269"/>
      <c r="AN511" s="269"/>
      <c r="AO511" s="269"/>
      <c r="AP511" s="269"/>
      <c r="AQ511" s="269"/>
      <c r="AR511" s="269"/>
      <c r="AS511" s="269"/>
      <c r="AT511" s="269"/>
      <c r="AU511" s="269"/>
      <c r="AV511" s="269"/>
      <c r="AW511" s="269"/>
      <c r="AX511" s="269"/>
      <c r="AY511" s="269"/>
      <c r="AZ511" s="269"/>
      <c r="BA511" s="269"/>
      <c r="BB511" s="269"/>
      <c r="BC511" s="269"/>
      <c r="BD511" s="269"/>
      <c r="BE511" s="269"/>
      <c r="BF511" s="269"/>
      <c r="BG511" s="269"/>
      <c r="BH511" s="269"/>
      <c r="BI511" s="269"/>
      <c r="BJ511" s="269"/>
      <c r="BK511" s="269"/>
      <c r="BL511" s="269"/>
      <c r="BM511" s="269"/>
      <c r="BN511" s="269"/>
      <c r="BO511" s="269"/>
      <c r="BP511" s="269"/>
      <c r="BQ511" s="269"/>
    </row>
    <row r="512" spans="1:69" ht="15.75" customHeight="1">
      <c r="A512" s="269"/>
      <c r="B512" s="269"/>
      <c r="C512" s="269"/>
      <c r="D512" s="269"/>
      <c r="E512" s="269"/>
      <c r="F512" s="269"/>
      <c r="G512" s="269"/>
      <c r="H512" s="269"/>
      <c r="I512" s="269"/>
      <c r="J512" s="269"/>
      <c r="K512" s="269"/>
      <c r="L512" s="269"/>
      <c r="M512" s="269"/>
      <c r="N512" s="269"/>
      <c r="O512" s="269"/>
      <c r="P512" s="269"/>
      <c r="Q512" s="269"/>
      <c r="R512" s="269"/>
      <c r="S512" s="269"/>
      <c r="T512" s="269"/>
      <c r="U512" s="269"/>
      <c r="V512" s="269"/>
      <c r="W512" s="269"/>
      <c r="X512" s="269"/>
      <c r="Y512" s="269"/>
      <c r="Z512" s="269"/>
      <c r="AA512" s="269"/>
      <c r="AB512" s="269"/>
      <c r="AC512" s="269"/>
      <c r="AD512" s="269"/>
      <c r="AE512" s="269"/>
      <c r="AF512" s="269"/>
      <c r="AG512" s="269"/>
      <c r="AH512" s="269"/>
      <c r="AI512" s="269"/>
      <c r="AJ512" s="269"/>
      <c r="AK512" s="269"/>
      <c r="AL512" s="269"/>
      <c r="AM512" s="269"/>
      <c r="AN512" s="269"/>
      <c r="AO512" s="269"/>
      <c r="AP512" s="269"/>
      <c r="AQ512" s="269"/>
      <c r="AR512" s="269"/>
      <c r="AS512" s="269"/>
      <c r="AT512" s="269"/>
      <c r="AU512" s="269"/>
      <c r="AV512" s="269"/>
      <c r="AW512" s="269"/>
      <c r="AX512" s="269"/>
      <c r="AY512" s="269"/>
      <c r="AZ512" s="269"/>
      <c r="BA512" s="269"/>
      <c r="BB512" s="269"/>
      <c r="BC512" s="269"/>
      <c r="BD512" s="269"/>
      <c r="BE512" s="269"/>
      <c r="BF512" s="269"/>
      <c r="BG512" s="269"/>
      <c r="BH512" s="269"/>
      <c r="BI512" s="269"/>
      <c r="BJ512" s="269"/>
      <c r="BK512" s="269"/>
      <c r="BL512" s="269"/>
      <c r="BM512" s="269"/>
      <c r="BN512" s="269"/>
      <c r="BO512" s="269"/>
      <c r="BP512" s="269"/>
      <c r="BQ512" s="269"/>
    </row>
    <row r="513" spans="1:69" ht="15.75" customHeight="1">
      <c r="A513" s="269"/>
      <c r="B513" s="269"/>
      <c r="C513" s="269"/>
      <c r="D513" s="269"/>
      <c r="E513" s="269"/>
      <c r="F513" s="269"/>
      <c r="G513" s="269"/>
      <c r="H513" s="269"/>
      <c r="I513" s="269"/>
      <c r="J513" s="269"/>
      <c r="K513" s="269"/>
      <c r="L513" s="269"/>
      <c r="M513" s="269"/>
      <c r="N513" s="269"/>
      <c r="O513" s="269"/>
      <c r="P513" s="269"/>
      <c r="Q513" s="269"/>
      <c r="R513" s="269"/>
      <c r="S513" s="269"/>
      <c r="T513" s="269"/>
      <c r="U513" s="269"/>
      <c r="V513" s="269"/>
      <c r="W513" s="269"/>
      <c r="X513" s="269"/>
      <c r="Y513" s="269"/>
      <c r="Z513" s="269"/>
      <c r="AA513" s="269"/>
      <c r="AB513" s="269"/>
      <c r="AC513" s="269"/>
      <c r="AD513" s="269"/>
      <c r="AE513" s="269"/>
      <c r="AF513" s="269"/>
      <c r="AG513" s="269"/>
      <c r="AH513" s="269"/>
      <c r="AI513" s="269"/>
      <c r="AJ513" s="269"/>
      <c r="AK513" s="269"/>
      <c r="AL513" s="269"/>
      <c r="AM513" s="269"/>
      <c r="AN513" s="269"/>
      <c r="AO513" s="269"/>
      <c r="AP513" s="269"/>
      <c r="AQ513" s="269"/>
      <c r="AR513" s="269"/>
      <c r="AS513" s="269"/>
      <c r="AT513" s="269"/>
      <c r="AU513" s="269"/>
      <c r="AV513" s="269"/>
      <c r="AW513" s="269"/>
      <c r="AX513" s="269"/>
      <c r="AY513" s="269"/>
      <c r="AZ513" s="269"/>
      <c r="BA513" s="269"/>
      <c r="BB513" s="269"/>
      <c r="BC513" s="269"/>
      <c r="BD513" s="269"/>
      <c r="BE513" s="269"/>
      <c r="BF513" s="269"/>
      <c r="BG513" s="269"/>
      <c r="BH513" s="269"/>
      <c r="BI513" s="269"/>
      <c r="BJ513" s="269"/>
      <c r="BK513" s="269"/>
      <c r="BL513" s="269"/>
      <c r="BM513" s="269"/>
      <c r="BN513" s="269"/>
      <c r="BO513" s="269"/>
      <c r="BP513" s="269"/>
      <c r="BQ513" s="269"/>
    </row>
    <row r="514" spans="1:69" ht="15.75" customHeight="1">
      <c r="A514" s="269"/>
      <c r="B514" s="269"/>
      <c r="C514" s="269"/>
      <c r="D514" s="269"/>
      <c r="E514" s="269"/>
      <c r="F514" s="269"/>
      <c r="G514" s="269"/>
      <c r="H514" s="269"/>
      <c r="I514" s="269"/>
      <c r="J514" s="269"/>
      <c r="K514" s="269"/>
      <c r="L514" s="269"/>
      <c r="M514" s="269"/>
      <c r="N514" s="269"/>
      <c r="O514" s="269"/>
      <c r="P514" s="269"/>
      <c r="Q514" s="269"/>
      <c r="R514" s="269"/>
      <c r="S514" s="269"/>
      <c r="T514" s="269"/>
      <c r="U514" s="269"/>
      <c r="V514" s="269"/>
      <c r="W514" s="269"/>
      <c r="X514" s="269"/>
      <c r="Y514" s="269"/>
      <c r="Z514" s="269"/>
      <c r="AA514" s="269"/>
      <c r="AB514" s="269"/>
      <c r="AC514" s="269"/>
      <c r="AD514" s="269"/>
      <c r="AE514" s="269"/>
      <c r="AF514" s="269"/>
      <c r="AG514" s="269"/>
      <c r="AH514" s="269"/>
      <c r="AI514" s="269"/>
      <c r="AJ514" s="269"/>
      <c r="AK514" s="269"/>
      <c r="AL514" s="269"/>
      <c r="AM514" s="269"/>
      <c r="AN514" s="269"/>
      <c r="AO514" s="269"/>
      <c r="AP514" s="269"/>
      <c r="AQ514" s="269"/>
      <c r="AR514" s="269"/>
      <c r="AS514" s="269"/>
      <c r="AT514" s="269"/>
      <c r="AU514" s="269"/>
      <c r="AV514" s="269"/>
      <c r="AW514" s="269"/>
      <c r="AX514" s="269"/>
      <c r="AY514" s="269"/>
      <c r="AZ514" s="269"/>
      <c r="BA514" s="269"/>
      <c r="BB514" s="269"/>
      <c r="BC514" s="269"/>
      <c r="BD514" s="269"/>
      <c r="BE514" s="269"/>
      <c r="BF514" s="269"/>
      <c r="BG514" s="269"/>
      <c r="BH514" s="269"/>
      <c r="BI514" s="269"/>
      <c r="BJ514" s="269"/>
      <c r="BK514" s="269"/>
      <c r="BL514" s="269"/>
      <c r="BM514" s="269"/>
      <c r="BN514" s="269"/>
      <c r="BO514" s="269"/>
      <c r="BP514" s="269"/>
      <c r="BQ514" s="269"/>
    </row>
    <row r="515" spans="1:69" ht="15.75" customHeight="1">
      <c r="A515" s="269"/>
      <c r="B515" s="269"/>
      <c r="C515" s="269"/>
      <c r="D515" s="269"/>
      <c r="E515" s="269"/>
      <c r="F515" s="269"/>
      <c r="G515" s="269"/>
      <c r="H515" s="269"/>
      <c r="I515" s="269"/>
      <c r="J515" s="269"/>
      <c r="K515" s="269"/>
      <c r="L515" s="269"/>
      <c r="M515" s="269"/>
      <c r="N515" s="269"/>
      <c r="O515" s="269"/>
      <c r="P515" s="269"/>
      <c r="Q515" s="269"/>
      <c r="R515" s="269"/>
      <c r="S515" s="269"/>
      <c r="T515" s="269"/>
      <c r="U515" s="269"/>
      <c r="V515" s="269"/>
      <c r="W515" s="269"/>
      <c r="X515" s="269"/>
      <c r="Y515" s="269"/>
      <c r="Z515" s="269"/>
      <c r="AA515" s="269"/>
      <c r="AB515" s="269"/>
      <c r="AC515" s="269"/>
      <c r="AD515" s="269"/>
      <c r="AE515" s="269"/>
      <c r="AF515" s="269"/>
      <c r="AG515" s="269"/>
      <c r="AH515" s="269"/>
      <c r="AI515" s="269"/>
      <c r="AJ515" s="269"/>
      <c r="AK515" s="269"/>
      <c r="AL515" s="269"/>
      <c r="AM515" s="269"/>
      <c r="AN515" s="269"/>
      <c r="AO515" s="269"/>
      <c r="AP515" s="269"/>
      <c r="AQ515" s="269"/>
      <c r="AR515" s="269"/>
      <c r="AS515" s="269"/>
      <c r="AT515" s="269"/>
      <c r="AU515" s="269"/>
      <c r="AV515" s="269"/>
      <c r="AW515" s="269"/>
      <c r="AX515" s="269"/>
      <c r="AY515" s="269"/>
      <c r="AZ515" s="269"/>
      <c r="BA515" s="269"/>
      <c r="BB515" s="269"/>
      <c r="BC515" s="269"/>
      <c r="BD515" s="269"/>
      <c r="BE515" s="269"/>
      <c r="BF515" s="269"/>
      <c r="BG515" s="269"/>
      <c r="BH515" s="269"/>
      <c r="BI515" s="269"/>
      <c r="BJ515" s="269"/>
      <c r="BK515" s="269"/>
      <c r="BL515" s="269"/>
      <c r="BM515" s="269"/>
      <c r="BN515" s="269"/>
      <c r="BO515" s="269"/>
      <c r="BP515" s="269"/>
      <c r="BQ515" s="269"/>
    </row>
    <row r="516" spans="1:69" ht="15.75" customHeight="1">
      <c r="A516" s="269"/>
      <c r="B516" s="269"/>
      <c r="C516" s="269"/>
      <c r="D516" s="269"/>
      <c r="E516" s="269"/>
      <c r="F516" s="269"/>
      <c r="G516" s="269"/>
      <c r="H516" s="269"/>
      <c r="I516" s="269"/>
      <c r="J516" s="269"/>
      <c r="K516" s="269"/>
      <c r="L516" s="269"/>
      <c r="M516" s="269"/>
      <c r="N516" s="269"/>
      <c r="O516" s="269"/>
      <c r="P516" s="269"/>
      <c r="Q516" s="269"/>
      <c r="R516" s="269"/>
      <c r="S516" s="269"/>
      <c r="T516" s="269"/>
      <c r="U516" s="269"/>
      <c r="V516" s="269"/>
      <c r="W516" s="269"/>
      <c r="X516" s="269"/>
      <c r="Y516" s="269"/>
      <c r="Z516" s="269"/>
      <c r="AA516" s="269"/>
      <c r="AB516" s="269"/>
      <c r="AC516" s="269"/>
      <c r="AD516" s="269"/>
      <c r="AE516" s="269"/>
      <c r="AF516" s="269"/>
      <c r="AG516" s="269"/>
      <c r="AH516" s="269"/>
      <c r="AI516" s="269"/>
      <c r="AJ516" s="269"/>
      <c r="AK516" s="269"/>
      <c r="AL516" s="269"/>
      <c r="AM516" s="269"/>
      <c r="AN516" s="269"/>
      <c r="AO516" s="269"/>
      <c r="AP516" s="269"/>
      <c r="AQ516" s="269"/>
      <c r="AR516" s="269"/>
      <c r="AS516" s="269"/>
      <c r="AT516" s="269"/>
      <c r="AU516" s="269"/>
      <c r="AV516" s="269"/>
      <c r="AW516" s="269"/>
      <c r="AX516" s="269"/>
      <c r="AY516" s="269"/>
      <c r="AZ516" s="269"/>
      <c r="BA516" s="269"/>
      <c r="BB516" s="269"/>
      <c r="BC516" s="269"/>
      <c r="BD516" s="269"/>
      <c r="BE516" s="269"/>
      <c r="BF516" s="269"/>
      <c r="BG516" s="269"/>
      <c r="BH516" s="269"/>
      <c r="BI516" s="269"/>
      <c r="BJ516" s="269"/>
      <c r="BK516" s="269"/>
      <c r="BL516" s="269"/>
      <c r="BM516" s="269"/>
      <c r="BN516" s="269"/>
      <c r="BO516" s="269"/>
      <c r="BP516" s="269"/>
      <c r="BQ516" s="269"/>
    </row>
    <row r="517" spans="1:69" ht="15.75" customHeight="1">
      <c r="A517" s="269"/>
      <c r="B517" s="269"/>
      <c r="C517" s="269"/>
      <c r="D517" s="269"/>
      <c r="E517" s="269"/>
      <c r="F517" s="269"/>
      <c r="G517" s="269"/>
      <c r="H517" s="269"/>
      <c r="I517" s="269"/>
      <c r="J517" s="269"/>
      <c r="K517" s="269"/>
      <c r="L517" s="269"/>
      <c r="M517" s="269"/>
      <c r="N517" s="269"/>
      <c r="O517" s="269"/>
      <c r="P517" s="269"/>
      <c r="Q517" s="269"/>
      <c r="R517" s="269"/>
      <c r="S517" s="269"/>
      <c r="T517" s="269"/>
      <c r="U517" s="269"/>
      <c r="V517" s="269"/>
      <c r="W517" s="269"/>
      <c r="X517" s="269"/>
      <c r="Y517" s="269"/>
      <c r="Z517" s="269"/>
      <c r="AA517" s="269"/>
      <c r="AB517" s="269"/>
      <c r="AC517" s="269"/>
      <c r="AD517" s="269"/>
      <c r="AE517" s="269"/>
      <c r="AF517" s="269"/>
      <c r="AG517" s="269"/>
      <c r="AH517" s="269"/>
      <c r="AI517" s="269"/>
      <c r="AJ517" s="269"/>
      <c r="AK517" s="269"/>
      <c r="AL517" s="269"/>
      <c r="AM517" s="269"/>
      <c r="AN517" s="269"/>
      <c r="AO517" s="269"/>
      <c r="AP517" s="269"/>
      <c r="AQ517" s="269"/>
      <c r="AR517" s="269"/>
      <c r="AS517" s="269"/>
      <c r="AT517" s="269"/>
      <c r="AU517" s="269"/>
      <c r="AV517" s="269"/>
      <c r="AW517" s="269"/>
      <c r="AX517" s="269"/>
      <c r="AY517" s="269"/>
      <c r="AZ517" s="269"/>
      <c r="BA517" s="269"/>
      <c r="BB517" s="269"/>
      <c r="BC517" s="269"/>
      <c r="BD517" s="269"/>
      <c r="BE517" s="269"/>
      <c r="BF517" s="269"/>
      <c r="BG517" s="269"/>
      <c r="BH517" s="269"/>
      <c r="BI517" s="269"/>
      <c r="BJ517" s="269"/>
      <c r="BK517" s="269"/>
      <c r="BL517" s="269"/>
      <c r="BM517" s="269"/>
      <c r="BN517" s="269"/>
      <c r="BO517" s="269"/>
      <c r="BP517" s="269"/>
      <c r="BQ517" s="269"/>
    </row>
    <row r="518" spans="1:69" ht="15.75" customHeight="1">
      <c r="A518" s="269"/>
      <c r="B518" s="269"/>
      <c r="C518" s="269"/>
      <c r="D518" s="269"/>
      <c r="E518" s="269"/>
      <c r="F518" s="269"/>
      <c r="G518" s="269"/>
      <c r="H518" s="269"/>
      <c r="I518" s="269"/>
      <c r="J518" s="269"/>
      <c r="K518" s="269"/>
      <c r="L518" s="269"/>
      <c r="M518" s="269"/>
      <c r="N518" s="269"/>
      <c r="O518" s="269"/>
      <c r="P518" s="269"/>
      <c r="Q518" s="269"/>
      <c r="R518" s="269"/>
      <c r="S518" s="269"/>
      <c r="T518" s="269"/>
      <c r="U518" s="269"/>
      <c r="V518" s="269"/>
      <c r="W518" s="269"/>
      <c r="X518" s="269"/>
      <c r="Y518" s="269"/>
      <c r="Z518" s="269"/>
      <c r="AA518" s="269"/>
      <c r="AB518" s="269"/>
      <c r="AC518" s="269"/>
      <c r="AD518" s="269"/>
      <c r="AE518" s="269"/>
      <c r="AF518" s="269"/>
      <c r="AG518" s="269"/>
      <c r="AH518" s="269"/>
      <c r="AI518" s="269"/>
      <c r="AJ518" s="269"/>
      <c r="AK518" s="269"/>
      <c r="AL518" s="269"/>
      <c r="AM518" s="269"/>
      <c r="AN518" s="269"/>
      <c r="AO518" s="269"/>
      <c r="AP518" s="269"/>
      <c r="AQ518" s="269"/>
      <c r="AR518" s="269"/>
      <c r="AS518" s="269"/>
      <c r="AT518" s="269"/>
      <c r="AU518" s="269"/>
      <c r="AV518" s="269"/>
      <c r="AW518" s="269"/>
      <c r="AX518" s="269"/>
      <c r="AY518" s="269"/>
      <c r="AZ518" s="269"/>
      <c r="BA518" s="269"/>
      <c r="BB518" s="269"/>
      <c r="BC518" s="269"/>
      <c r="BD518" s="269"/>
      <c r="BE518" s="269"/>
      <c r="BF518" s="269"/>
      <c r="BG518" s="269"/>
      <c r="BH518" s="269"/>
      <c r="BI518" s="269"/>
      <c r="BJ518" s="269"/>
      <c r="BK518" s="269"/>
      <c r="BL518" s="269"/>
      <c r="BM518" s="269"/>
      <c r="BN518" s="269"/>
      <c r="BO518" s="269"/>
      <c r="BP518" s="269"/>
      <c r="BQ518" s="269"/>
    </row>
    <row r="519" spans="1:69" ht="15.75" customHeight="1">
      <c r="A519" s="269"/>
      <c r="B519" s="269"/>
      <c r="C519" s="269"/>
      <c r="D519" s="269"/>
      <c r="E519" s="269"/>
      <c r="F519" s="269"/>
      <c r="G519" s="269"/>
      <c r="H519" s="269"/>
      <c r="I519" s="269"/>
      <c r="J519" s="269"/>
      <c r="K519" s="269"/>
      <c r="L519" s="269"/>
      <c r="M519" s="269"/>
      <c r="N519" s="269"/>
      <c r="O519" s="269"/>
      <c r="P519" s="269"/>
      <c r="Q519" s="269"/>
      <c r="R519" s="269"/>
      <c r="S519" s="269"/>
      <c r="T519" s="269"/>
      <c r="U519" s="269"/>
      <c r="V519" s="269"/>
      <c r="W519" s="269"/>
      <c r="X519" s="269"/>
      <c r="Y519" s="269"/>
      <c r="Z519" s="269"/>
      <c r="AA519" s="269"/>
      <c r="AB519" s="269"/>
      <c r="AC519" s="269"/>
      <c r="AD519" s="269"/>
      <c r="AE519" s="269"/>
      <c r="AF519" s="269"/>
      <c r="AG519" s="269"/>
      <c r="AH519" s="269"/>
      <c r="AI519" s="269"/>
      <c r="AJ519" s="269"/>
      <c r="AK519" s="269"/>
      <c r="AL519" s="269"/>
      <c r="AM519" s="269"/>
      <c r="AN519" s="269"/>
      <c r="AO519" s="269"/>
      <c r="AP519" s="269"/>
      <c r="AQ519" s="269"/>
      <c r="AR519" s="269"/>
      <c r="AS519" s="269"/>
      <c r="AT519" s="269"/>
      <c r="AU519" s="269"/>
      <c r="AV519" s="269"/>
      <c r="AW519" s="269"/>
      <c r="AX519" s="269"/>
      <c r="AY519" s="269"/>
      <c r="AZ519" s="269"/>
      <c r="BA519" s="269"/>
      <c r="BB519" s="269"/>
      <c r="BC519" s="269"/>
      <c r="BD519" s="269"/>
      <c r="BE519" s="269"/>
      <c r="BF519" s="269"/>
      <c r="BG519" s="269"/>
      <c r="BH519" s="269"/>
      <c r="BI519" s="269"/>
      <c r="BJ519" s="269"/>
      <c r="BK519" s="269"/>
      <c r="BL519" s="269"/>
      <c r="BM519" s="269"/>
      <c r="BN519" s="269"/>
      <c r="BO519" s="269"/>
      <c r="BP519" s="269"/>
      <c r="BQ519" s="269"/>
    </row>
    <row r="520" spans="1:69" ht="15.75" customHeight="1">
      <c r="A520" s="269"/>
      <c r="B520" s="269"/>
      <c r="C520" s="269"/>
      <c r="D520" s="269"/>
      <c r="E520" s="269"/>
      <c r="F520" s="269"/>
      <c r="G520" s="269"/>
      <c r="H520" s="269"/>
      <c r="I520" s="269"/>
      <c r="J520" s="269"/>
      <c r="K520" s="269"/>
      <c r="L520" s="269"/>
      <c r="M520" s="269"/>
      <c r="N520" s="269"/>
      <c r="O520" s="269"/>
      <c r="P520" s="269"/>
      <c r="Q520" s="269"/>
      <c r="R520" s="269"/>
      <c r="S520" s="269"/>
      <c r="T520" s="269"/>
      <c r="U520" s="269"/>
      <c r="V520" s="269"/>
      <c r="W520" s="269"/>
      <c r="X520" s="269"/>
      <c r="Y520" s="269"/>
      <c r="Z520" s="269"/>
      <c r="AA520" s="269"/>
      <c r="AB520" s="269"/>
      <c r="AC520" s="269"/>
      <c r="AD520" s="269"/>
      <c r="AE520" s="269"/>
      <c r="AF520" s="269"/>
      <c r="AG520" s="269"/>
      <c r="AH520" s="269"/>
      <c r="AI520" s="269"/>
      <c r="AJ520" s="269"/>
      <c r="AK520" s="269"/>
      <c r="AL520" s="269"/>
      <c r="AM520" s="269"/>
      <c r="AN520" s="269"/>
      <c r="AO520" s="269"/>
      <c r="AP520" s="269"/>
      <c r="AQ520" s="269"/>
      <c r="AR520" s="269"/>
      <c r="AS520" s="269"/>
      <c r="AT520" s="269"/>
      <c r="AU520" s="269"/>
      <c r="AV520" s="269"/>
      <c r="AW520" s="269"/>
      <c r="AX520" s="269"/>
      <c r="AY520" s="269"/>
      <c r="AZ520" s="269"/>
      <c r="BA520" s="269"/>
      <c r="BB520" s="269"/>
      <c r="BC520" s="269"/>
      <c r="BD520" s="269"/>
      <c r="BE520" s="269"/>
      <c r="BF520" s="269"/>
      <c r="BG520" s="269"/>
      <c r="BH520" s="269"/>
      <c r="BI520" s="269"/>
      <c r="BJ520" s="269"/>
      <c r="BK520" s="269"/>
      <c r="BL520" s="269"/>
      <c r="BM520" s="269"/>
      <c r="BN520" s="269"/>
      <c r="BO520" s="269"/>
      <c r="BP520" s="269"/>
      <c r="BQ520" s="269"/>
    </row>
    <row r="521" spans="1:69" ht="15.75" customHeight="1">
      <c r="A521" s="269"/>
      <c r="B521" s="269"/>
      <c r="C521" s="269"/>
      <c r="D521" s="269"/>
      <c r="E521" s="269"/>
      <c r="F521" s="269"/>
      <c r="G521" s="269"/>
      <c r="H521" s="269"/>
      <c r="I521" s="269"/>
      <c r="J521" s="269"/>
      <c r="K521" s="269"/>
      <c r="L521" s="269"/>
      <c r="M521" s="269"/>
      <c r="N521" s="269"/>
      <c r="O521" s="269"/>
      <c r="P521" s="269"/>
      <c r="Q521" s="269"/>
      <c r="R521" s="269"/>
      <c r="S521" s="269"/>
      <c r="T521" s="269"/>
      <c r="U521" s="269"/>
      <c r="V521" s="269"/>
      <c r="W521" s="269"/>
      <c r="X521" s="269"/>
      <c r="Y521" s="269"/>
      <c r="Z521" s="269"/>
      <c r="AA521" s="269"/>
      <c r="AB521" s="269"/>
      <c r="AC521" s="269"/>
      <c r="AD521" s="269"/>
      <c r="AE521" s="269"/>
      <c r="AF521" s="269"/>
      <c r="AG521" s="269"/>
      <c r="AH521" s="269"/>
      <c r="AI521" s="269"/>
      <c r="AJ521" s="269"/>
      <c r="AK521" s="269"/>
      <c r="AL521" s="269"/>
      <c r="AM521" s="269"/>
      <c r="AN521" s="269"/>
      <c r="AO521" s="269"/>
      <c r="AP521" s="269"/>
      <c r="AQ521" s="269"/>
      <c r="AR521" s="269"/>
      <c r="AS521" s="269"/>
      <c r="AT521" s="269"/>
      <c r="AU521" s="269"/>
      <c r="AV521" s="269"/>
      <c r="AW521" s="269"/>
      <c r="AX521" s="269"/>
      <c r="AY521" s="269"/>
      <c r="AZ521" s="269"/>
      <c r="BA521" s="269"/>
      <c r="BB521" s="269"/>
      <c r="BC521" s="269"/>
      <c r="BD521" s="269"/>
      <c r="BE521" s="269"/>
      <c r="BF521" s="269"/>
      <c r="BG521" s="269"/>
      <c r="BH521" s="269"/>
      <c r="BI521" s="269"/>
      <c r="BJ521" s="269"/>
      <c r="BK521" s="269"/>
      <c r="BL521" s="269"/>
      <c r="BM521" s="269"/>
      <c r="BN521" s="269"/>
      <c r="BO521" s="269"/>
      <c r="BP521" s="269"/>
      <c r="BQ521" s="269"/>
    </row>
    <row r="522" spans="1:69" ht="15.75" customHeight="1">
      <c r="A522" s="269"/>
      <c r="B522" s="269"/>
      <c r="C522" s="269"/>
      <c r="D522" s="269"/>
      <c r="E522" s="269"/>
      <c r="F522" s="269"/>
      <c r="G522" s="269"/>
      <c r="H522" s="269"/>
      <c r="I522" s="269"/>
      <c r="J522" s="269"/>
      <c r="K522" s="269"/>
      <c r="L522" s="269"/>
      <c r="M522" s="269"/>
      <c r="N522" s="269"/>
      <c r="O522" s="269"/>
      <c r="P522" s="269"/>
      <c r="Q522" s="269"/>
      <c r="R522" s="269"/>
      <c r="S522" s="269"/>
      <c r="T522" s="269"/>
      <c r="U522" s="269"/>
      <c r="V522" s="269"/>
      <c r="W522" s="269"/>
      <c r="X522" s="269"/>
      <c r="Y522" s="269"/>
      <c r="Z522" s="269"/>
      <c r="AA522" s="269"/>
      <c r="AB522" s="269"/>
      <c r="AC522" s="269"/>
      <c r="AD522" s="269"/>
      <c r="AE522" s="269"/>
      <c r="AF522" s="269"/>
      <c r="AG522" s="269"/>
      <c r="AH522" s="269"/>
      <c r="AI522" s="269"/>
      <c r="AJ522" s="269"/>
      <c r="AK522" s="269"/>
      <c r="AL522" s="269"/>
      <c r="AM522" s="269"/>
      <c r="AN522" s="269"/>
      <c r="AO522" s="269"/>
      <c r="AP522" s="269"/>
      <c r="AQ522" s="269"/>
      <c r="AR522" s="269"/>
      <c r="AS522" s="269"/>
      <c r="AT522" s="269"/>
      <c r="AU522" s="269"/>
      <c r="AV522" s="269"/>
      <c r="AW522" s="269"/>
      <c r="AX522" s="269"/>
      <c r="AY522" s="269"/>
      <c r="AZ522" s="269"/>
      <c r="BA522" s="269"/>
      <c r="BB522" s="269"/>
      <c r="BC522" s="269"/>
      <c r="BD522" s="269"/>
      <c r="BE522" s="269"/>
      <c r="BF522" s="269"/>
      <c r="BG522" s="269"/>
      <c r="BH522" s="269"/>
      <c r="BI522" s="269"/>
      <c r="BJ522" s="269"/>
      <c r="BK522" s="269"/>
      <c r="BL522" s="269"/>
      <c r="BM522" s="269"/>
      <c r="BN522" s="269"/>
      <c r="BO522" s="269"/>
      <c r="BP522" s="269"/>
      <c r="BQ522" s="269"/>
    </row>
    <row r="523" spans="1:69" ht="15.75" customHeight="1">
      <c r="A523" s="269"/>
      <c r="B523" s="269"/>
      <c r="C523" s="269"/>
      <c r="D523" s="269"/>
      <c r="E523" s="269"/>
      <c r="F523" s="269"/>
      <c r="G523" s="269"/>
      <c r="H523" s="269"/>
      <c r="I523" s="269"/>
      <c r="J523" s="269"/>
      <c r="K523" s="269"/>
      <c r="L523" s="269"/>
      <c r="M523" s="269"/>
      <c r="N523" s="269"/>
      <c r="O523" s="269"/>
      <c r="P523" s="269"/>
      <c r="Q523" s="269"/>
      <c r="R523" s="269"/>
      <c r="S523" s="269"/>
      <c r="T523" s="269"/>
      <c r="U523" s="269"/>
      <c r="V523" s="269"/>
      <c r="W523" s="269"/>
      <c r="X523" s="269"/>
      <c r="Y523" s="269"/>
      <c r="Z523" s="269"/>
      <c r="AA523" s="269"/>
      <c r="AB523" s="269"/>
      <c r="AC523" s="269"/>
      <c r="AD523" s="269"/>
      <c r="AE523" s="269"/>
      <c r="AF523" s="269"/>
      <c r="AG523" s="269"/>
      <c r="AH523" s="269"/>
      <c r="AI523" s="269"/>
      <c r="AJ523" s="269"/>
      <c r="AK523" s="269"/>
      <c r="AL523" s="269"/>
      <c r="AM523" s="269"/>
      <c r="AN523" s="269"/>
      <c r="AO523" s="269"/>
      <c r="AP523" s="269"/>
      <c r="AQ523" s="269"/>
      <c r="AR523" s="269"/>
      <c r="AS523" s="269"/>
      <c r="AT523" s="269"/>
      <c r="AU523" s="269"/>
      <c r="AV523" s="269"/>
      <c r="AW523" s="269"/>
      <c r="AX523" s="269"/>
      <c r="AY523" s="269"/>
      <c r="AZ523" s="269"/>
      <c r="BA523" s="269"/>
      <c r="BB523" s="269"/>
      <c r="BC523" s="269"/>
      <c r="BD523" s="269"/>
      <c r="BE523" s="269"/>
      <c r="BF523" s="269"/>
      <c r="BG523" s="269"/>
      <c r="BH523" s="269"/>
      <c r="BI523" s="269"/>
      <c r="BJ523" s="269"/>
      <c r="BK523" s="269"/>
      <c r="BL523" s="269"/>
      <c r="BM523" s="269"/>
      <c r="BN523" s="269"/>
      <c r="BO523" s="269"/>
      <c r="BP523" s="269"/>
      <c r="BQ523" s="269"/>
    </row>
    <row r="524" spans="1:69" ht="15.75" customHeight="1">
      <c r="A524" s="269"/>
      <c r="B524" s="269"/>
      <c r="C524" s="269"/>
      <c r="D524" s="269"/>
      <c r="E524" s="269"/>
      <c r="F524" s="269"/>
      <c r="G524" s="269"/>
      <c r="H524" s="269"/>
      <c r="I524" s="269"/>
      <c r="J524" s="269"/>
      <c r="K524" s="269"/>
      <c r="L524" s="269"/>
      <c r="M524" s="269"/>
      <c r="N524" s="269"/>
      <c r="O524" s="269"/>
      <c r="P524" s="269"/>
      <c r="Q524" s="269"/>
      <c r="R524" s="269"/>
      <c r="S524" s="269"/>
      <c r="T524" s="269"/>
      <c r="U524" s="269"/>
      <c r="V524" s="269"/>
      <c r="W524" s="269"/>
      <c r="X524" s="269"/>
      <c r="Y524" s="269"/>
      <c r="Z524" s="269"/>
      <c r="AA524" s="269"/>
      <c r="AB524" s="269"/>
      <c r="AC524" s="269"/>
      <c r="AD524" s="269"/>
      <c r="AE524" s="269"/>
      <c r="AF524" s="269"/>
      <c r="AG524" s="269"/>
      <c r="AH524" s="269"/>
      <c r="AI524" s="269"/>
      <c r="AJ524" s="269"/>
      <c r="AK524" s="269"/>
      <c r="AL524" s="269"/>
      <c r="AM524" s="269"/>
      <c r="AN524" s="269"/>
      <c r="AO524" s="269"/>
      <c r="AP524" s="269"/>
      <c r="AQ524" s="269"/>
      <c r="AR524" s="269"/>
      <c r="AS524" s="269"/>
      <c r="AT524" s="269"/>
      <c r="AU524" s="269"/>
      <c r="AV524" s="269"/>
      <c r="AW524" s="269"/>
      <c r="AX524" s="269"/>
      <c r="AY524" s="269"/>
      <c r="AZ524" s="269"/>
      <c r="BA524" s="269"/>
      <c r="BB524" s="269"/>
      <c r="BC524" s="269"/>
      <c r="BD524" s="269"/>
      <c r="BE524" s="269"/>
      <c r="BF524" s="269"/>
      <c r="BG524" s="269"/>
      <c r="BH524" s="269"/>
      <c r="BI524" s="269"/>
      <c r="BJ524" s="269"/>
      <c r="BK524" s="269"/>
      <c r="BL524" s="269"/>
      <c r="BM524" s="269"/>
      <c r="BN524" s="269"/>
      <c r="BO524" s="269"/>
      <c r="BP524" s="269"/>
      <c r="BQ524" s="269"/>
    </row>
    <row r="525" spans="1:69" ht="15.75" customHeight="1">
      <c r="A525" s="269"/>
      <c r="B525" s="269"/>
      <c r="C525" s="269"/>
      <c r="D525" s="269"/>
      <c r="E525" s="269"/>
      <c r="F525" s="269"/>
      <c r="G525" s="269"/>
      <c r="H525" s="269"/>
      <c r="I525" s="269"/>
      <c r="J525" s="269"/>
      <c r="K525" s="269"/>
      <c r="L525" s="269"/>
      <c r="M525" s="269"/>
      <c r="N525" s="269"/>
      <c r="O525" s="269"/>
      <c r="P525" s="269"/>
      <c r="Q525" s="269"/>
      <c r="R525" s="269"/>
      <c r="S525" s="269"/>
      <c r="T525" s="269"/>
      <c r="U525" s="269"/>
      <c r="V525" s="269"/>
      <c r="W525" s="269"/>
      <c r="X525" s="269"/>
      <c r="Y525" s="269"/>
      <c r="Z525" s="269"/>
      <c r="AA525" s="269"/>
      <c r="AB525" s="269"/>
      <c r="AC525" s="269"/>
      <c r="AD525" s="269"/>
      <c r="AE525" s="269"/>
      <c r="AF525" s="269"/>
      <c r="AG525" s="269"/>
      <c r="AH525" s="269"/>
      <c r="AI525" s="269"/>
      <c r="AJ525" s="269"/>
      <c r="AK525" s="269"/>
      <c r="AL525" s="269"/>
      <c r="AM525" s="269"/>
      <c r="AN525" s="269"/>
      <c r="AO525" s="269"/>
      <c r="AP525" s="269"/>
      <c r="AQ525" s="269"/>
      <c r="AR525" s="269"/>
      <c r="AS525" s="269"/>
      <c r="AT525" s="269"/>
      <c r="AU525" s="269"/>
      <c r="AV525" s="269"/>
      <c r="AW525" s="269"/>
      <c r="AX525" s="269"/>
      <c r="AY525" s="269"/>
      <c r="AZ525" s="269"/>
      <c r="BA525" s="269"/>
      <c r="BB525" s="269"/>
      <c r="BC525" s="269"/>
      <c r="BD525" s="269"/>
      <c r="BE525" s="269"/>
      <c r="BF525" s="269"/>
      <c r="BG525" s="269"/>
      <c r="BH525" s="269"/>
      <c r="BI525" s="269"/>
      <c r="BJ525" s="269"/>
      <c r="BK525" s="269"/>
      <c r="BL525" s="269"/>
      <c r="BM525" s="269"/>
      <c r="BN525" s="269"/>
      <c r="BO525" s="269"/>
      <c r="BP525" s="269"/>
      <c r="BQ525" s="269"/>
    </row>
    <row r="526" spans="1:69" ht="15.75" customHeight="1">
      <c r="A526" s="269"/>
      <c r="B526" s="269"/>
      <c r="C526" s="269"/>
      <c r="D526" s="269"/>
      <c r="E526" s="269"/>
      <c r="F526" s="269"/>
      <c r="G526" s="269"/>
      <c r="H526" s="269"/>
      <c r="I526" s="269"/>
      <c r="J526" s="269"/>
      <c r="K526" s="269"/>
      <c r="L526" s="269"/>
      <c r="M526" s="269"/>
      <c r="N526" s="269"/>
      <c r="O526" s="269"/>
      <c r="P526" s="269"/>
      <c r="Q526" s="269"/>
      <c r="R526" s="269"/>
      <c r="S526" s="269"/>
      <c r="T526" s="269"/>
      <c r="U526" s="269"/>
      <c r="V526" s="269"/>
      <c r="W526" s="269"/>
      <c r="X526" s="269"/>
      <c r="Y526" s="269"/>
      <c r="Z526" s="269"/>
      <c r="AA526" s="269"/>
      <c r="AB526" s="269"/>
      <c r="AC526" s="269"/>
      <c r="AD526" s="269"/>
      <c r="AE526" s="269"/>
      <c r="AF526" s="269"/>
      <c r="AG526" s="269"/>
      <c r="AH526" s="269"/>
      <c r="AI526" s="269"/>
      <c r="AJ526" s="269"/>
      <c r="AK526" s="269"/>
      <c r="AL526" s="269"/>
      <c r="AM526" s="269"/>
      <c r="AN526" s="269"/>
      <c r="AO526" s="269"/>
      <c r="AP526" s="269"/>
      <c r="AQ526" s="269"/>
      <c r="AR526" s="269"/>
      <c r="AS526" s="269"/>
      <c r="AT526" s="269"/>
      <c r="AU526" s="269"/>
      <c r="AV526" s="269"/>
      <c r="AW526" s="269"/>
      <c r="AX526" s="269"/>
      <c r="AY526" s="269"/>
      <c r="AZ526" s="269"/>
      <c r="BA526" s="269"/>
      <c r="BB526" s="269"/>
      <c r="BC526" s="269"/>
      <c r="BD526" s="269"/>
      <c r="BE526" s="269"/>
      <c r="BF526" s="269"/>
      <c r="BG526" s="269"/>
      <c r="BH526" s="269"/>
      <c r="BI526" s="269"/>
      <c r="BJ526" s="269"/>
      <c r="BK526" s="269"/>
      <c r="BL526" s="269"/>
      <c r="BM526" s="269"/>
      <c r="BN526" s="269"/>
      <c r="BO526" s="269"/>
      <c r="BP526" s="269"/>
      <c r="BQ526" s="269"/>
    </row>
    <row r="527" spans="1:69" ht="15.75" customHeight="1">
      <c r="A527" s="269"/>
      <c r="B527" s="269"/>
      <c r="C527" s="269"/>
      <c r="D527" s="269"/>
      <c r="E527" s="269"/>
      <c r="F527" s="269"/>
      <c r="G527" s="269"/>
      <c r="H527" s="269"/>
      <c r="I527" s="269"/>
      <c r="J527" s="269"/>
      <c r="K527" s="269"/>
      <c r="L527" s="269"/>
      <c r="M527" s="269"/>
      <c r="N527" s="269"/>
      <c r="O527" s="269"/>
      <c r="P527" s="269"/>
      <c r="Q527" s="269"/>
      <c r="R527" s="269"/>
      <c r="S527" s="269"/>
      <c r="T527" s="269"/>
      <c r="U527" s="269"/>
      <c r="V527" s="269"/>
      <c r="W527" s="269"/>
      <c r="X527" s="269"/>
      <c r="Y527" s="269"/>
      <c r="Z527" s="269"/>
      <c r="AA527" s="269"/>
      <c r="AB527" s="269"/>
      <c r="AC527" s="269"/>
      <c r="AD527" s="269"/>
      <c r="AE527" s="269"/>
      <c r="AF527" s="269"/>
      <c r="AG527" s="269"/>
      <c r="AH527" s="269"/>
      <c r="AI527" s="269"/>
      <c r="AJ527" s="269"/>
      <c r="AK527" s="269"/>
      <c r="AL527" s="269"/>
      <c r="AM527" s="269"/>
      <c r="AN527" s="269"/>
      <c r="AO527" s="269"/>
      <c r="AP527" s="269"/>
      <c r="AQ527" s="269"/>
      <c r="AR527" s="269"/>
      <c r="AS527" s="269"/>
      <c r="AT527" s="269"/>
      <c r="AU527" s="269"/>
      <c r="AV527" s="269"/>
      <c r="AW527" s="269"/>
      <c r="AX527" s="269"/>
      <c r="AY527" s="269"/>
      <c r="AZ527" s="269"/>
      <c r="BA527" s="269"/>
      <c r="BB527" s="269"/>
      <c r="BC527" s="269"/>
      <c r="BD527" s="269"/>
      <c r="BE527" s="269"/>
      <c r="BF527" s="269"/>
      <c r="BG527" s="269"/>
      <c r="BH527" s="269"/>
      <c r="BI527" s="269"/>
      <c r="BJ527" s="269"/>
      <c r="BK527" s="269"/>
      <c r="BL527" s="269"/>
      <c r="BM527" s="269"/>
      <c r="BN527" s="269"/>
      <c r="BO527" s="269"/>
      <c r="BP527" s="269"/>
      <c r="BQ527" s="269"/>
    </row>
    <row r="528" spans="1:69" ht="15.75" customHeight="1">
      <c r="A528" s="269"/>
      <c r="B528" s="269"/>
      <c r="C528" s="269"/>
      <c r="D528" s="269"/>
      <c r="E528" s="269"/>
      <c r="F528" s="269"/>
      <c r="G528" s="269"/>
      <c r="H528" s="269"/>
      <c r="I528" s="269"/>
      <c r="J528" s="269"/>
      <c r="K528" s="269"/>
      <c r="L528" s="269"/>
      <c r="M528" s="269"/>
      <c r="N528" s="269"/>
      <c r="O528" s="269"/>
      <c r="P528" s="269"/>
      <c r="Q528" s="269"/>
      <c r="R528" s="269"/>
      <c r="S528" s="269"/>
      <c r="T528" s="269"/>
      <c r="U528" s="269"/>
      <c r="V528" s="269"/>
      <c r="W528" s="269"/>
      <c r="X528" s="269"/>
      <c r="Y528" s="269"/>
      <c r="Z528" s="269"/>
      <c r="AA528" s="269"/>
      <c r="AB528" s="269"/>
      <c r="AC528" s="269"/>
      <c r="AD528" s="269"/>
      <c r="AE528" s="269"/>
      <c r="AF528" s="269"/>
      <c r="AG528" s="269"/>
      <c r="AH528" s="269"/>
      <c r="AI528" s="269"/>
      <c r="AJ528" s="269"/>
      <c r="AK528" s="269"/>
      <c r="AL528" s="269"/>
      <c r="AM528" s="269"/>
      <c r="AN528" s="269"/>
      <c r="AO528" s="269"/>
      <c r="AP528" s="269"/>
      <c r="AQ528" s="269"/>
      <c r="AR528" s="269"/>
      <c r="AS528" s="269"/>
      <c r="AT528" s="269"/>
      <c r="AU528" s="269"/>
      <c r="AV528" s="269"/>
      <c r="AW528" s="269"/>
      <c r="AX528" s="269"/>
      <c r="AY528" s="269"/>
      <c r="AZ528" s="269"/>
      <c r="BA528" s="269"/>
      <c r="BB528" s="269"/>
      <c r="BC528" s="269"/>
      <c r="BD528" s="269"/>
      <c r="BE528" s="269"/>
      <c r="BF528" s="269"/>
      <c r="BG528" s="269"/>
      <c r="BH528" s="269"/>
      <c r="BI528" s="269"/>
      <c r="BJ528" s="269"/>
      <c r="BK528" s="269"/>
      <c r="BL528" s="269"/>
      <c r="BM528" s="269"/>
      <c r="BN528" s="269"/>
      <c r="BO528" s="269"/>
      <c r="BP528" s="269"/>
      <c r="BQ528" s="269"/>
    </row>
    <row r="529" spans="1:69" ht="15.75" customHeight="1">
      <c r="A529" s="269"/>
      <c r="B529" s="269"/>
      <c r="C529" s="269"/>
      <c r="D529" s="269"/>
      <c r="E529" s="269"/>
      <c r="F529" s="269"/>
      <c r="G529" s="269"/>
      <c r="H529" s="269"/>
      <c r="I529" s="269"/>
      <c r="J529" s="269"/>
      <c r="K529" s="269"/>
      <c r="L529" s="269"/>
      <c r="M529" s="269"/>
      <c r="N529" s="269"/>
      <c r="O529" s="269"/>
      <c r="P529" s="269"/>
      <c r="Q529" s="269"/>
      <c r="R529" s="269"/>
      <c r="S529" s="269"/>
      <c r="T529" s="269"/>
      <c r="U529" s="269"/>
      <c r="V529" s="269"/>
      <c r="W529" s="269"/>
      <c r="X529" s="269"/>
      <c r="Y529" s="269"/>
      <c r="Z529" s="269"/>
      <c r="AA529" s="269"/>
      <c r="AB529" s="269"/>
      <c r="AC529" s="269"/>
      <c r="AD529" s="269"/>
      <c r="AE529" s="269"/>
      <c r="AF529" s="269"/>
      <c r="AG529" s="269"/>
      <c r="AH529" s="269"/>
      <c r="AI529" s="269"/>
      <c r="AJ529" s="269"/>
      <c r="AK529" s="269"/>
      <c r="AL529" s="269"/>
      <c r="AM529" s="269"/>
      <c r="AN529" s="269"/>
      <c r="AO529" s="269"/>
      <c r="AP529" s="269"/>
      <c r="AQ529" s="269"/>
      <c r="AR529" s="269"/>
      <c r="AS529" s="269"/>
      <c r="AT529" s="269"/>
      <c r="AU529" s="269"/>
      <c r="AV529" s="269"/>
      <c r="AW529" s="269"/>
      <c r="AX529" s="269"/>
      <c r="AY529" s="269"/>
      <c r="AZ529" s="269"/>
      <c r="BA529" s="269"/>
      <c r="BB529" s="269"/>
      <c r="BC529" s="269"/>
      <c r="BD529" s="269"/>
      <c r="BE529" s="269"/>
      <c r="BF529" s="269"/>
      <c r="BG529" s="269"/>
      <c r="BH529" s="269"/>
      <c r="BI529" s="269"/>
      <c r="BJ529" s="269"/>
      <c r="BK529" s="269"/>
      <c r="BL529" s="269"/>
      <c r="BM529" s="269"/>
      <c r="BN529" s="269"/>
      <c r="BO529" s="269"/>
      <c r="BP529" s="269"/>
      <c r="BQ529" s="269"/>
    </row>
    <row r="530" spans="1:69" ht="15.75" customHeight="1">
      <c r="A530" s="269"/>
      <c r="B530" s="269"/>
      <c r="C530" s="269"/>
      <c r="D530" s="269"/>
      <c r="E530" s="269"/>
      <c r="F530" s="269"/>
      <c r="G530" s="269"/>
      <c r="H530" s="269"/>
      <c r="I530" s="269"/>
      <c r="J530" s="269"/>
      <c r="K530" s="269"/>
      <c r="L530" s="269"/>
      <c r="M530" s="269"/>
      <c r="N530" s="269"/>
      <c r="O530" s="269"/>
      <c r="P530" s="269"/>
      <c r="Q530" s="269"/>
      <c r="R530" s="269"/>
      <c r="S530" s="269"/>
      <c r="T530" s="269"/>
      <c r="U530" s="269"/>
      <c r="V530" s="269"/>
      <c r="W530" s="269"/>
      <c r="X530" s="269"/>
      <c r="Y530" s="269"/>
      <c r="Z530" s="269"/>
      <c r="AA530" s="269"/>
      <c r="AB530" s="269"/>
      <c r="AC530" s="269"/>
      <c r="AD530" s="269"/>
      <c r="AE530" s="269"/>
      <c r="AF530" s="269"/>
      <c r="AG530" s="269"/>
      <c r="AH530" s="269"/>
      <c r="AI530" s="269"/>
      <c r="AJ530" s="269"/>
      <c r="AK530" s="269"/>
      <c r="AL530" s="269"/>
      <c r="AM530" s="269"/>
      <c r="AN530" s="269"/>
      <c r="AO530" s="269"/>
      <c r="AP530" s="269"/>
      <c r="AQ530" s="269"/>
      <c r="AR530" s="269"/>
      <c r="AS530" s="269"/>
      <c r="AT530" s="269"/>
      <c r="AU530" s="269"/>
      <c r="AV530" s="269"/>
      <c r="AW530" s="269"/>
      <c r="AX530" s="269"/>
      <c r="AY530" s="269"/>
      <c r="AZ530" s="269"/>
      <c r="BA530" s="269"/>
      <c r="BB530" s="269"/>
      <c r="BC530" s="269"/>
      <c r="BD530" s="269"/>
      <c r="BE530" s="269"/>
      <c r="BF530" s="269"/>
      <c r="BG530" s="269"/>
      <c r="BH530" s="269"/>
      <c r="BI530" s="269"/>
      <c r="BJ530" s="269"/>
      <c r="BK530" s="269"/>
      <c r="BL530" s="269"/>
      <c r="BM530" s="269"/>
      <c r="BN530" s="269"/>
      <c r="BO530" s="269"/>
      <c r="BP530" s="269"/>
      <c r="BQ530" s="269"/>
    </row>
    <row r="531" spans="1:69" ht="15.75" customHeight="1">
      <c r="A531" s="269"/>
      <c r="B531" s="269"/>
      <c r="C531" s="269"/>
      <c r="D531" s="269"/>
      <c r="E531" s="269"/>
      <c r="F531" s="269"/>
      <c r="G531" s="269"/>
      <c r="H531" s="269"/>
      <c r="I531" s="269"/>
      <c r="J531" s="269"/>
      <c r="K531" s="269"/>
      <c r="L531" s="269"/>
      <c r="M531" s="269"/>
      <c r="N531" s="269"/>
      <c r="O531" s="269"/>
      <c r="P531" s="269"/>
      <c r="Q531" s="269"/>
      <c r="R531" s="269"/>
      <c r="S531" s="269"/>
      <c r="T531" s="269"/>
      <c r="U531" s="269"/>
      <c r="V531" s="269"/>
      <c r="W531" s="269"/>
      <c r="X531" s="269"/>
      <c r="Y531" s="269"/>
      <c r="Z531" s="269"/>
      <c r="AA531" s="269"/>
      <c r="AB531" s="269"/>
      <c r="AC531" s="269"/>
      <c r="AD531" s="269"/>
      <c r="AE531" s="269"/>
      <c r="AF531" s="269"/>
      <c r="AG531" s="269"/>
      <c r="AH531" s="269"/>
      <c r="AI531" s="269"/>
      <c r="AJ531" s="269"/>
      <c r="AK531" s="269"/>
      <c r="AL531" s="269"/>
      <c r="AM531" s="269"/>
      <c r="AN531" s="269"/>
      <c r="AO531" s="269"/>
      <c r="AP531" s="269"/>
      <c r="AQ531" s="269"/>
      <c r="AR531" s="269"/>
      <c r="AS531" s="269"/>
      <c r="AT531" s="269"/>
      <c r="AU531" s="269"/>
      <c r="AV531" s="269"/>
      <c r="AW531" s="269"/>
      <c r="AX531" s="269"/>
      <c r="AY531" s="269"/>
      <c r="AZ531" s="269"/>
      <c r="BA531" s="269"/>
      <c r="BB531" s="269"/>
      <c r="BC531" s="269"/>
      <c r="BD531" s="269"/>
      <c r="BE531" s="269"/>
      <c r="BF531" s="269"/>
      <c r="BG531" s="269"/>
      <c r="BH531" s="269"/>
      <c r="BI531" s="269"/>
      <c r="BJ531" s="269"/>
      <c r="BK531" s="269"/>
      <c r="BL531" s="269"/>
      <c r="BM531" s="269"/>
      <c r="BN531" s="269"/>
      <c r="BO531" s="269"/>
      <c r="BP531" s="269"/>
      <c r="BQ531" s="269"/>
    </row>
    <row r="532" spans="1:69" ht="15.75" customHeight="1">
      <c r="A532" s="269"/>
      <c r="B532" s="269"/>
      <c r="C532" s="269"/>
      <c r="D532" s="269"/>
      <c r="E532" s="269"/>
      <c r="F532" s="269"/>
      <c r="G532" s="269"/>
      <c r="H532" s="269"/>
      <c r="I532" s="269"/>
      <c r="J532" s="269"/>
      <c r="K532" s="269"/>
      <c r="L532" s="269"/>
      <c r="M532" s="269"/>
      <c r="N532" s="269"/>
      <c r="O532" s="269"/>
      <c r="P532" s="269"/>
      <c r="Q532" s="269"/>
      <c r="R532" s="269"/>
      <c r="S532" s="269"/>
      <c r="T532" s="269"/>
      <c r="U532" s="269"/>
      <c r="V532" s="269"/>
      <c r="W532" s="269"/>
      <c r="X532" s="269"/>
      <c r="Y532" s="269"/>
      <c r="Z532" s="269"/>
      <c r="AA532" s="269"/>
      <c r="AB532" s="269"/>
      <c r="AC532" s="269"/>
      <c r="AD532" s="269"/>
      <c r="AE532" s="269"/>
      <c r="AF532" s="269"/>
      <c r="AG532" s="269"/>
      <c r="AH532" s="269"/>
      <c r="AI532" s="269"/>
      <c r="AJ532" s="269"/>
      <c r="AK532" s="269"/>
      <c r="AL532" s="269"/>
      <c r="AM532" s="269"/>
      <c r="AN532" s="269"/>
      <c r="AO532" s="269"/>
      <c r="AP532" s="269"/>
      <c r="AQ532" s="269"/>
      <c r="AR532" s="269"/>
      <c r="AS532" s="269"/>
      <c r="AT532" s="269"/>
      <c r="AU532" s="269"/>
      <c r="AV532" s="269"/>
      <c r="AW532" s="269"/>
      <c r="AX532" s="269"/>
      <c r="AY532" s="269"/>
      <c r="AZ532" s="269"/>
      <c r="BA532" s="269"/>
      <c r="BB532" s="269"/>
      <c r="BC532" s="269"/>
      <c r="BD532" s="269"/>
      <c r="BE532" s="269"/>
      <c r="BF532" s="269"/>
      <c r="BG532" s="269"/>
      <c r="BH532" s="269"/>
      <c r="BI532" s="269"/>
      <c r="BJ532" s="269"/>
      <c r="BK532" s="269"/>
      <c r="BL532" s="269"/>
      <c r="BM532" s="269"/>
      <c r="BN532" s="269"/>
      <c r="BO532" s="269"/>
      <c r="BP532" s="269"/>
      <c r="BQ532" s="269"/>
    </row>
    <row r="533" spans="1:69" ht="15.75" customHeight="1">
      <c r="A533" s="269"/>
      <c r="B533" s="269"/>
      <c r="C533" s="269"/>
      <c r="D533" s="269"/>
      <c r="E533" s="269"/>
      <c r="F533" s="269"/>
      <c r="G533" s="269"/>
      <c r="H533" s="269"/>
      <c r="I533" s="269"/>
      <c r="J533" s="269"/>
      <c r="K533" s="269"/>
      <c r="L533" s="269"/>
      <c r="M533" s="269"/>
      <c r="N533" s="269"/>
      <c r="O533" s="269"/>
      <c r="P533" s="269"/>
      <c r="Q533" s="269"/>
      <c r="R533" s="269"/>
      <c r="S533" s="269"/>
      <c r="T533" s="269"/>
      <c r="U533" s="269"/>
      <c r="V533" s="269"/>
      <c r="W533" s="269"/>
      <c r="X533" s="269"/>
      <c r="Y533" s="269"/>
      <c r="Z533" s="269"/>
      <c r="AA533" s="269"/>
      <c r="AB533" s="269"/>
      <c r="AC533" s="269"/>
      <c r="AD533" s="269"/>
      <c r="AE533" s="269"/>
      <c r="AF533" s="269"/>
      <c r="AG533" s="269"/>
      <c r="AH533" s="269"/>
      <c r="AI533" s="269"/>
      <c r="AJ533" s="269"/>
      <c r="AK533" s="269"/>
      <c r="AL533" s="269"/>
      <c r="AM533" s="269"/>
      <c r="AN533" s="269"/>
      <c r="AO533" s="269"/>
      <c r="AP533" s="269"/>
      <c r="AQ533" s="269"/>
      <c r="AR533" s="269"/>
      <c r="AS533" s="269"/>
      <c r="AT533" s="269"/>
      <c r="AU533" s="269"/>
      <c r="AV533" s="269"/>
      <c r="AW533" s="269"/>
      <c r="AX533" s="269"/>
      <c r="AY533" s="269"/>
      <c r="AZ533" s="269"/>
      <c r="BA533" s="269"/>
      <c r="BB533" s="269"/>
      <c r="BC533" s="269"/>
      <c r="BD533" s="269"/>
      <c r="BE533" s="269"/>
      <c r="BF533" s="269"/>
      <c r="BG533" s="269"/>
      <c r="BH533" s="269"/>
      <c r="BI533" s="269"/>
      <c r="BJ533" s="269"/>
      <c r="BK533" s="269"/>
      <c r="BL533" s="269"/>
      <c r="BM533" s="269"/>
      <c r="BN533" s="269"/>
      <c r="BO533" s="269"/>
      <c r="BP533" s="269"/>
      <c r="BQ533" s="269"/>
    </row>
    <row r="534" spans="1:69" ht="15.75" customHeight="1">
      <c r="A534" s="269"/>
      <c r="B534" s="269"/>
      <c r="C534" s="269"/>
      <c r="D534" s="269"/>
      <c r="E534" s="269"/>
      <c r="F534" s="269"/>
      <c r="G534" s="269"/>
      <c r="H534" s="269"/>
      <c r="I534" s="269"/>
      <c r="J534" s="269"/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69"/>
      <c r="AG534" s="269"/>
      <c r="AH534" s="269"/>
      <c r="AI534" s="269"/>
      <c r="AJ534" s="269"/>
      <c r="AK534" s="269"/>
      <c r="AL534" s="269"/>
      <c r="AM534" s="269"/>
      <c r="AN534" s="269"/>
      <c r="AO534" s="269"/>
      <c r="AP534" s="269"/>
      <c r="AQ534" s="269"/>
      <c r="AR534" s="269"/>
      <c r="AS534" s="269"/>
      <c r="AT534" s="269"/>
      <c r="AU534" s="269"/>
      <c r="AV534" s="269"/>
      <c r="AW534" s="269"/>
      <c r="AX534" s="269"/>
      <c r="AY534" s="269"/>
      <c r="AZ534" s="269"/>
      <c r="BA534" s="269"/>
      <c r="BB534" s="269"/>
      <c r="BC534" s="269"/>
      <c r="BD534" s="269"/>
      <c r="BE534" s="269"/>
      <c r="BF534" s="269"/>
      <c r="BG534" s="269"/>
      <c r="BH534" s="269"/>
      <c r="BI534" s="269"/>
      <c r="BJ534" s="269"/>
      <c r="BK534" s="269"/>
      <c r="BL534" s="269"/>
      <c r="BM534" s="269"/>
      <c r="BN534" s="269"/>
      <c r="BO534" s="269"/>
      <c r="BP534" s="269"/>
      <c r="BQ534" s="269"/>
    </row>
    <row r="535" spans="1:69" ht="15.75" customHeight="1">
      <c r="A535" s="269"/>
      <c r="B535" s="269"/>
      <c r="C535" s="269"/>
      <c r="D535" s="269"/>
      <c r="E535" s="269"/>
      <c r="F535" s="269"/>
      <c r="G535" s="269"/>
      <c r="H535" s="269"/>
      <c r="I535" s="269"/>
      <c r="J535" s="269"/>
      <c r="K535" s="269"/>
      <c r="L535" s="269"/>
      <c r="M535" s="269"/>
      <c r="N535" s="269"/>
      <c r="O535" s="269"/>
      <c r="P535" s="269"/>
      <c r="Q535" s="269"/>
      <c r="R535" s="269"/>
      <c r="S535" s="269"/>
      <c r="T535" s="269"/>
      <c r="U535" s="269"/>
      <c r="V535" s="269"/>
      <c r="W535" s="269"/>
      <c r="X535" s="269"/>
      <c r="Y535" s="269"/>
      <c r="Z535" s="269"/>
      <c r="AA535" s="269"/>
      <c r="AB535" s="269"/>
      <c r="AC535" s="269"/>
      <c r="AD535" s="269"/>
      <c r="AE535" s="269"/>
      <c r="AF535" s="269"/>
      <c r="AG535" s="269"/>
      <c r="AH535" s="269"/>
      <c r="AI535" s="269"/>
      <c r="AJ535" s="269"/>
      <c r="AK535" s="269"/>
      <c r="AL535" s="269"/>
      <c r="AM535" s="269"/>
      <c r="AN535" s="269"/>
      <c r="AO535" s="269"/>
      <c r="AP535" s="269"/>
      <c r="AQ535" s="269"/>
      <c r="AR535" s="269"/>
      <c r="AS535" s="269"/>
      <c r="AT535" s="269"/>
      <c r="AU535" s="269"/>
      <c r="AV535" s="269"/>
      <c r="AW535" s="269"/>
      <c r="AX535" s="269"/>
      <c r="AY535" s="269"/>
      <c r="AZ535" s="269"/>
      <c r="BA535" s="269"/>
      <c r="BB535" s="269"/>
      <c r="BC535" s="269"/>
      <c r="BD535" s="269"/>
      <c r="BE535" s="269"/>
      <c r="BF535" s="269"/>
      <c r="BG535" s="269"/>
      <c r="BH535" s="269"/>
      <c r="BI535" s="269"/>
      <c r="BJ535" s="269"/>
      <c r="BK535" s="269"/>
      <c r="BL535" s="269"/>
      <c r="BM535" s="269"/>
      <c r="BN535" s="269"/>
      <c r="BO535" s="269"/>
      <c r="BP535" s="269"/>
      <c r="BQ535" s="269"/>
    </row>
    <row r="536" spans="1:69" ht="15.75" customHeight="1">
      <c r="A536" s="269"/>
      <c r="B536" s="269"/>
      <c r="C536" s="269"/>
      <c r="D536" s="269"/>
      <c r="E536" s="269"/>
      <c r="F536" s="269"/>
      <c r="G536" s="269"/>
      <c r="H536" s="269"/>
      <c r="I536" s="269"/>
      <c r="J536" s="269"/>
      <c r="K536" s="269"/>
      <c r="L536" s="269"/>
      <c r="M536" s="269"/>
      <c r="N536" s="269"/>
      <c r="O536" s="269"/>
      <c r="P536" s="269"/>
      <c r="Q536" s="269"/>
      <c r="R536" s="269"/>
      <c r="S536" s="269"/>
      <c r="T536" s="269"/>
      <c r="U536" s="269"/>
      <c r="V536" s="269"/>
      <c r="W536" s="269"/>
      <c r="X536" s="269"/>
      <c r="Y536" s="269"/>
      <c r="Z536" s="269"/>
      <c r="AA536" s="269"/>
      <c r="AB536" s="269"/>
      <c r="AC536" s="269"/>
      <c r="AD536" s="269"/>
      <c r="AE536" s="269"/>
      <c r="AF536" s="269"/>
      <c r="AG536" s="269"/>
      <c r="AH536" s="269"/>
      <c r="AI536" s="269"/>
      <c r="AJ536" s="269"/>
      <c r="AK536" s="269"/>
      <c r="AL536" s="269"/>
      <c r="AM536" s="269"/>
      <c r="AN536" s="269"/>
      <c r="AO536" s="269"/>
      <c r="AP536" s="269"/>
      <c r="AQ536" s="269"/>
      <c r="AR536" s="269"/>
      <c r="AS536" s="269"/>
      <c r="AT536" s="269"/>
      <c r="AU536" s="269"/>
      <c r="AV536" s="269"/>
      <c r="AW536" s="269"/>
      <c r="AX536" s="269"/>
      <c r="AY536" s="269"/>
      <c r="AZ536" s="269"/>
      <c r="BA536" s="269"/>
      <c r="BB536" s="269"/>
      <c r="BC536" s="269"/>
      <c r="BD536" s="269"/>
      <c r="BE536" s="269"/>
      <c r="BF536" s="269"/>
      <c r="BG536" s="269"/>
      <c r="BH536" s="269"/>
      <c r="BI536" s="269"/>
      <c r="BJ536" s="269"/>
      <c r="BK536" s="269"/>
      <c r="BL536" s="269"/>
      <c r="BM536" s="269"/>
      <c r="BN536" s="269"/>
      <c r="BO536" s="269"/>
      <c r="BP536" s="269"/>
      <c r="BQ536" s="269"/>
    </row>
    <row r="537" spans="1:69" ht="15.75" customHeight="1">
      <c r="A537" s="269"/>
      <c r="B537" s="269"/>
      <c r="C537" s="269"/>
      <c r="D537" s="269"/>
      <c r="E537" s="269"/>
      <c r="F537" s="269"/>
      <c r="G537" s="269"/>
      <c r="H537" s="269"/>
      <c r="I537" s="269"/>
      <c r="J537" s="269"/>
      <c r="K537" s="269"/>
      <c r="L537" s="269"/>
      <c r="M537" s="269"/>
      <c r="N537" s="269"/>
      <c r="O537" s="269"/>
      <c r="P537" s="269"/>
      <c r="Q537" s="269"/>
      <c r="R537" s="269"/>
      <c r="S537" s="269"/>
      <c r="T537" s="269"/>
      <c r="U537" s="269"/>
      <c r="V537" s="269"/>
      <c r="W537" s="269"/>
      <c r="X537" s="269"/>
      <c r="Y537" s="269"/>
      <c r="Z537" s="269"/>
      <c r="AA537" s="269"/>
      <c r="AB537" s="269"/>
      <c r="AC537" s="269"/>
      <c r="AD537" s="269"/>
      <c r="AE537" s="269"/>
      <c r="AF537" s="269"/>
      <c r="AG537" s="269"/>
      <c r="AH537" s="269"/>
      <c r="AI537" s="269"/>
      <c r="AJ537" s="269"/>
      <c r="AK537" s="269"/>
      <c r="AL537" s="269"/>
      <c r="AM537" s="269"/>
      <c r="AN537" s="269"/>
      <c r="AO537" s="269"/>
      <c r="AP537" s="269"/>
      <c r="AQ537" s="269"/>
      <c r="AR537" s="269"/>
      <c r="AS537" s="269"/>
      <c r="AT537" s="269"/>
      <c r="AU537" s="269"/>
      <c r="AV537" s="269"/>
      <c r="AW537" s="269"/>
      <c r="AX537" s="269"/>
      <c r="AY537" s="269"/>
      <c r="AZ537" s="269"/>
      <c r="BA537" s="269"/>
      <c r="BB537" s="269"/>
      <c r="BC537" s="269"/>
      <c r="BD537" s="269"/>
      <c r="BE537" s="269"/>
      <c r="BF537" s="269"/>
      <c r="BG537" s="269"/>
      <c r="BH537" s="269"/>
      <c r="BI537" s="269"/>
      <c r="BJ537" s="269"/>
      <c r="BK537" s="269"/>
      <c r="BL537" s="269"/>
      <c r="BM537" s="269"/>
      <c r="BN537" s="269"/>
      <c r="BO537" s="269"/>
      <c r="BP537" s="269"/>
      <c r="BQ537" s="269"/>
    </row>
    <row r="538" spans="1:69" ht="15.75" customHeight="1">
      <c r="A538" s="269"/>
      <c r="B538" s="269"/>
      <c r="C538" s="269"/>
      <c r="D538" s="269"/>
      <c r="E538" s="269"/>
      <c r="F538" s="269"/>
      <c r="G538" s="269"/>
      <c r="H538" s="269"/>
      <c r="I538" s="269"/>
      <c r="J538" s="269"/>
      <c r="K538" s="269"/>
      <c r="L538" s="269"/>
      <c r="M538" s="269"/>
      <c r="N538" s="269"/>
      <c r="O538" s="269"/>
      <c r="P538" s="269"/>
      <c r="Q538" s="269"/>
      <c r="R538" s="269"/>
      <c r="S538" s="269"/>
      <c r="T538" s="269"/>
      <c r="U538" s="269"/>
      <c r="V538" s="269"/>
      <c r="W538" s="269"/>
      <c r="X538" s="269"/>
      <c r="Y538" s="269"/>
      <c r="Z538" s="269"/>
      <c r="AA538" s="269"/>
      <c r="AB538" s="269"/>
      <c r="AC538" s="269"/>
      <c r="AD538" s="269"/>
      <c r="AE538" s="269"/>
      <c r="AF538" s="269"/>
      <c r="AG538" s="269"/>
      <c r="AH538" s="269"/>
      <c r="AI538" s="269"/>
      <c r="AJ538" s="269"/>
      <c r="AK538" s="269"/>
      <c r="AL538" s="269"/>
      <c r="AM538" s="269"/>
      <c r="AN538" s="269"/>
      <c r="AO538" s="269"/>
      <c r="AP538" s="269"/>
      <c r="AQ538" s="269"/>
      <c r="AR538" s="269"/>
      <c r="AS538" s="269"/>
      <c r="AT538" s="269"/>
      <c r="AU538" s="269"/>
      <c r="AV538" s="269"/>
      <c r="AW538" s="269"/>
      <c r="AX538" s="269"/>
      <c r="AY538" s="269"/>
      <c r="AZ538" s="269"/>
      <c r="BA538" s="269"/>
      <c r="BB538" s="269"/>
      <c r="BC538" s="269"/>
      <c r="BD538" s="269"/>
      <c r="BE538" s="269"/>
      <c r="BF538" s="269"/>
      <c r="BG538" s="269"/>
      <c r="BH538" s="269"/>
      <c r="BI538" s="269"/>
      <c r="BJ538" s="269"/>
      <c r="BK538" s="269"/>
      <c r="BL538" s="269"/>
      <c r="BM538" s="269"/>
      <c r="BN538" s="269"/>
      <c r="BO538" s="269"/>
      <c r="BP538" s="269"/>
      <c r="BQ538" s="269"/>
    </row>
    <row r="539" spans="1:69" ht="15.75" customHeight="1">
      <c r="A539" s="269"/>
      <c r="B539" s="269"/>
      <c r="C539" s="269"/>
      <c r="D539" s="269"/>
      <c r="E539" s="269"/>
      <c r="F539" s="269"/>
      <c r="G539" s="269"/>
      <c r="H539" s="269"/>
      <c r="I539" s="269"/>
      <c r="J539" s="269"/>
      <c r="K539" s="269"/>
      <c r="L539" s="269"/>
      <c r="M539" s="269"/>
      <c r="N539" s="269"/>
      <c r="O539" s="269"/>
      <c r="P539" s="269"/>
      <c r="Q539" s="269"/>
      <c r="R539" s="269"/>
      <c r="S539" s="269"/>
      <c r="T539" s="269"/>
      <c r="U539" s="269"/>
      <c r="V539" s="269"/>
      <c r="W539" s="269"/>
      <c r="X539" s="269"/>
      <c r="Y539" s="269"/>
      <c r="Z539" s="269"/>
      <c r="AA539" s="269"/>
      <c r="AB539" s="269"/>
      <c r="AC539" s="269"/>
      <c r="AD539" s="269"/>
      <c r="AE539" s="269"/>
      <c r="AF539" s="269"/>
      <c r="AG539" s="269"/>
      <c r="AH539" s="269"/>
      <c r="AI539" s="269"/>
      <c r="AJ539" s="269"/>
      <c r="AK539" s="269"/>
      <c r="AL539" s="269"/>
      <c r="AM539" s="269"/>
      <c r="AN539" s="269"/>
      <c r="AO539" s="269"/>
      <c r="AP539" s="269"/>
      <c r="AQ539" s="269"/>
      <c r="AR539" s="269"/>
      <c r="AS539" s="269"/>
      <c r="AT539" s="269"/>
      <c r="AU539" s="269"/>
      <c r="AV539" s="269"/>
      <c r="AW539" s="269"/>
      <c r="AX539" s="269"/>
      <c r="AY539" s="269"/>
      <c r="AZ539" s="269"/>
      <c r="BA539" s="269"/>
      <c r="BB539" s="269"/>
      <c r="BC539" s="269"/>
      <c r="BD539" s="269"/>
      <c r="BE539" s="269"/>
      <c r="BF539" s="269"/>
      <c r="BG539" s="269"/>
      <c r="BH539" s="269"/>
      <c r="BI539" s="269"/>
      <c r="BJ539" s="269"/>
      <c r="BK539" s="269"/>
      <c r="BL539" s="269"/>
      <c r="BM539" s="269"/>
      <c r="BN539" s="269"/>
      <c r="BO539" s="269"/>
      <c r="BP539" s="269"/>
      <c r="BQ539" s="269"/>
    </row>
    <row r="540" spans="1:69" ht="15.75" customHeight="1">
      <c r="A540" s="269"/>
      <c r="B540" s="269"/>
      <c r="C540" s="269"/>
      <c r="D540" s="269"/>
      <c r="E540" s="269"/>
      <c r="F540" s="269"/>
      <c r="G540" s="269"/>
      <c r="H540" s="269"/>
      <c r="I540" s="269"/>
      <c r="J540" s="269"/>
      <c r="K540" s="269"/>
      <c r="L540" s="269"/>
      <c r="M540" s="269"/>
      <c r="N540" s="269"/>
      <c r="O540" s="269"/>
      <c r="P540" s="269"/>
      <c r="Q540" s="269"/>
      <c r="R540" s="269"/>
      <c r="S540" s="269"/>
      <c r="T540" s="269"/>
      <c r="U540" s="269"/>
      <c r="V540" s="269"/>
      <c r="W540" s="269"/>
      <c r="X540" s="269"/>
      <c r="Y540" s="269"/>
      <c r="Z540" s="269"/>
      <c r="AA540" s="269"/>
      <c r="AB540" s="269"/>
      <c r="AC540" s="269"/>
      <c r="AD540" s="269"/>
      <c r="AE540" s="269"/>
      <c r="AF540" s="269"/>
      <c r="AG540" s="269"/>
      <c r="AH540" s="269"/>
      <c r="AI540" s="269"/>
      <c r="AJ540" s="269"/>
      <c r="AK540" s="269"/>
      <c r="AL540" s="269"/>
      <c r="AM540" s="269"/>
      <c r="AN540" s="269"/>
      <c r="AO540" s="269"/>
      <c r="AP540" s="269"/>
      <c r="AQ540" s="269"/>
      <c r="AR540" s="269"/>
      <c r="AS540" s="269"/>
      <c r="AT540" s="269"/>
      <c r="AU540" s="269"/>
      <c r="AV540" s="269"/>
      <c r="AW540" s="269"/>
      <c r="AX540" s="269"/>
      <c r="AY540" s="269"/>
      <c r="AZ540" s="269"/>
      <c r="BA540" s="269"/>
      <c r="BB540" s="269"/>
      <c r="BC540" s="269"/>
      <c r="BD540" s="269"/>
      <c r="BE540" s="269"/>
      <c r="BF540" s="269"/>
      <c r="BG540" s="269"/>
      <c r="BH540" s="269"/>
      <c r="BI540" s="269"/>
      <c r="BJ540" s="269"/>
      <c r="BK540" s="269"/>
      <c r="BL540" s="269"/>
      <c r="BM540" s="269"/>
      <c r="BN540" s="269"/>
      <c r="BO540" s="269"/>
      <c r="BP540" s="269"/>
      <c r="BQ540" s="269"/>
    </row>
    <row r="541" spans="1:69" ht="15.75" customHeight="1">
      <c r="A541" s="269"/>
      <c r="B541" s="269"/>
      <c r="C541" s="269"/>
      <c r="D541" s="269"/>
      <c r="E541" s="269"/>
      <c r="F541" s="269"/>
      <c r="G541" s="269"/>
      <c r="H541" s="269"/>
      <c r="I541" s="269"/>
      <c r="J541" s="269"/>
      <c r="K541" s="269"/>
      <c r="L541" s="269"/>
      <c r="M541" s="269"/>
      <c r="N541" s="269"/>
      <c r="O541" s="269"/>
      <c r="P541" s="269"/>
      <c r="Q541" s="269"/>
      <c r="R541" s="269"/>
      <c r="S541" s="269"/>
      <c r="T541" s="269"/>
      <c r="U541" s="269"/>
      <c r="V541" s="269"/>
      <c r="W541" s="269"/>
      <c r="X541" s="269"/>
      <c r="Y541" s="269"/>
      <c r="Z541" s="269"/>
      <c r="AA541" s="269"/>
      <c r="AB541" s="269"/>
      <c r="AC541" s="269"/>
      <c r="AD541" s="269"/>
      <c r="AE541" s="269"/>
      <c r="AF541" s="269"/>
      <c r="AG541" s="269"/>
      <c r="AH541" s="269"/>
      <c r="AI541" s="269"/>
      <c r="AJ541" s="269"/>
      <c r="AK541" s="269"/>
      <c r="AL541" s="269"/>
      <c r="AM541" s="269"/>
      <c r="AN541" s="269"/>
      <c r="AO541" s="269"/>
      <c r="AP541" s="269"/>
      <c r="AQ541" s="269"/>
      <c r="AR541" s="269"/>
      <c r="AS541" s="269"/>
      <c r="AT541" s="269"/>
      <c r="AU541" s="269"/>
      <c r="AV541" s="269"/>
      <c r="AW541" s="269"/>
      <c r="AX541" s="269"/>
      <c r="AY541" s="269"/>
      <c r="AZ541" s="269"/>
      <c r="BA541" s="269"/>
      <c r="BB541" s="269"/>
      <c r="BC541" s="269"/>
      <c r="BD541" s="269"/>
      <c r="BE541" s="269"/>
      <c r="BF541" s="269"/>
      <c r="BG541" s="269"/>
      <c r="BH541" s="269"/>
      <c r="BI541" s="269"/>
      <c r="BJ541" s="269"/>
      <c r="BK541" s="269"/>
      <c r="BL541" s="269"/>
      <c r="BM541" s="269"/>
      <c r="BN541" s="269"/>
      <c r="BO541" s="269"/>
      <c r="BP541" s="269"/>
      <c r="BQ541" s="269"/>
    </row>
    <row r="542" spans="1:69" ht="15.75" customHeight="1">
      <c r="A542" s="269"/>
      <c r="B542" s="269"/>
      <c r="C542" s="269"/>
      <c r="D542" s="269"/>
      <c r="E542" s="269"/>
      <c r="F542" s="269"/>
      <c r="G542" s="269"/>
      <c r="H542" s="269"/>
      <c r="I542" s="269"/>
      <c r="J542" s="269"/>
      <c r="K542" s="269"/>
      <c r="L542" s="269"/>
      <c r="M542" s="269"/>
      <c r="N542" s="269"/>
      <c r="O542" s="269"/>
      <c r="P542" s="269"/>
      <c r="Q542" s="269"/>
      <c r="R542" s="269"/>
      <c r="S542" s="269"/>
      <c r="T542" s="269"/>
      <c r="U542" s="269"/>
      <c r="V542" s="269"/>
      <c r="W542" s="269"/>
      <c r="X542" s="269"/>
      <c r="Y542" s="269"/>
      <c r="Z542" s="269"/>
      <c r="AA542" s="269"/>
      <c r="AB542" s="269"/>
      <c r="AC542" s="269"/>
      <c r="AD542" s="269"/>
      <c r="AE542" s="269"/>
      <c r="AF542" s="269"/>
      <c r="AG542" s="269"/>
      <c r="AH542" s="269"/>
      <c r="AI542" s="269"/>
      <c r="AJ542" s="269"/>
      <c r="AK542" s="269"/>
      <c r="AL542" s="269"/>
      <c r="AM542" s="269"/>
      <c r="AN542" s="269"/>
      <c r="AO542" s="269"/>
      <c r="AP542" s="269"/>
      <c r="AQ542" s="269"/>
      <c r="AR542" s="269"/>
      <c r="AS542" s="269"/>
      <c r="AT542" s="269"/>
      <c r="AU542" s="269"/>
      <c r="AV542" s="269"/>
      <c r="AW542" s="269"/>
      <c r="AX542" s="269"/>
      <c r="AY542" s="269"/>
      <c r="AZ542" s="269"/>
      <c r="BA542" s="269"/>
      <c r="BB542" s="269"/>
      <c r="BC542" s="269"/>
      <c r="BD542" s="269"/>
      <c r="BE542" s="269"/>
      <c r="BF542" s="269"/>
      <c r="BG542" s="269"/>
      <c r="BH542" s="269"/>
      <c r="BI542" s="269"/>
      <c r="BJ542" s="269"/>
      <c r="BK542" s="269"/>
      <c r="BL542" s="269"/>
      <c r="BM542" s="269"/>
      <c r="BN542" s="269"/>
      <c r="BO542" s="269"/>
      <c r="BP542" s="269"/>
      <c r="BQ542" s="269"/>
    </row>
    <row r="543" spans="1:69" ht="15.75" customHeight="1">
      <c r="A543" s="269"/>
      <c r="B543" s="269"/>
      <c r="C543" s="269"/>
      <c r="D543" s="269"/>
      <c r="E543" s="269"/>
      <c r="F543" s="269"/>
      <c r="G543" s="269"/>
      <c r="H543" s="269"/>
      <c r="I543" s="269"/>
      <c r="J543" s="269"/>
      <c r="K543" s="269"/>
      <c r="L543" s="269"/>
      <c r="M543" s="269"/>
      <c r="N543" s="269"/>
      <c r="O543" s="269"/>
      <c r="P543" s="269"/>
      <c r="Q543" s="269"/>
      <c r="R543" s="269"/>
      <c r="S543" s="269"/>
      <c r="T543" s="269"/>
      <c r="U543" s="269"/>
      <c r="V543" s="269"/>
      <c r="W543" s="269"/>
      <c r="X543" s="269"/>
      <c r="Y543" s="269"/>
      <c r="Z543" s="269"/>
      <c r="AA543" s="269"/>
      <c r="AB543" s="269"/>
      <c r="AC543" s="269"/>
      <c r="AD543" s="269"/>
      <c r="AE543" s="269"/>
      <c r="AF543" s="269"/>
      <c r="AG543" s="269"/>
      <c r="AH543" s="269"/>
      <c r="AI543" s="269"/>
      <c r="AJ543" s="269"/>
      <c r="AK543" s="269"/>
      <c r="AL543" s="269"/>
      <c r="AM543" s="269"/>
      <c r="AN543" s="269"/>
      <c r="AO543" s="269"/>
      <c r="AP543" s="269"/>
      <c r="AQ543" s="269"/>
      <c r="AR543" s="269"/>
      <c r="AS543" s="269"/>
      <c r="AT543" s="269"/>
      <c r="AU543" s="269"/>
      <c r="AV543" s="269"/>
      <c r="AW543" s="269"/>
      <c r="AX543" s="269"/>
      <c r="AY543" s="269"/>
      <c r="AZ543" s="269"/>
      <c r="BA543" s="269"/>
      <c r="BB543" s="269"/>
      <c r="BC543" s="269"/>
      <c r="BD543" s="269"/>
      <c r="BE543" s="269"/>
      <c r="BF543" s="269"/>
      <c r="BG543" s="269"/>
      <c r="BH543" s="269"/>
      <c r="BI543" s="269"/>
      <c r="BJ543" s="269"/>
      <c r="BK543" s="269"/>
      <c r="BL543" s="269"/>
      <c r="BM543" s="269"/>
      <c r="BN543" s="269"/>
      <c r="BO543" s="269"/>
      <c r="BP543" s="269"/>
      <c r="BQ543" s="269"/>
    </row>
    <row r="544" spans="1:69" ht="15.75" customHeight="1">
      <c r="A544" s="269"/>
      <c r="B544" s="269"/>
      <c r="C544" s="269"/>
      <c r="D544" s="269"/>
      <c r="E544" s="269"/>
      <c r="F544" s="269"/>
      <c r="G544" s="269"/>
      <c r="H544" s="269"/>
      <c r="I544" s="269"/>
      <c r="J544" s="269"/>
      <c r="K544" s="269"/>
      <c r="L544" s="269"/>
      <c r="M544" s="269"/>
      <c r="N544" s="269"/>
      <c r="O544" s="269"/>
      <c r="P544" s="269"/>
      <c r="Q544" s="269"/>
      <c r="R544" s="269"/>
      <c r="S544" s="269"/>
      <c r="T544" s="269"/>
      <c r="U544" s="269"/>
      <c r="V544" s="269"/>
      <c r="W544" s="269"/>
      <c r="X544" s="269"/>
      <c r="Y544" s="269"/>
      <c r="Z544" s="269"/>
      <c r="AA544" s="269"/>
      <c r="AB544" s="269"/>
      <c r="AC544" s="269"/>
      <c r="AD544" s="269"/>
      <c r="AE544" s="269"/>
      <c r="AF544" s="269"/>
      <c r="AG544" s="269"/>
      <c r="AH544" s="269"/>
      <c r="AI544" s="269"/>
      <c r="AJ544" s="269"/>
      <c r="AK544" s="269"/>
      <c r="AL544" s="269"/>
      <c r="AM544" s="269"/>
      <c r="AN544" s="269"/>
      <c r="AO544" s="269"/>
      <c r="AP544" s="269"/>
      <c r="AQ544" s="269"/>
      <c r="AR544" s="269"/>
      <c r="AS544" s="269"/>
      <c r="AT544" s="269"/>
      <c r="AU544" s="269"/>
      <c r="AV544" s="269"/>
      <c r="AW544" s="269"/>
      <c r="AX544" s="269"/>
      <c r="AY544" s="269"/>
      <c r="AZ544" s="269"/>
      <c r="BA544" s="269"/>
      <c r="BB544" s="269"/>
      <c r="BC544" s="269"/>
      <c r="BD544" s="269"/>
      <c r="BE544" s="269"/>
      <c r="BF544" s="269"/>
      <c r="BG544" s="269"/>
      <c r="BH544" s="269"/>
      <c r="BI544" s="269"/>
      <c r="BJ544" s="269"/>
      <c r="BK544" s="269"/>
      <c r="BL544" s="269"/>
      <c r="BM544" s="269"/>
      <c r="BN544" s="269"/>
      <c r="BO544" s="269"/>
      <c r="BP544" s="269"/>
      <c r="BQ544" s="269"/>
    </row>
    <row r="545" spans="1:69" ht="15.75" customHeight="1">
      <c r="A545" s="269"/>
      <c r="B545" s="269"/>
      <c r="C545" s="269"/>
      <c r="D545" s="269"/>
      <c r="E545" s="269"/>
      <c r="F545" s="269"/>
      <c r="G545" s="269"/>
      <c r="H545" s="269"/>
      <c r="I545" s="269"/>
      <c r="J545" s="269"/>
      <c r="K545" s="269"/>
      <c r="L545" s="269"/>
      <c r="M545" s="269"/>
      <c r="N545" s="269"/>
      <c r="O545" s="269"/>
      <c r="P545" s="269"/>
      <c r="Q545" s="269"/>
      <c r="R545" s="269"/>
      <c r="S545" s="269"/>
      <c r="T545" s="269"/>
      <c r="U545" s="269"/>
      <c r="V545" s="269"/>
      <c r="W545" s="269"/>
      <c r="X545" s="269"/>
      <c r="Y545" s="269"/>
      <c r="Z545" s="269"/>
      <c r="AA545" s="269"/>
      <c r="AB545" s="269"/>
      <c r="AC545" s="269"/>
      <c r="AD545" s="269"/>
      <c r="AE545" s="269"/>
      <c r="AF545" s="269"/>
      <c r="AG545" s="269"/>
      <c r="AH545" s="269"/>
      <c r="AI545" s="269"/>
      <c r="AJ545" s="269"/>
      <c r="AK545" s="269"/>
      <c r="AL545" s="269"/>
      <c r="AM545" s="269"/>
      <c r="AN545" s="269"/>
      <c r="AO545" s="269"/>
      <c r="AP545" s="269"/>
      <c r="AQ545" s="269"/>
      <c r="AR545" s="269"/>
      <c r="AS545" s="269"/>
      <c r="AT545" s="269"/>
      <c r="AU545" s="269"/>
      <c r="AV545" s="269"/>
      <c r="AW545" s="269"/>
      <c r="AX545" s="269"/>
      <c r="AY545" s="269"/>
      <c r="AZ545" s="269"/>
      <c r="BA545" s="269"/>
      <c r="BB545" s="269"/>
      <c r="BC545" s="269"/>
      <c r="BD545" s="269"/>
      <c r="BE545" s="269"/>
      <c r="BF545" s="269"/>
      <c r="BG545" s="269"/>
      <c r="BH545" s="269"/>
      <c r="BI545" s="269"/>
      <c r="BJ545" s="269"/>
      <c r="BK545" s="269"/>
      <c r="BL545" s="269"/>
      <c r="BM545" s="269"/>
      <c r="BN545" s="269"/>
      <c r="BO545" s="269"/>
      <c r="BP545" s="269"/>
      <c r="BQ545" s="269"/>
    </row>
    <row r="546" spans="1:69" ht="15.75" customHeight="1">
      <c r="A546" s="269"/>
      <c r="B546" s="269"/>
      <c r="C546" s="269"/>
      <c r="D546" s="269"/>
      <c r="E546" s="269"/>
      <c r="F546" s="269"/>
      <c r="G546" s="269"/>
      <c r="H546" s="269"/>
      <c r="I546" s="269"/>
      <c r="J546" s="269"/>
      <c r="K546" s="269"/>
      <c r="L546" s="269"/>
      <c r="M546" s="269"/>
      <c r="N546" s="269"/>
      <c r="O546" s="269"/>
      <c r="P546" s="269"/>
      <c r="Q546" s="269"/>
      <c r="R546" s="269"/>
      <c r="S546" s="269"/>
      <c r="T546" s="269"/>
      <c r="U546" s="269"/>
      <c r="V546" s="269"/>
      <c r="W546" s="269"/>
      <c r="X546" s="269"/>
      <c r="Y546" s="269"/>
      <c r="Z546" s="269"/>
      <c r="AA546" s="269"/>
      <c r="AB546" s="269"/>
      <c r="AC546" s="269"/>
      <c r="AD546" s="269"/>
      <c r="AE546" s="269"/>
      <c r="AF546" s="269"/>
      <c r="AG546" s="269"/>
      <c r="AH546" s="269"/>
      <c r="AI546" s="269"/>
      <c r="AJ546" s="269"/>
      <c r="AK546" s="269"/>
      <c r="AL546" s="269"/>
      <c r="AM546" s="269"/>
      <c r="AN546" s="269"/>
      <c r="AO546" s="269"/>
      <c r="AP546" s="269"/>
      <c r="AQ546" s="269"/>
      <c r="AR546" s="269"/>
      <c r="AS546" s="269"/>
      <c r="AT546" s="269"/>
      <c r="AU546" s="269"/>
      <c r="AV546" s="269"/>
      <c r="AW546" s="269"/>
      <c r="AX546" s="269"/>
      <c r="AY546" s="269"/>
      <c r="AZ546" s="269"/>
      <c r="BA546" s="269"/>
      <c r="BB546" s="269"/>
      <c r="BC546" s="269"/>
      <c r="BD546" s="269"/>
      <c r="BE546" s="269"/>
      <c r="BF546" s="269"/>
      <c r="BG546" s="269"/>
      <c r="BH546" s="269"/>
      <c r="BI546" s="269"/>
      <c r="BJ546" s="269"/>
      <c r="BK546" s="269"/>
      <c r="BL546" s="269"/>
      <c r="BM546" s="269"/>
      <c r="BN546" s="269"/>
      <c r="BO546" s="269"/>
      <c r="BP546" s="269"/>
      <c r="BQ546" s="269"/>
    </row>
    <row r="547" spans="1:69" ht="15.75" customHeight="1">
      <c r="A547" s="269"/>
      <c r="B547" s="269"/>
      <c r="C547" s="269"/>
      <c r="D547" s="269"/>
      <c r="E547" s="269"/>
      <c r="F547" s="269"/>
      <c r="G547" s="269"/>
      <c r="H547" s="269"/>
      <c r="I547" s="269"/>
      <c r="J547" s="269"/>
      <c r="K547" s="269"/>
      <c r="L547" s="269"/>
      <c r="M547" s="269"/>
      <c r="N547" s="269"/>
      <c r="O547" s="269"/>
      <c r="P547" s="269"/>
      <c r="Q547" s="269"/>
      <c r="R547" s="269"/>
      <c r="S547" s="269"/>
      <c r="T547" s="269"/>
      <c r="U547" s="269"/>
      <c r="V547" s="269"/>
      <c r="W547" s="269"/>
      <c r="X547" s="269"/>
      <c r="Y547" s="269"/>
      <c r="Z547" s="269"/>
      <c r="AA547" s="269"/>
      <c r="AB547" s="269"/>
      <c r="AC547" s="269"/>
      <c r="AD547" s="269"/>
      <c r="AE547" s="269"/>
      <c r="AF547" s="269"/>
      <c r="AG547" s="269"/>
      <c r="AH547" s="269"/>
      <c r="AI547" s="269"/>
      <c r="AJ547" s="269"/>
      <c r="AK547" s="269"/>
      <c r="AL547" s="269"/>
      <c r="AM547" s="269"/>
      <c r="AN547" s="269"/>
      <c r="AO547" s="269"/>
      <c r="AP547" s="269"/>
      <c r="AQ547" s="269"/>
      <c r="AR547" s="269"/>
      <c r="AS547" s="269"/>
      <c r="AT547" s="269"/>
      <c r="AU547" s="269"/>
      <c r="AV547" s="269"/>
      <c r="AW547" s="269"/>
      <c r="AX547" s="269"/>
      <c r="AY547" s="269"/>
      <c r="AZ547" s="269"/>
      <c r="BA547" s="269"/>
      <c r="BB547" s="269"/>
      <c r="BC547" s="269"/>
      <c r="BD547" s="269"/>
      <c r="BE547" s="269"/>
      <c r="BF547" s="269"/>
      <c r="BG547" s="269"/>
      <c r="BH547" s="269"/>
      <c r="BI547" s="269"/>
      <c r="BJ547" s="269"/>
      <c r="BK547" s="269"/>
      <c r="BL547" s="269"/>
      <c r="BM547" s="269"/>
      <c r="BN547" s="269"/>
      <c r="BO547" s="269"/>
      <c r="BP547" s="269"/>
      <c r="BQ547" s="269"/>
    </row>
    <row r="548" spans="1:69" ht="15.75" customHeight="1">
      <c r="A548" s="269"/>
      <c r="B548" s="269"/>
      <c r="C548" s="269"/>
      <c r="D548" s="269"/>
      <c r="E548" s="269"/>
      <c r="F548" s="269"/>
      <c r="G548" s="269"/>
      <c r="H548" s="269"/>
      <c r="I548" s="269"/>
      <c r="J548" s="269"/>
      <c r="K548" s="269"/>
      <c r="L548" s="269"/>
      <c r="M548" s="269"/>
      <c r="N548" s="269"/>
      <c r="O548" s="269"/>
      <c r="P548" s="269"/>
      <c r="Q548" s="269"/>
      <c r="R548" s="269"/>
      <c r="S548" s="269"/>
      <c r="T548" s="269"/>
      <c r="U548" s="269"/>
      <c r="V548" s="269"/>
      <c r="W548" s="269"/>
      <c r="X548" s="269"/>
      <c r="Y548" s="269"/>
      <c r="Z548" s="269"/>
      <c r="AA548" s="269"/>
      <c r="AB548" s="269"/>
      <c r="AC548" s="269"/>
      <c r="AD548" s="269"/>
      <c r="AE548" s="269"/>
      <c r="AF548" s="269"/>
      <c r="AG548" s="269"/>
      <c r="AH548" s="269"/>
      <c r="AI548" s="269"/>
      <c r="AJ548" s="269"/>
      <c r="AK548" s="269"/>
      <c r="AL548" s="269"/>
      <c r="AM548" s="269"/>
      <c r="AN548" s="269"/>
      <c r="AO548" s="269"/>
      <c r="AP548" s="269"/>
      <c r="AQ548" s="269"/>
      <c r="AR548" s="269"/>
      <c r="AS548" s="269"/>
      <c r="AT548" s="269"/>
      <c r="AU548" s="269"/>
      <c r="AV548" s="269"/>
      <c r="AW548" s="269"/>
      <c r="AX548" s="269"/>
      <c r="AY548" s="269"/>
      <c r="AZ548" s="269"/>
      <c r="BA548" s="269"/>
      <c r="BB548" s="269"/>
      <c r="BC548" s="269"/>
      <c r="BD548" s="269"/>
      <c r="BE548" s="269"/>
      <c r="BF548" s="269"/>
      <c r="BG548" s="269"/>
      <c r="BH548" s="269"/>
      <c r="BI548" s="269"/>
      <c r="BJ548" s="269"/>
      <c r="BK548" s="269"/>
      <c r="BL548" s="269"/>
      <c r="BM548" s="269"/>
      <c r="BN548" s="269"/>
      <c r="BO548" s="269"/>
      <c r="BP548" s="269"/>
      <c r="BQ548" s="269"/>
    </row>
    <row r="549" spans="1:69" ht="15.75" customHeight="1">
      <c r="A549" s="269"/>
      <c r="B549" s="269"/>
      <c r="C549" s="269"/>
      <c r="D549" s="269"/>
      <c r="E549" s="269"/>
      <c r="F549" s="269"/>
      <c r="G549" s="269"/>
      <c r="H549" s="269"/>
      <c r="I549" s="269"/>
      <c r="J549" s="269"/>
      <c r="K549" s="269"/>
      <c r="L549" s="269"/>
      <c r="M549" s="269"/>
      <c r="N549" s="269"/>
      <c r="O549" s="269"/>
      <c r="P549" s="269"/>
      <c r="Q549" s="269"/>
      <c r="R549" s="269"/>
      <c r="S549" s="269"/>
      <c r="T549" s="269"/>
      <c r="U549" s="269"/>
      <c r="V549" s="269"/>
      <c r="W549" s="269"/>
      <c r="X549" s="269"/>
      <c r="Y549" s="269"/>
      <c r="Z549" s="269"/>
      <c r="AA549" s="269"/>
      <c r="AB549" s="269"/>
      <c r="AC549" s="269"/>
      <c r="AD549" s="269"/>
      <c r="AE549" s="269"/>
      <c r="AF549" s="269"/>
      <c r="AG549" s="269"/>
      <c r="AH549" s="269"/>
      <c r="AI549" s="269"/>
      <c r="AJ549" s="269"/>
      <c r="AK549" s="269"/>
      <c r="AL549" s="269"/>
      <c r="AM549" s="269"/>
      <c r="AN549" s="269"/>
      <c r="AO549" s="269"/>
      <c r="AP549" s="269"/>
      <c r="AQ549" s="269"/>
      <c r="AR549" s="269"/>
      <c r="AS549" s="269"/>
      <c r="AT549" s="269"/>
      <c r="AU549" s="269"/>
      <c r="AV549" s="269"/>
      <c r="AW549" s="269"/>
      <c r="AX549" s="269"/>
      <c r="AY549" s="269"/>
      <c r="AZ549" s="269"/>
      <c r="BA549" s="269"/>
      <c r="BB549" s="269"/>
      <c r="BC549" s="269"/>
      <c r="BD549" s="269"/>
      <c r="BE549" s="269"/>
      <c r="BF549" s="269"/>
      <c r="BG549" s="269"/>
      <c r="BH549" s="269"/>
      <c r="BI549" s="269"/>
      <c r="BJ549" s="269"/>
      <c r="BK549" s="269"/>
      <c r="BL549" s="269"/>
      <c r="BM549" s="269"/>
      <c r="BN549" s="269"/>
      <c r="BO549" s="269"/>
      <c r="BP549" s="269"/>
      <c r="BQ549" s="269"/>
    </row>
    <row r="550" spans="1:69" ht="15.75" customHeight="1">
      <c r="A550" s="269"/>
      <c r="B550" s="269"/>
      <c r="C550" s="269"/>
      <c r="D550" s="269"/>
      <c r="E550" s="269"/>
      <c r="F550" s="269"/>
      <c r="G550" s="269"/>
      <c r="H550" s="269"/>
      <c r="I550" s="269"/>
      <c r="J550" s="269"/>
      <c r="K550" s="269"/>
      <c r="L550" s="269"/>
      <c r="M550" s="269"/>
      <c r="N550" s="269"/>
      <c r="O550" s="269"/>
      <c r="P550" s="269"/>
      <c r="Q550" s="269"/>
      <c r="R550" s="269"/>
      <c r="S550" s="269"/>
      <c r="T550" s="269"/>
      <c r="U550" s="269"/>
      <c r="V550" s="269"/>
      <c r="W550" s="269"/>
      <c r="X550" s="269"/>
      <c r="Y550" s="269"/>
      <c r="Z550" s="269"/>
      <c r="AA550" s="269"/>
      <c r="AB550" s="269"/>
      <c r="AC550" s="269"/>
      <c r="AD550" s="269"/>
      <c r="AE550" s="269"/>
      <c r="AF550" s="269"/>
      <c r="AG550" s="269"/>
      <c r="AH550" s="269"/>
      <c r="AI550" s="269"/>
      <c r="AJ550" s="269"/>
      <c r="AK550" s="269"/>
      <c r="AL550" s="269"/>
      <c r="AM550" s="269"/>
      <c r="AN550" s="269"/>
      <c r="AO550" s="269"/>
      <c r="AP550" s="269"/>
      <c r="AQ550" s="269"/>
      <c r="AR550" s="269"/>
      <c r="AS550" s="269"/>
      <c r="AT550" s="269"/>
      <c r="AU550" s="269"/>
      <c r="AV550" s="269"/>
      <c r="AW550" s="269"/>
      <c r="AX550" s="269"/>
      <c r="AY550" s="269"/>
      <c r="AZ550" s="269"/>
      <c r="BA550" s="269"/>
      <c r="BB550" s="269"/>
      <c r="BC550" s="269"/>
      <c r="BD550" s="269"/>
      <c r="BE550" s="269"/>
      <c r="BF550" s="269"/>
      <c r="BG550" s="269"/>
      <c r="BH550" s="269"/>
      <c r="BI550" s="269"/>
      <c r="BJ550" s="269"/>
      <c r="BK550" s="269"/>
      <c r="BL550" s="269"/>
      <c r="BM550" s="269"/>
      <c r="BN550" s="269"/>
      <c r="BO550" s="269"/>
      <c r="BP550" s="269"/>
      <c r="BQ550" s="269"/>
    </row>
    <row r="551" spans="1:69" ht="15.75" customHeight="1">
      <c r="A551" s="269"/>
      <c r="B551" s="269"/>
      <c r="C551" s="269"/>
      <c r="D551" s="269"/>
      <c r="E551" s="269"/>
      <c r="F551" s="269"/>
      <c r="G551" s="269"/>
      <c r="H551" s="269"/>
      <c r="I551" s="269"/>
      <c r="J551" s="269"/>
      <c r="K551" s="269"/>
      <c r="L551" s="269"/>
      <c r="M551" s="269"/>
      <c r="N551" s="269"/>
      <c r="O551" s="269"/>
      <c r="P551" s="269"/>
      <c r="Q551" s="269"/>
      <c r="R551" s="269"/>
      <c r="S551" s="269"/>
      <c r="T551" s="269"/>
      <c r="U551" s="269"/>
      <c r="V551" s="269"/>
      <c r="W551" s="269"/>
      <c r="X551" s="269"/>
      <c r="Y551" s="269"/>
      <c r="Z551" s="269"/>
      <c r="AA551" s="269"/>
      <c r="AB551" s="269"/>
      <c r="AC551" s="269"/>
      <c r="AD551" s="269"/>
      <c r="AE551" s="269"/>
      <c r="AF551" s="269"/>
      <c r="AG551" s="269"/>
      <c r="AH551" s="269"/>
      <c r="AI551" s="269"/>
      <c r="AJ551" s="269"/>
      <c r="AK551" s="269"/>
      <c r="AL551" s="269"/>
      <c r="AM551" s="269"/>
      <c r="AN551" s="269"/>
      <c r="AO551" s="269"/>
      <c r="AP551" s="269"/>
      <c r="AQ551" s="269"/>
      <c r="AR551" s="269"/>
      <c r="AS551" s="269"/>
      <c r="AT551" s="269"/>
      <c r="AU551" s="269"/>
      <c r="AV551" s="269"/>
      <c r="AW551" s="269"/>
      <c r="AX551" s="269"/>
      <c r="AY551" s="269"/>
      <c r="AZ551" s="269"/>
      <c r="BA551" s="269"/>
      <c r="BB551" s="269"/>
      <c r="BC551" s="269"/>
      <c r="BD551" s="269"/>
      <c r="BE551" s="269"/>
      <c r="BF551" s="269"/>
      <c r="BG551" s="269"/>
      <c r="BH551" s="269"/>
      <c r="BI551" s="269"/>
      <c r="BJ551" s="269"/>
      <c r="BK551" s="269"/>
      <c r="BL551" s="269"/>
      <c r="BM551" s="269"/>
      <c r="BN551" s="269"/>
      <c r="BO551" s="269"/>
      <c r="BP551" s="269"/>
      <c r="BQ551" s="269"/>
    </row>
    <row r="552" spans="1:69" ht="15.75" customHeight="1">
      <c r="A552" s="269"/>
      <c r="B552" s="269"/>
      <c r="C552" s="269"/>
      <c r="D552" s="269"/>
      <c r="E552" s="269"/>
      <c r="F552" s="269"/>
      <c r="G552" s="269"/>
      <c r="H552" s="269"/>
      <c r="I552" s="269"/>
      <c r="J552" s="269"/>
      <c r="K552" s="269"/>
      <c r="L552" s="269"/>
      <c r="M552" s="269"/>
      <c r="N552" s="269"/>
      <c r="O552" s="269"/>
      <c r="P552" s="269"/>
      <c r="Q552" s="269"/>
      <c r="R552" s="269"/>
      <c r="S552" s="269"/>
      <c r="T552" s="269"/>
      <c r="U552" s="269"/>
      <c r="V552" s="269"/>
      <c r="W552" s="269"/>
      <c r="X552" s="269"/>
      <c r="Y552" s="269"/>
      <c r="Z552" s="269"/>
      <c r="AA552" s="269"/>
      <c r="AB552" s="269"/>
      <c r="AC552" s="269"/>
      <c r="AD552" s="269"/>
      <c r="AE552" s="269"/>
      <c r="AF552" s="269"/>
      <c r="AG552" s="269"/>
      <c r="AH552" s="269"/>
      <c r="AI552" s="269"/>
      <c r="AJ552" s="269"/>
      <c r="AK552" s="269"/>
      <c r="AL552" s="269"/>
      <c r="AM552" s="269"/>
      <c r="AN552" s="269"/>
      <c r="AO552" s="269"/>
      <c r="AP552" s="269"/>
      <c r="AQ552" s="269"/>
      <c r="AR552" s="269"/>
      <c r="AS552" s="269"/>
      <c r="AT552" s="269"/>
      <c r="AU552" s="269"/>
      <c r="AV552" s="269"/>
      <c r="AW552" s="269"/>
      <c r="AX552" s="269"/>
      <c r="AY552" s="269"/>
      <c r="AZ552" s="269"/>
      <c r="BA552" s="269"/>
      <c r="BB552" s="269"/>
      <c r="BC552" s="269"/>
      <c r="BD552" s="269"/>
      <c r="BE552" s="269"/>
      <c r="BF552" s="269"/>
      <c r="BG552" s="269"/>
      <c r="BH552" s="269"/>
      <c r="BI552" s="269"/>
      <c r="BJ552" s="269"/>
      <c r="BK552" s="269"/>
      <c r="BL552" s="269"/>
      <c r="BM552" s="269"/>
      <c r="BN552" s="269"/>
      <c r="BO552" s="269"/>
      <c r="BP552" s="269"/>
      <c r="BQ552" s="269"/>
    </row>
    <row r="553" spans="1:69" ht="15.75" customHeight="1">
      <c r="A553" s="269"/>
      <c r="B553" s="269"/>
      <c r="C553" s="269"/>
      <c r="D553" s="269"/>
      <c r="E553" s="269"/>
      <c r="F553" s="269"/>
      <c r="G553" s="269"/>
      <c r="H553" s="269"/>
      <c r="I553" s="269"/>
      <c r="J553" s="269"/>
      <c r="K553" s="269"/>
      <c r="L553" s="269"/>
      <c r="M553" s="269"/>
      <c r="N553" s="269"/>
      <c r="O553" s="269"/>
      <c r="P553" s="269"/>
      <c r="Q553" s="269"/>
      <c r="R553" s="269"/>
      <c r="S553" s="269"/>
      <c r="T553" s="269"/>
      <c r="U553" s="269"/>
      <c r="V553" s="269"/>
      <c r="W553" s="269"/>
      <c r="X553" s="269"/>
      <c r="Y553" s="269"/>
      <c r="Z553" s="269"/>
      <c r="AA553" s="269"/>
      <c r="AB553" s="269"/>
      <c r="AC553" s="269"/>
      <c r="AD553" s="269"/>
      <c r="AE553" s="269"/>
      <c r="AF553" s="269"/>
      <c r="AG553" s="269"/>
      <c r="AH553" s="269"/>
      <c r="AI553" s="269"/>
      <c r="AJ553" s="269"/>
      <c r="AK553" s="269"/>
      <c r="AL553" s="269"/>
      <c r="AM553" s="269"/>
      <c r="AN553" s="269"/>
      <c r="AO553" s="269"/>
      <c r="AP553" s="269"/>
      <c r="AQ553" s="269"/>
      <c r="AR553" s="269"/>
      <c r="AS553" s="269"/>
      <c r="AT553" s="269"/>
      <c r="AU553" s="269"/>
      <c r="AV553" s="269"/>
      <c r="AW553" s="269"/>
      <c r="AX553" s="269"/>
      <c r="AY553" s="269"/>
      <c r="AZ553" s="269"/>
      <c r="BA553" s="269"/>
      <c r="BB553" s="269"/>
      <c r="BC553" s="269"/>
      <c r="BD553" s="269"/>
      <c r="BE553" s="269"/>
      <c r="BF553" s="269"/>
      <c r="BG553" s="269"/>
      <c r="BH553" s="269"/>
      <c r="BI553" s="269"/>
      <c r="BJ553" s="269"/>
      <c r="BK553" s="269"/>
      <c r="BL553" s="269"/>
      <c r="BM553" s="269"/>
      <c r="BN553" s="269"/>
      <c r="BO553" s="269"/>
      <c r="BP553" s="269"/>
      <c r="BQ553" s="269"/>
    </row>
    <row r="554" spans="1:69" ht="15.75" customHeight="1">
      <c r="A554" s="269"/>
      <c r="B554" s="269"/>
      <c r="C554" s="269"/>
      <c r="D554" s="269"/>
      <c r="E554" s="269"/>
      <c r="F554" s="269"/>
      <c r="G554" s="269"/>
      <c r="H554" s="269"/>
      <c r="I554" s="269"/>
      <c r="J554" s="269"/>
      <c r="K554" s="269"/>
      <c r="L554" s="269"/>
      <c r="M554" s="269"/>
      <c r="N554" s="269"/>
      <c r="O554" s="269"/>
      <c r="P554" s="269"/>
      <c r="Q554" s="269"/>
      <c r="R554" s="269"/>
      <c r="S554" s="269"/>
      <c r="T554" s="269"/>
      <c r="U554" s="269"/>
      <c r="V554" s="269"/>
      <c r="W554" s="269"/>
      <c r="X554" s="269"/>
      <c r="Y554" s="269"/>
      <c r="Z554" s="269"/>
      <c r="AA554" s="269"/>
      <c r="AB554" s="269"/>
      <c r="AC554" s="269"/>
      <c r="AD554" s="269"/>
      <c r="AE554" s="269"/>
      <c r="AF554" s="269"/>
      <c r="AG554" s="269"/>
      <c r="AH554" s="269"/>
      <c r="AI554" s="269"/>
      <c r="AJ554" s="269"/>
      <c r="AK554" s="269"/>
      <c r="AL554" s="269"/>
      <c r="AM554" s="269"/>
      <c r="AN554" s="269"/>
      <c r="AO554" s="269"/>
      <c r="AP554" s="269"/>
      <c r="AQ554" s="269"/>
      <c r="AR554" s="269"/>
      <c r="AS554" s="269"/>
      <c r="AT554" s="269"/>
      <c r="AU554" s="269"/>
      <c r="AV554" s="269"/>
      <c r="AW554" s="269"/>
      <c r="AX554" s="269"/>
      <c r="AY554" s="269"/>
      <c r="AZ554" s="269"/>
      <c r="BA554" s="269"/>
      <c r="BB554" s="269"/>
      <c r="BC554" s="269"/>
      <c r="BD554" s="269"/>
      <c r="BE554" s="269"/>
      <c r="BF554" s="269"/>
      <c r="BG554" s="269"/>
      <c r="BH554" s="269"/>
      <c r="BI554" s="269"/>
      <c r="BJ554" s="269"/>
      <c r="BK554" s="269"/>
      <c r="BL554" s="269"/>
      <c r="BM554" s="269"/>
      <c r="BN554" s="269"/>
      <c r="BO554" s="269"/>
      <c r="BP554" s="269"/>
      <c r="BQ554" s="269"/>
    </row>
    <row r="555" spans="1:69" ht="15.75" customHeight="1">
      <c r="A555" s="269"/>
      <c r="B555" s="269"/>
      <c r="C555" s="269"/>
      <c r="D555" s="269"/>
      <c r="E555" s="269"/>
      <c r="F555" s="269"/>
      <c r="G555" s="269"/>
      <c r="H555" s="269"/>
      <c r="I555" s="269"/>
      <c r="J555" s="269"/>
      <c r="K555" s="269"/>
      <c r="L555" s="269"/>
      <c r="M555" s="269"/>
      <c r="N555" s="269"/>
      <c r="O555" s="269"/>
      <c r="P555" s="269"/>
      <c r="Q555" s="269"/>
      <c r="R555" s="269"/>
      <c r="S555" s="269"/>
      <c r="T555" s="269"/>
      <c r="U555" s="269"/>
      <c r="V555" s="269"/>
      <c r="W555" s="269"/>
      <c r="X555" s="269"/>
      <c r="Y555" s="269"/>
      <c r="Z555" s="269"/>
      <c r="AA555" s="269"/>
      <c r="AB555" s="269"/>
      <c r="AC555" s="269"/>
      <c r="AD555" s="269"/>
      <c r="AE555" s="269"/>
      <c r="AF555" s="269"/>
      <c r="AG555" s="269"/>
      <c r="AH555" s="269"/>
      <c r="AI555" s="269"/>
      <c r="AJ555" s="269"/>
      <c r="AK555" s="269"/>
      <c r="AL555" s="269"/>
      <c r="AM555" s="269"/>
      <c r="AN555" s="269"/>
      <c r="AO555" s="269"/>
      <c r="AP555" s="269"/>
      <c r="AQ555" s="269"/>
      <c r="AR555" s="269"/>
      <c r="AS555" s="269"/>
      <c r="AT555" s="269"/>
      <c r="AU555" s="269"/>
      <c r="AV555" s="269"/>
      <c r="AW555" s="269"/>
      <c r="AX555" s="269"/>
      <c r="AY555" s="269"/>
      <c r="AZ555" s="269"/>
      <c r="BA555" s="269"/>
      <c r="BB555" s="269"/>
      <c r="BC555" s="269"/>
      <c r="BD555" s="269"/>
      <c r="BE555" s="269"/>
      <c r="BF555" s="269"/>
      <c r="BG555" s="269"/>
      <c r="BH555" s="269"/>
      <c r="BI555" s="269"/>
      <c r="BJ555" s="269"/>
      <c r="BK555" s="269"/>
      <c r="BL555" s="269"/>
      <c r="BM555" s="269"/>
      <c r="BN555" s="269"/>
      <c r="BO555" s="269"/>
      <c r="BP555" s="269"/>
      <c r="BQ555" s="269"/>
    </row>
    <row r="556" spans="1:69" ht="15.75" customHeight="1">
      <c r="A556" s="269"/>
      <c r="B556" s="269"/>
      <c r="C556" s="269"/>
      <c r="D556" s="269"/>
      <c r="E556" s="269"/>
      <c r="F556" s="269"/>
      <c r="G556" s="269"/>
      <c r="H556" s="269"/>
      <c r="I556" s="269"/>
      <c r="J556" s="269"/>
      <c r="K556" s="269"/>
      <c r="L556" s="269"/>
      <c r="M556" s="269"/>
      <c r="N556" s="269"/>
      <c r="O556" s="269"/>
      <c r="P556" s="269"/>
      <c r="Q556" s="269"/>
      <c r="R556" s="269"/>
      <c r="S556" s="269"/>
      <c r="T556" s="269"/>
      <c r="U556" s="269"/>
      <c r="V556" s="269"/>
      <c r="W556" s="269"/>
      <c r="X556" s="269"/>
      <c r="Y556" s="269"/>
      <c r="Z556" s="269"/>
      <c r="AA556" s="269"/>
      <c r="AB556" s="269"/>
      <c r="AC556" s="269"/>
      <c r="AD556" s="269"/>
      <c r="AE556" s="269"/>
      <c r="AF556" s="269"/>
      <c r="AG556" s="269"/>
      <c r="AH556" s="269"/>
      <c r="AI556" s="269"/>
      <c r="AJ556" s="269"/>
      <c r="AK556" s="269"/>
      <c r="AL556" s="269"/>
      <c r="AM556" s="269"/>
      <c r="AN556" s="269"/>
      <c r="AO556" s="269"/>
      <c r="AP556" s="269"/>
      <c r="AQ556" s="269"/>
      <c r="AR556" s="269"/>
      <c r="AS556" s="269"/>
      <c r="AT556" s="269"/>
      <c r="AU556" s="269"/>
      <c r="AV556" s="269"/>
      <c r="AW556" s="269"/>
      <c r="AX556" s="269"/>
      <c r="AY556" s="269"/>
      <c r="AZ556" s="269"/>
      <c r="BA556" s="269"/>
      <c r="BB556" s="269"/>
      <c r="BC556" s="269"/>
      <c r="BD556" s="269"/>
      <c r="BE556" s="269"/>
      <c r="BF556" s="269"/>
      <c r="BG556" s="269"/>
      <c r="BH556" s="269"/>
      <c r="BI556" s="269"/>
      <c r="BJ556" s="269"/>
      <c r="BK556" s="269"/>
      <c r="BL556" s="269"/>
      <c r="BM556" s="269"/>
      <c r="BN556" s="269"/>
      <c r="BO556" s="269"/>
      <c r="BP556" s="269"/>
      <c r="BQ556" s="269"/>
    </row>
    <row r="557" spans="1:69" ht="15.75" customHeight="1">
      <c r="A557" s="269"/>
      <c r="B557" s="269"/>
      <c r="C557" s="269"/>
      <c r="D557" s="269"/>
      <c r="E557" s="269"/>
      <c r="F557" s="269"/>
      <c r="G557" s="269"/>
      <c r="H557" s="269"/>
      <c r="I557" s="269"/>
      <c r="J557" s="269"/>
      <c r="K557" s="269"/>
      <c r="L557" s="269"/>
      <c r="M557" s="269"/>
      <c r="N557" s="269"/>
      <c r="O557" s="269"/>
      <c r="P557" s="269"/>
      <c r="Q557" s="269"/>
      <c r="R557" s="269"/>
      <c r="S557" s="269"/>
      <c r="T557" s="269"/>
      <c r="U557" s="269"/>
      <c r="V557" s="269"/>
      <c r="W557" s="269"/>
      <c r="X557" s="269"/>
      <c r="Y557" s="269"/>
      <c r="Z557" s="269"/>
      <c r="AA557" s="269"/>
      <c r="AB557" s="269"/>
      <c r="AC557" s="269"/>
      <c r="AD557" s="269"/>
      <c r="AE557" s="269"/>
      <c r="AF557" s="269"/>
      <c r="AG557" s="269"/>
      <c r="AH557" s="269"/>
      <c r="AI557" s="269"/>
      <c r="AJ557" s="269"/>
      <c r="AK557" s="269"/>
      <c r="AL557" s="269"/>
      <c r="AM557" s="269"/>
      <c r="AN557" s="269"/>
      <c r="AO557" s="269"/>
      <c r="AP557" s="269"/>
      <c r="AQ557" s="269"/>
      <c r="AR557" s="269"/>
      <c r="AS557" s="269"/>
      <c r="AT557" s="269"/>
      <c r="AU557" s="269"/>
      <c r="AV557" s="269"/>
      <c r="AW557" s="269"/>
      <c r="AX557" s="269"/>
      <c r="AY557" s="269"/>
      <c r="AZ557" s="269"/>
      <c r="BA557" s="269"/>
      <c r="BB557" s="269"/>
      <c r="BC557" s="269"/>
      <c r="BD557" s="269"/>
      <c r="BE557" s="269"/>
      <c r="BF557" s="269"/>
      <c r="BG557" s="269"/>
      <c r="BH557" s="269"/>
      <c r="BI557" s="269"/>
      <c r="BJ557" s="269"/>
      <c r="BK557" s="269"/>
      <c r="BL557" s="269"/>
      <c r="BM557" s="269"/>
      <c r="BN557" s="269"/>
      <c r="BO557" s="269"/>
      <c r="BP557" s="269"/>
      <c r="BQ557" s="269"/>
    </row>
    <row r="558" spans="1:69" ht="15.75" customHeight="1">
      <c r="A558" s="269"/>
      <c r="B558" s="269"/>
      <c r="C558" s="269"/>
      <c r="D558" s="269"/>
      <c r="E558" s="269"/>
      <c r="F558" s="269"/>
      <c r="G558" s="269"/>
      <c r="H558" s="269"/>
      <c r="I558" s="269"/>
      <c r="J558" s="269"/>
      <c r="K558" s="269"/>
      <c r="L558" s="269"/>
      <c r="M558" s="269"/>
      <c r="N558" s="269"/>
      <c r="O558" s="269"/>
      <c r="P558" s="269"/>
      <c r="Q558" s="269"/>
      <c r="R558" s="269"/>
      <c r="S558" s="269"/>
      <c r="T558" s="269"/>
      <c r="U558" s="269"/>
      <c r="V558" s="269"/>
      <c r="W558" s="269"/>
      <c r="X558" s="269"/>
      <c r="Y558" s="269"/>
      <c r="Z558" s="269"/>
      <c r="AA558" s="269"/>
      <c r="AB558" s="269"/>
      <c r="AC558" s="269"/>
      <c r="AD558" s="269"/>
      <c r="AE558" s="269"/>
      <c r="AF558" s="269"/>
      <c r="AG558" s="269"/>
      <c r="AH558" s="269"/>
      <c r="AI558" s="269"/>
      <c r="AJ558" s="269"/>
      <c r="AK558" s="269"/>
      <c r="AL558" s="269"/>
      <c r="AM558" s="269"/>
      <c r="AN558" s="269"/>
      <c r="AO558" s="269"/>
      <c r="AP558" s="269"/>
      <c r="AQ558" s="269"/>
      <c r="AR558" s="269"/>
      <c r="AS558" s="269"/>
      <c r="AT558" s="269"/>
      <c r="AU558" s="269"/>
      <c r="AV558" s="269"/>
      <c r="AW558" s="269"/>
      <c r="AX558" s="269"/>
      <c r="AY558" s="269"/>
      <c r="AZ558" s="269"/>
      <c r="BA558" s="269"/>
      <c r="BB558" s="269"/>
      <c r="BC558" s="269"/>
      <c r="BD558" s="269"/>
      <c r="BE558" s="269"/>
      <c r="BF558" s="269"/>
      <c r="BG558" s="269"/>
      <c r="BH558" s="269"/>
      <c r="BI558" s="269"/>
      <c r="BJ558" s="269"/>
      <c r="BK558" s="269"/>
      <c r="BL558" s="269"/>
      <c r="BM558" s="269"/>
      <c r="BN558" s="269"/>
      <c r="BO558" s="269"/>
      <c r="BP558" s="269"/>
      <c r="BQ558" s="269"/>
    </row>
    <row r="559" spans="1:69" ht="15.75" customHeight="1">
      <c r="A559" s="269"/>
      <c r="B559" s="269"/>
      <c r="C559" s="269"/>
      <c r="D559" s="269"/>
      <c r="E559" s="269"/>
      <c r="F559" s="269"/>
      <c r="G559" s="269"/>
      <c r="H559" s="269"/>
      <c r="I559" s="269"/>
      <c r="J559" s="269"/>
      <c r="K559" s="269"/>
      <c r="L559" s="269"/>
      <c r="M559" s="269"/>
      <c r="N559" s="269"/>
      <c r="O559" s="269"/>
      <c r="P559" s="269"/>
      <c r="Q559" s="269"/>
      <c r="R559" s="269"/>
      <c r="S559" s="269"/>
      <c r="T559" s="269"/>
      <c r="U559" s="269"/>
      <c r="V559" s="269"/>
      <c r="W559" s="269"/>
      <c r="X559" s="269"/>
      <c r="Y559" s="269"/>
      <c r="Z559" s="269"/>
      <c r="AA559" s="269"/>
      <c r="AB559" s="269"/>
      <c r="AC559" s="269"/>
      <c r="AD559" s="269"/>
      <c r="AE559" s="269"/>
      <c r="AF559" s="269"/>
      <c r="AG559" s="269"/>
      <c r="AH559" s="269"/>
      <c r="AI559" s="269"/>
      <c r="AJ559" s="269"/>
      <c r="AK559" s="269"/>
      <c r="AL559" s="269"/>
      <c r="AM559" s="269"/>
      <c r="AN559" s="269"/>
      <c r="AO559" s="269"/>
      <c r="AP559" s="269"/>
      <c r="AQ559" s="269"/>
      <c r="AR559" s="269"/>
      <c r="AS559" s="269"/>
      <c r="AT559" s="269"/>
      <c r="AU559" s="269"/>
      <c r="AV559" s="269"/>
      <c r="AW559" s="269"/>
      <c r="AX559" s="269"/>
      <c r="AY559" s="269"/>
      <c r="AZ559" s="269"/>
      <c r="BA559" s="269"/>
      <c r="BB559" s="269"/>
      <c r="BC559" s="269"/>
      <c r="BD559" s="269"/>
      <c r="BE559" s="269"/>
      <c r="BF559" s="269"/>
      <c r="BG559" s="269"/>
      <c r="BH559" s="269"/>
      <c r="BI559" s="269"/>
      <c r="BJ559" s="269"/>
      <c r="BK559" s="269"/>
      <c r="BL559" s="269"/>
      <c r="BM559" s="269"/>
      <c r="BN559" s="269"/>
      <c r="BO559" s="269"/>
      <c r="BP559" s="269"/>
      <c r="BQ559" s="269"/>
    </row>
    <row r="560" spans="1:69" ht="15.75" customHeight="1">
      <c r="A560" s="269"/>
      <c r="B560" s="269"/>
      <c r="C560" s="269"/>
      <c r="D560" s="269"/>
      <c r="E560" s="269"/>
      <c r="F560" s="269"/>
      <c r="G560" s="269"/>
      <c r="H560" s="269"/>
      <c r="I560" s="269"/>
      <c r="J560" s="269"/>
      <c r="K560" s="269"/>
      <c r="L560" s="269"/>
      <c r="M560" s="269"/>
      <c r="N560" s="269"/>
      <c r="O560" s="269"/>
      <c r="P560" s="269"/>
      <c r="Q560" s="269"/>
      <c r="R560" s="269"/>
      <c r="S560" s="269"/>
      <c r="T560" s="269"/>
      <c r="U560" s="269"/>
      <c r="V560" s="269"/>
      <c r="W560" s="269"/>
      <c r="X560" s="269"/>
      <c r="Y560" s="269"/>
      <c r="Z560" s="269"/>
      <c r="AA560" s="269"/>
      <c r="AB560" s="269"/>
      <c r="AC560" s="269"/>
      <c r="AD560" s="269"/>
      <c r="AE560" s="269"/>
      <c r="AF560" s="269"/>
      <c r="AG560" s="269"/>
      <c r="AH560" s="269"/>
      <c r="AI560" s="269"/>
      <c r="AJ560" s="269"/>
      <c r="AK560" s="269"/>
      <c r="AL560" s="269"/>
      <c r="AM560" s="269"/>
      <c r="AN560" s="269"/>
      <c r="AO560" s="269"/>
      <c r="AP560" s="269"/>
      <c r="AQ560" s="269"/>
      <c r="AR560" s="269"/>
      <c r="AS560" s="269"/>
      <c r="AT560" s="269"/>
      <c r="AU560" s="269"/>
      <c r="AV560" s="269"/>
      <c r="AW560" s="269"/>
      <c r="AX560" s="269"/>
      <c r="AY560" s="269"/>
      <c r="AZ560" s="269"/>
      <c r="BA560" s="269"/>
      <c r="BB560" s="269"/>
      <c r="BC560" s="269"/>
      <c r="BD560" s="269"/>
      <c r="BE560" s="269"/>
      <c r="BF560" s="269"/>
      <c r="BG560" s="269"/>
      <c r="BH560" s="269"/>
      <c r="BI560" s="269"/>
      <c r="BJ560" s="269"/>
      <c r="BK560" s="269"/>
      <c r="BL560" s="269"/>
      <c r="BM560" s="269"/>
      <c r="BN560" s="269"/>
      <c r="BO560" s="269"/>
      <c r="BP560" s="269"/>
      <c r="BQ560" s="269"/>
    </row>
    <row r="561" spans="1:69" ht="15.75" customHeight="1">
      <c r="A561" s="269"/>
      <c r="B561" s="269"/>
      <c r="C561" s="269"/>
      <c r="D561" s="269"/>
      <c r="E561" s="269"/>
      <c r="F561" s="269"/>
      <c r="G561" s="269"/>
      <c r="H561" s="269"/>
      <c r="I561" s="269"/>
      <c r="J561" s="269"/>
      <c r="K561" s="269"/>
      <c r="L561" s="269"/>
      <c r="M561" s="269"/>
      <c r="N561" s="269"/>
      <c r="O561" s="269"/>
      <c r="P561" s="269"/>
      <c r="Q561" s="269"/>
      <c r="R561" s="269"/>
      <c r="S561" s="269"/>
      <c r="T561" s="269"/>
      <c r="U561" s="269"/>
      <c r="V561" s="269"/>
      <c r="W561" s="269"/>
      <c r="X561" s="269"/>
      <c r="Y561" s="269"/>
      <c r="Z561" s="269"/>
      <c r="AA561" s="269"/>
      <c r="AB561" s="269"/>
      <c r="AC561" s="269"/>
      <c r="AD561" s="269"/>
      <c r="AE561" s="269"/>
      <c r="AF561" s="269"/>
      <c r="AG561" s="269"/>
      <c r="AH561" s="269"/>
      <c r="AI561" s="269"/>
      <c r="AJ561" s="269"/>
      <c r="AK561" s="269"/>
      <c r="AL561" s="269"/>
      <c r="AM561" s="269"/>
      <c r="AN561" s="269"/>
      <c r="AO561" s="269"/>
      <c r="AP561" s="269"/>
      <c r="AQ561" s="269"/>
      <c r="AR561" s="269"/>
      <c r="AS561" s="269"/>
      <c r="AT561" s="269"/>
      <c r="AU561" s="269"/>
      <c r="AV561" s="269"/>
      <c r="AW561" s="269"/>
      <c r="AX561" s="269"/>
      <c r="AY561" s="269"/>
      <c r="AZ561" s="269"/>
      <c r="BA561" s="269"/>
      <c r="BB561" s="269"/>
      <c r="BC561" s="269"/>
      <c r="BD561" s="269"/>
      <c r="BE561" s="269"/>
      <c r="BF561" s="269"/>
      <c r="BG561" s="269"/>
      <c r="BH561" s="269"/>
      <c r="BI561" s="269"/>
      <c r="BJ561" s="269"/>
      <c r="BK561" s="269"/>
      <c r="BL561" s="269"/>
      <c r="BM561" s="269"/>
      <c r="BN561" s="269"/>
      <c r="BO561" s="269"/>
      <c r="BP561" s="269"/>
      <c r="BQ561" s="269"/>
    </row>
    <row r="562" spans="1:69" ht="15.75" customHeight="1">
      <c r="A562" s="269"/>
      <c r="B562" s="269"/>
      <c r="C562" s="269"/>
      <c r="D562" s="269"/>
      <c r="E562" s="269"/>
      <c r="F562" s="269"/>
      <c r="G562" s="269"/>
      <c r="H562" s="269"/>
      <c r="I562" s="269"/>
      <c r="J562" s="269"/>
      <c r="K562" s="269"/>
      <c r="L562" s="269"/>
      <c r="M562" s="269"/>
      <c r="N562" s="269"/>
      <c r="O562" s="269"/>
      <c r="P562" s="269"/>
      <c r="Q562" s="269"/>
      <c r="R562" s="269"/>
      <c r="S562" s="269"/>
      <c r="T562" s="269"/>
      <c r="U562" s="269"/>
      <c r="V562" s="269"/>
      <c r="W562" s="269"/>
      <c r="X562" s="269"/>
      <c r="Y562" s="269"/>
      <c r="Z562" s="269"/>
      <c r="AA562" s="269"/>
      <c r="AB562" s="269"/>
      <c r="AC562" s="269"/>
      <c r="AD562" s="269"/>
      <c r="AE562" s="269"/>
      <c r="AF562" s="269"/>
      <c r="AG562" s="269"/>
      <c r="AH562" s="269"/>
      <c r="AI562" s="269"/>
      <c r="AJ562" s="269"/>
      <c r="AK562" s="269"/>
      <c r="AL562" s="269"/>
      <c r="AM562" s="269"/>
      <c r="AN562" s="269"/>
      <c r="AO562" s="269"/>
      <c r="AP562" s="269"/>
      <c r="AQ562" s="269"/>
      <c r="AR562" s="269"/>
      <c r="AS562" s="269"/>
      <c r="AT562" s="269"/>
      <c r="AU562" s="269"/>
      <c r="AV562" s="269"/>
      <c r="AW562" s="269"/>
      <c r="AX562" s="269"/>
      <c r="AY562" s="269"/>
      <c r="AZ562" s="269"/>
      <c r="BA562" s="269"/>
      <c r="BB562" s="269"/>
      <c r="BC562" s="269"/>
      <c r="BD562" s="269"/>
      <c r="BE562" s="269"/>
      <c r="BF562" s="269"/>
      <c r="BG562" s="269"/>
      <c r="BH562" s="269"/>
      <c r="BI562" s="269"/>
      <c r="BJ562" s="269"/>
      <c r="BK562" s="269"/>
      <c r="BL562" s="269"/>
      <c r="BM562" s="269"/>
      <c r="BN562" s="269"/>
      <c r="BO562" s="269"/>
      <c r="BP562" s="269"/>
      <c r="BQ562" s="269"/>
    </row>
    <row r="563" spans="1:69" ht="15.75" customHeight="1">
      <c r="A563" s="269"/>
      <c r="B563" s="269"/>
      <c r="C563" s="269"/>
      <c r="D563" s="269"/>
      <c r="E563" s="269"/>
      <c r="F563" s="269"/>
      <c r="G563" s="269"/>
      <c r="H563" s="269"/>
      <c r="I563" s="269"/>
      <c r="J563" s="269"/>
      <c r="K563" s="269"/>
      <c r="L563" s="269"/>
      <c r="M563" s="269"/>
      <c r="N563" s="269"/>
      <c r="O563" s="269"/>
      <c r="P563" s="269"/>
      <c r="Q563" s="269"/>
      <c r="R563" s="269"/>
      <c r="S563" s="269"/>
      <c r="T563" s="269"/>
      <c r="U563" s="269"/>
      <c r="V563" s="269"/>
      <c r="W563" s="269"/>
      <c r="X563" s="269"/>
      <c r="Y563" s="269"/>
      <c r="Z563" s="269"/>
      <c r="AA563" s="269"/>
      <c r="AB563" s="269"/>
      <c r="AC563" s="269"/>
      <c r="AD563" s="269"/>
      <c r="AE563" s="269"/>
      <c r="AF563" s="269"/>
      <c r="AG563" s="269"/>
      <c r="AH563" s="269"/>
      <c r="AI563" s="269"/>
      <c r="AJ563" s="269"/>
      <c r="AK563" s="269"/>
      <c r="AL563" s="269"/>
      <c r="AM563" s="269"/>
      <c r="AN563" s="269"/>
      <c r="AO563" s="269"/>
      <c r="AP563" s="269"/>
      <c r="AQ563" s="269"/>
      <c r="AR563" s="269"/>
      <c r="AS563" s="269"/>
      <c r="AT563" s="269"/>
      <c r="AU563" s="269"/>
      <c r="AV563" s="269"/>
      <c r="AW563" s="269"/>
      <c r="AX563" s="269"/>
      <c r="AY563" s="269"/>
      <c r="AZ563" s="269"/>
      <c r="BA563" s="269"/>
      <c r="BB563" s="269"/>
      <c r="BC563" s="269"/>
      <c r="BD563" s="269"/>
      <c r="BE563" s="269"/>
      <c r="BF563" s="269"/>
      <c r="BG563" s="269"/>
      <c r="BH563" s="269"/>
      <c r="BI563" s="269"/>
      <c r="BJ563" s="269"/>
      <c r="BK563" s="269"/>
      <c r="BL563" s="269"/>
      <c r="BM563" s="269"/>
      <c r="BN563" s="269"/>
      <c r="BO563" s="269"/>
      <c r="BP563" s="269"/>
      <c r="BQ563" s="269"/>
    </row>
    <row r="564" spans="1:69" ht="15.75" customHeight="1">
      <c r="A564" s="269"/>
      <c r="B564" s="269"/>
      <c r="C564" s="269"/>
      <c r="D564" s="269"/>
      <c r="E564" s="269"/>
      <c r="F564" s="269"/>
      <c r="G564" s="269"/>
      <c r="H564" s="269"/>
      <c r="I564" s="269"/>
      <c r="J564" s="269"/>
      <c r="K564" s="269"/>
      <c r="L564" s="269"/>
      <c r="M564" s="269"/>
      <c r="N564" s="269"/>
      <c r="O564" s="269"/>
      <c r="P564" s="269"/>
      <c r="Q564" s="269"/>
      <c r="R564" s="269"/>
      <c r="S564" s="269"/>
      <c r="T564" s="269"/>
      <c r="U564" s="269"/>
      <c r="V564" s="269"/>
      <c r="W564" s="269"/>
      <c r="X564" s="269"/>
      <c r="Y564" s="269"/>
      <c r="Z564" s="269"/>
      <c r="AA564" s="269"/>
      <c r="AB564" s="269"/>
      <c r="AC564" s="269"/>
      <c r="AD564" s="269"/>
      <c r="AE564" s="269"/>
      <c r="AF564" s="269"/>
      <c r="AG564" s="269"/>
      <c r="AH564" s="269"/>
      <c r="AI564" s="269"/>
      <c r="AJ564" s="269"/>
      <c r="AK564" s="269"/>
      <c r="AL564" s="269"/>
      <c r="AM564" s="269"/>
      <c r="AN564" s="269"/>
      <c r="AO564" s="269"/>
      <c r="AP564" s="269"/>
      <c r="AQ564" s="269"/>
      <c r="AR564" s="269"/>
      <c r="AS564" s="269"/>
      <c r="AT564" s="269"/>
      <c r="AU564" s="269"/>
      <c r="AV564" s="269"/>
      <c r="AW564" s="269"/>
      <c r="AX564" s="269"/>
      <c r="AY564" s="269"/>
      <c r="AZ564" s="269"/>
      <c r="BA564" s="269"/>
      <c r="BB564" s="269"/>
      <c r="BC564" s="269"/>
      <c r="BD564" s="269"/>
      <c r="BE564" s="269"/>
      <c r="BF564" s="269"/>
      <c r="BG564" s="269"/>
      <c r="BH564" s="269"/>
      <c r="BI564" s="269"/>
      <c r="BJ564" s="269"/>
      <c r="BK564" s="269"/>
      <c r="BL564" s="269"/>
      <c r="BM564" s="269"/>
      <c r="BN564" s="269"/>
      <c r="BO564" s="269"/>
      <c r="BP564" s="269"/>
      <c r="BQ564" s="269"/>
    </row>
    <row r="565" spans="1:69" ht="15.75" customHeight="1">
      <c r="A565" s="269"/>
      <c r="B565" s="269"/>
      <c r="C565" s="269"/>
      <c r="D565" s="269"/>
      <c r="E565" s="269"/>
      <c r="F565" s="269"/>
      <c r="G565" s="269"/>
      <c r="H565" s="269"/>
      <c r="I565" s="269"/>
      <c r="J565" s="269"/>
      <c r="K565" s="269"/>
      <c r="L565" s="269"/>
      <c r="M565" s="269"/>
      <c r="N565" s="269"/>
      <c r="O565" s="269"/>
      <c r="P565" s="269"/>
      <c r="Q565" s="269"/>
      <c r="R565" s="269"/>
      <c r="S565" s="269"/>
      <c r="T565" s="269"/>
      <c r="U565" s="269"/>
      <c r="V565" s="269"/>
      <c r="W565" s="269"/>
      <c r="X565" s="269"/>
      <c r="Y565" s="269"/>
      <c r="Z565" s="269"/>
      <c r="AA565" s="269"/>
      <c r="AB565" s="269"/>
      <c r="AC565" s="269"/>
      <c r="AD565" s="269"/>
      <c r="AE565" s="269"/>
      <c r="AF565" s="269"/>
      <c r="AG565" s="269"/>
      <c r="AH565" s="269"/>
      <c r="AI565" s="269"/>
      <c r="AJ565" s="269"/>
      <c r="AK565" s="269"/>
      <c r="AL565" s="269"/>
      <c r="AM565" s="269"/>
      <c r="AN565" s="269"/>
      <c r="AO565" s="269"/>
      <c r="AP565" s="269"/>
      <c r="AQ565" s="269"/>
      <c r="AR565" s="269"/>
      <c r="AS565" s="269"/>
      <c r="AT565" s="269"/>
      <c r="AU565" s="269"/>
      <c r="AV565" s="269"/>
      <c r="AW565" s="269"/>
      <c r="AX565" s="269"/>
      <c r="AY565" s="269"/>
      <c r="AZ565" s="269"/>
      <c r="BA565" s="269"/>
      <c r="BB565" s="269"/>
      <c r="BC565" s="269"/>
      <c r="BD565" s="269"/>
      <c r="BE565" s="269"/>
      <c r="BF565" s="269"/>
      <c r="BG565" s="269"/>
      <c r="BH565" s="269"/>
      <c r="BI565" s="269"/>
      <c r="BJ565" s="269"/>
      <c r="BK565" s="269"/>
      <c r="BL565" s="269"/>
      <c r="BM565" s="269"/>
      <c r="BN565" s="269"/>
      <c r="BO565" s="269"/>
      <c r="BP565" s="269"/>
      <c r="BQ565" s="269"/>
    </row>
    <row r="566" spans="1:69" ht="15.75" customHeight="1">
      <c r="A566" s="269"/>
      <c r="B566" s="269"/>
      <c r="C566" s="269"/>
      <c r="D566" s="269"/>
      <c r="E566" s="269"/>
      <c r="F566" s="269"/>
      <c r="G566" s="269"/>
      <c r="H566" s="269"/>
      <c r="I566" s="269"/>
      <c r="J566" s="269"/>
      <c r="K566" s="269"/>
      <c r="L566" s="269"/>
      <c r="M566" s="269"/>
      <c r="N566" s="269"/>
      <c r="O566" s="269"/>
      <c r="P566" s="269"/>
      <c r="Q566" s="269"/>
      <c r="R566" s="269"/>
      <c r="S566" s="269"/>
      <c r="T566" s="269"/>
      <c r="U566" s="269"/>
      <c r="V566" s="269"/>
      <c r="W566" s="269"/>
      <c r="X566" s="269"/>
      <c r="Y566" s="269"/>
      <c r="Z566" s="269"/>
      <c r="AA566" s="269"/>
      <c r="AB566" s="269"/>
      <c r="AC566" s="269"/>
      <c r="AD566" s="269"/>
      <c r="AE566" s="269"/>
      <c r="AF566" s="269"/>
      <c r="AG566" s="269"/>
      <c r="AH566" s="269"/>
      <c r="AI566" s="269"/>
      <c r="AJ566" s="269"/>
      <c r="AK566" s="269"/>
      <c r="AL566" s="269"/>
      <c r="AM566" s="269"/>
      <c r="AN566" s="269"/>
      <c r="AO566" s="269"/>
      <c r="AP566" s="269"/>
      <c r="AQ566" s="269"/>
      <c r="AR566" s="269"/>
      <c r="AS566" s="269"/>
      <c r="AT566" s="269"/>
      <c r="AU566" s="269"/>
      <c r="AV566" s="269"/>
      <c r="AW566" s="269"/>
      <c r="AX566" s="269"/>
      <c r="AY566" s="269"/>
      <c r="AZ566" s="269"/>
      <c r="BA566" s="269"/>
      <c r="BB566" s="269"/>
      <c r="BC566" s="269"/>
      <c r="BD566" s="269"/>
      <c r="BE566" s="269"/>
      <c r="BF566" s="269"/>
      <c r="BG566" s="269"/>
      <c r="BH566" s="269"/>
      <c r="BI566" s="269"/>
      <c r="BJ566" s="269"/>
      <c r="BK566" s="269"/>
      <c r="BL566" s="269"/>
      <c r="BM566" s="269"/>
      <c r="BN566" s="269"/>
      <c r="BO566" s="269"/>
      <c r="BP566" s="269"/>
      <c r="BQ566" s="269"/>
    </row>
    <row r="567" spans="1:69" ht="15.75" customHeight="1">
      <c r="A567" s="269"/>
      <c r="B567" s="269"/>
      <c r="C567" s="269"/>
      <c r="D567" s="269"/>
      <c r="E567" s="269"/>
      <c r="F567" s="269"/>
      <c r="G567" s="269"/>
      <c r="H567" s="269"/>
      <c r="I567" s="269"/>
      <c r="J567" s="269"/>
      <c r="K567" s="269"/>
      <c r="L567" s="269"/>
      <c r="M567" s="269"/>
      <c r="N567" s="269"/>
      <c r="O567" s="269"/>
      <c r="P567" s="269"/>
      <c r="Q567" s="269"/>
      <c r="R567" s="269"/>
      <c r="S567" s="269"/>
      <c r="T567" s="269"/>
      <c r="U567" s="269"/>
      <c r="V567" s="269"/>
      <c r="W567" s="269"/>
      <c r="X567" s="269"/>
      <c r="Y567" s="269"/>
      <c r="Z567" s="269"/>
      <c r="AA567" s="269"/>
      <c r="AB567" s="269"/>
      <c r="AC567" s="269"/>
      <c r="AD567" s="269"/>
      <c r="AE567" s="269"/>
      <c r="AF567" s="269"/>
      <c r="AG567" s="269"/>
      <c r="AH567" s="269"/>
      <c r="AI567" s="269"/>
      <c r="AJ567" s="269"/>
      <c r="AK567" s="269"/>
      <c r="AL567" s="269"/>
      <c r="AM567" s="269"/>
      <c r="AN567" s="269"/>
      <c r="AO567" s="269"/>
      <c r="AP567" s="269"/>
      <c r="AQ567" s="269"/>
      <c r="AR567" s="269"/>
      <c r="AS567" s="269"/>
      <c r="AT567" s="269"/>
      <c r="AU567" s="269"/>
      <c r="AV567" s="269"/>
      <c r="AW567" s="269"/>
      <c r="AX567" s="269"/>
      <c r="AY567" s="269"/>
      <c r="AZ567" s="269"/>
      <c r="BA567" s="269"/>
      <c r="BB567" s="269"/>
      <c r="BC567" s="269"/>
      <c r="BD567" s="269"/>
      <c r="BE567" s="269"/>
      <c r="BF567" s="269"/>
      <c r="BG567" s="269"/>
      <c r="BH567" s="269"/>
      <c r="BI567" s="269"/>
      <c r="BJ567" s="269"/>
      <c r="BK567" s="269"/>
      <c r="BL567" s="269"/>
      <c r="BM567" s="269"/>
      <c r="BN567" s="269"/>
      <c r="BO567" s="269"/>
      <c r="BP567" s="269"/>
      <c r="BQ567" s="269"/>
    </row>
    <row r="568" spans="1:69" ht="15.75" customHeight="1">
      <c r="A568" s="269"/>
      <c r="B568" s="269"/>
      <c r="C568" s="269"/>
      <c r="D568" s="269"/>
      <c r="E568" s="269"/>
      <c r="F568" s="269"/>
      <c r="G568" s="269"/>
      <c r="H568" s="269"/>
      <c r="I568" s="269"/>
      <c r="J568" s="269"/>
      <c r="K568" s="269"/>
      <c r="L568" s="269"/>
      <c r="M568" s="269"/>
      <c r="N568" s="269"/>
      <c r="O568" s="269"/>
      <c r="P568" s="269"/>
      <c r="Q568" s="269"/>
      <c r="R568" s="269"/>
      <c r="S568" s="269"/>
      <c r="T568" s="269"/>
      <c r="U568" s="269"/>
      <c r="V568" s="269"/>
      <c r="W568" s="269"/>
      <c r="X568" s="269"/>
      <c r="Y568" s="269"/>
      <c r="Z568" s="269"/>
      <c r="AA568" s="269"/>
      <c r="AB568" s="269"/>
      <c r="AC568" s="269"/>
      <c r="AD568" s="269"/>
      <c r="AE568" s="269"/>
      <c r="AF568" s="269"/>
      <c r="AG568" s="269"/>
      <c r="AH568" s="269"/>
      <c r="AI568" s="269"/>
      <c r="AJ568" s="269"/>
      <c r="AK568" s="269"/>
      <c r="AL568" s="269"/>
      <c r="AM568" s="269"/>
      <c r="AN568" s="269"/>
      <c r="AO568" s="269"/>
      <c r="AP568" s="269"/>
      <c r="AQ568" s="269"/>
      <c r="AR568" s="269"/>
      <c r="AS568" s="269"/>
      <c r="AT568" s="269"/>
      <c r="AU568" s="269"/>
      <c r="AV568" s="269"/>
      <c r="AW568" s="269"/>
      <c r="AX568" s="269"/>
      <c r="AY568" s="269"/>
      <c r="AZ568" s="269"/>
      <c r="BA568" s="269"/>
      <c r="BB568" s="269"/>
      <c r="BC568" s="269"/>
      <c r="BD568" s="269"/>
      <c r="BE568" s="269"/>
      <c r="BF568" s="269"/>
      <c r="BG568" s="269"/>
      <c r="BH568" s="269"/>
      <c r="BI568" s="269"/>
      <c r="BJ568" s="269"/>
      <c r="BK568" s="269"/>
      <c r="BL568" s="269"/>
      <c r="BM568" s="269"/>
      <c r="BN568" s="269"/>
      <c r="BO568" s="269"/>
      <c r="BP568" s="269"/>
      <c r="BQ568" s="269"/>
    </row>
    <row r="569" spans="1:69" ht="15.75" customHeight="1">
      <c r="A569" s="269"/>
      <c r="B569" s="269"/>
      <c r="C569" s="269"/>
      <c r="D569" s="269"/>
      <c r="E569" s="269"/>
      <c r="F569" s="269"/>
      <c r="G569" s="269"/>
      <c r="H569" s="269"/>
      <c r="I569" s="269"/>
      <c r="J569" s="269"/>
      <c r="K569" s="269"/>
      <c r="L569" s="269"/>
      <c r="M569" s="269"/>
      <c r="N569" s="269"/>
      <c r="O569" s="269"/>
      <c r="P569" s="269"/>
      <c r="Q569" s="269"/>
      <c r="R569" s="269"/>
      <c r="S569" s="269"/>
      <c r="T569" s="269"/>
      <c r="U569" s="269"/>
      <c r="V569" s="269"/>
      <c r="W569" s="269"/>
      <c r="X569" s="269"/>
      <c r="Y569" s="269"/>
      <c r="Z569" s="269"/>
      <c r="AA569" s="269"/>
      <c r="AB569" s="269"/>
      <c r="AC569" s="269"/>
      <c r="AD569" s="269"/>
      <c r="AE569" s="269"/>
      <c r="AF569" s="269"/>
      <c r="AG569" s="269"/>
      <c r="AH569" s="269"/>
      <c r="AI569" s="269"/>
      <c r="AJ569" s="269"/>
      <c r="AK569" s="269"/>
      <c r="AL569" s="269"/>
      <c r="AM569" s="269"/>
      <c r="AN569" s="269"/>
      <c r="AO569" s="269"/>
      <c r="AP569" s="269"/>
      <c r="AQ569" s="269"/>
      <c r="AR569" s="269"/>
      <c r="AS569" s="269"/>
      <c r="AT569" s="269"/>
      <c r="AU569" s="269"/>
      <c r="AV569" s="269"/>
      <c r="AW569" s="269"/>
      <c r="AX569" s="269"/>
      <c r="AY569" s="269"/>
      <c r="AZ569" s="269"/>
      <c r="BA569" s="269"/>
      <c r="BB569" s="269"/>
      <c r="BC569" s="269"/>
      <c r="BD569" s="269"/>
      <c r="BE569" s="269"/>
      <c r="BF569" s="269"/>
      <c r="BG569" s="269"/>
      <c r="BH569" s="269"/>
      <c r="BI569" s="269"/>
      <c r="BJ569" s="269"/>
      <c r="BK569" s="269"/>
      <c r="BL569" s="269"/>
      <c r="BM569" s="269"/>
      <c r="BN569" s="269"/>
      <c r="BO569" s="269"/>
      <c r="BP569" s="269"/>
      <c r="BQ569" s="269"/>
    </row>
    <row r="570" spans="1:69" ht="15.75" customHeight="1">
      <c r="A570" s="269"/>
      <c r="B570" s="269"/>
      <c r="C570" s="269"/>
      <c r="D570" s="269"/>
      <c r="E570" s="269"/>
      <c r="F570" s="269"/>
      <c r="G570" s="269"/>
      <c r="H570" s="269"/>
      <c r="I570" s="269"/>
      <c r="J570" s="269"/>
      <c r="K570" s="269"/>
      <c r="L570" s="269"/>
      <c r="M570" s="269"/>
      <c r="N570" s="269"/>
      <c r="O570" s="269"/>
      <c r="P570" s="269"/>
      <c r="Q570" s="269"/>
      <c r="R570" s="269"/>
      <c r="S570" s="269"/>
      <c r="T570" s="269"/>
      <c r="U570" s="269"/>
      <c r="V570" s="269"/>
      <c r="W570" s="269"/>
      <c r="X570" s="269"/>
      <c r="Y570" s="269"/>
      <c r="Z570" s="269"/>
      <c r="AA570" s="269"/>
      <c r="AB570" s="269"/>
      <c r="AC570" s="269"/>
      <c r="AD570" s="269"/>
      <c r="AE570" s="269"/>
      <c r="AF570" s="269"/>
      <c r="AG570" s="269"/>
      <c r="AH570" s="269"/>
      <c r="AI570" s="269"/>
      <c r="AJ570" s="269"/>
      <c r="AK570" s="269"/>
      <c r="AL570" s="269"/>
      <c r="AM570" s="269"/>
      <c r="AN570" s="269"/>
      <c r="AO570" s="269"/>
      <c r="AP570" s="269"/>
      <c r="AQ570" s="269"/>
      <c r="AR570" s="269"/>
      <c r="AS570" s="269"/>
      <c r="AT570" s="269"/>
      <c r="AU570" s="269"/>
      <c r="AV570" s="269"/>
      <c r="AW570" s="269"/>
      <c r="AX570" s="269"/>
      <c r="AY570" s="269"/>
      <c r="AZ570" s="269"/>
      <c r="BA570" s="269"/>
      <c r="BB570" s="269"/>
      <c r="BC570" s="269"/>
      <c r="BD570" s="269"/>
      <c r="BE570" s="269"/>
      <c r="BF570" s="269"/>
      <c r="BG570" s="269"/>
      <c r="BH570" s="269"/>
      <c r="BI570" s="269"/>
      <c r="BJ570" s="269"/>
      <c r="BK570" s="269"/>
      <c r="BL570" s="269"/>
      <c r="BM570" s="269"/>
      <c r="BN570" s="269"/>
      <c r="BO570" s="269"/>
      <c r="BP570" s="269"/>
      <c r="BQ570" s="269"/>
    </row>
    <row r="571" spans="1:69" ht="15.75" customHeight="1">
      <c r="A571" s="269"/>
      <c r="B571" s="269"/>
      <c r="C571" s="269"/>
      <c r="D571" s="269"/>
      <c r="E571" s="269"/>
      <c r="F571" s="269"/>
      <c r="G571" s="269"/>
      <c r="H571" s="269"/>
      <c r="I571" s="269"/>
      <c r="J571" s="269"/>
      <c r="K571" s="269"/>
      <c r="L571" s="269"/>
      <c r="M571" s="269"/>
      <c r="N571" s="269"/>
      <c r="O571" s="269"/>
      <c r="P571" s="269"/>
      <c r="Q571" s="269"/>
      <c r="R571" s="269"/>
      <c r="S571" s="269"/>
      <c r="T571" s="269"/>
      <c r="U571" s="269"/>
      <c r="V571" s="269"/>
      <c r="W571" s="269"/>
      <c r="X571" s="269"/>
      <c r="Y571" s="269"/>
      <c r="Z571" s="269"/>
      <c r="AA571" s="269"/>
      <c r="AB571" s="269"/>
      <c r="AC571" s="269"/>
      <c r="AD571" s="269"/>
      <c r="AE571" s="269"/>
      <c r="AF571" s="269"/>
      <c r="AG571" s="269"/>
      <c r="AH571" s="269"/>
      <c r="AI571" s="269"/>
      <c r="AJ571" s="269"/>
      <c r="AK571" s="269"/>
      <c r="AL571" s="269"/>
      <c r="AM571" s="269"/>
      <c r="AN571" s="269"/>
      <c r="AO571" s="269"/>
      <c r="AP571" s="269"/>
      <c r="AQ571" s="269"/>
      <c r="AR571" s="269"/>
      <c r="AS571" s="269"/>
      <c r="AT571" s="269"/>
      <c r="AU571" s="269"/>
      <c r="AV571" s="269"/>
      <c r="AW571" s="269"/>
      <c r="AX571" s="269"/>
      <c r="AY571" s="269"/>
      <c r="AZ571" s="269"/>
      <c r="BA571" s="269"/>
      <c r="BB571" s="269"/>
      <c r="BC571" s="269"/>
      <c r="BD571" s="269"/>
      <c r="BE571" s="269"/>
      <c r="BF571" s="269"/>
      <c r="BG571" s="269"/>
      <c r="BH571" s="269"/>
      <c r="BI571" s="269"/>
      <c r="BJ571" s="269"/>
      <c r="BK571" s="269"/>
      <c r="BL571" s="269"/>
      <c r="BM571" s="269"/>
      <c r="BN571" s="269"/>
      <c r="BO571" s="269"/>
      <c r="BP571" s="269"/>
      <c r="BQ571" s="269"/>
    </row>
    <row r="572" spans="1:69" ht="15.75" customHeight="1">
      <c r="A572" s="269"/>
      <c r="B572" s="269"/>
      <c r="C572" s="269"/>
      <c r="D572" s="269"/>
      <c r="E572" s="269"/>
      <c r="F572" s="269"/>
      <c r="G572" s="269"/>
      <c r="H572" s="269"/>
      <c r="I572" s="269"/>
      <c r="J572" s="269"/>
      <c r="K572" s="269"/>
      <c r="L572" s="269"/>
      <c r="M572" s="269"/>
      <c r="N572" s="269"/>
      <c r="O572" s="269"/>
      <c r="P572" s="269"/>
      <c r="Q572" s="269"/>
      <c r="R572" s="269"/>
      <c r="S572" s="269"/>
      <c r="T572" s="269"/>
      <c r="U572" s="269"/>
      <c r="V572" s="269"/>
      <c r="W572" s="269"/>
      <c r="X572" s="269"/>
      <c r="Y572" s="269"/>
      <c r="Z572" s="269"/>
      <c r="AA572" s="269"/>
      <c r="AB572" s="269"/>
      <c r="AC572" s="269"/>
      <c r="AD572" s="269"/>
      <c r="AE572" s="269"/>
      <c r="AF572" s="269"/>
      <c r="AG572" s="269"/>
      <c r="AH572" s="269"/>
      <c r="AI572" s="269"/>
      <c r="AJ572" s="269"/>
      <c r="AK572" s="269"/>
      <c r="AL572" s="269"/>
      <c r="AM572" s="269"/>
      <c r="AN572" s="269"/>
      <c r="AO572" s="269"/>
      <c r="AP572" s="269"/>
      <c r="AQ572" s="269"/>
      <c r="AR572" s="269"/>
      <c r="AS572" s="269"/>
      <c r="AT572" s="269"/>
      <c r="AU572" s="269"/>
      <c r="AV572" s="269"/>
      <c r="AW572" s="269"/>
      <c r="AX572" s="269"/>
      <c r="AY572" s="269"/>
      <c r="AZ572" s="269"/>
      <c r="BA572" s="269"/>
      <c r="BB572" s="269"/>
      <c r="BC572" s="269"/>
      <c r="BD572" s="269"/>
      <c r="BE572" s="269"/>
      <c r="BF572" s="269"/>
      <c r="BG572" s="269"/>
      <c r="BH572" s="269"/>
      <c r="BI572" s="269"/>
      <c r="BJ572" s="269"/>
      <c r="BK572" s="269"/>
      <c r="BL572" s="269"/>
      <c r="BM572" s="269"/>
      <c r="BN572" s="269"/>
      <c r="BO572" s="269"/>
      <c r="BP572" s="269"/>
      <c r="BQ572" s="269"/>
    </row>
    <row r="573" spans="1:69" ht="15.75" customHeight="1">
      <c r="A573" s="269"/>
      <c r="B573" s="269"/>
      <c r="C573" s="269"/>
      <c r="D573" s="269"/>
      <c r="E573" s="269"/>
      <c r="F573" s="269"/>
      <c r="G573" s="269"/>
      <c r="H573" s="269"/>
      <c r="I573" s="269"/>
      <c r="J573" s="269"/>
      <c r="K573" s="269"/>
      <c r="L573" s="269"/>
      <c r="M573" s="269"/>
      <c r="N573" s="269"/>
      <c r="O573" s="269"/>
      <c r="P573" s="269"/>
      <c r="Q573" s="269"/>
      <c r="R573" s="269"/>
      <c r="S573" s="269"/>
      <c r="T573" s="269"/>
      <c r="U573" s="269"/>
      <c r="V573" s="269"/>
      <c r="W573" s="269"/>
      <c r="X573" s="269"/>
      <c r="Y573" s="269"/>
      <c r="Z573" s="269"/>
      <c r="AA573" s="269"/>
      <c r="AB573" s="269"/>
      <c r="AC573" s="269"/>
      <c r="AD573" s="269"/>
      <c r="AE573" s="269"/>
      <c r="AF573" s="269"/>
      <c r="AG573" s="269"/>
      <c r="AH573" s="269"/>
      <c r="AI573" s="269"/>
      <c r="AJ573" s="269"/>
      <c r="AK573" s="269"/>
      <c r="AL573" s="269"/>
      <c r="AM573" s="269"/>
      <c r="AN573" s="269"/>
      <c r="AO573" s="269"/>
      <c r="AP573" s="269"/>
      <c r="AQ573" s="269"/>
      <c r="AR573" s="269"/>
      <c r="AS573" s="269"/>
      <c r="AT573" s="269"/>
      <c r="AU573" s="269"/>
      <c r="AV573" s="269"/>
      <c r="AW573" s="269"/>
      <c r="AX573" s="269"/>
      <c r="AY573" s="269"/>
      <c r="AZ573" s="269"/>
      <c r="BA573" s="269"/>
      <c r="BB573" s="269"/>
      <c r="BC573" s="269"/>
      <c r="BD573" s="269"/>
      <c r="BE573" s="269"/>
      <c r="BF573" s="269"/>
      <c r="BG573" s="269"/>
      <c r="BH573" s="269"/>
      <c r="BI573" s="269"/>
      <c r="BJ573" s="269"/>
      <c r="BK573" s="269"/>
      <c r="BL573" s="269"/>
      <c r="BM573" s="269"/>
      <c r="BN573" s="269"/>
      <c r="BO573" s="269"/>
      <c r="BP573" s="269"/>
      <c r="BQ573" s="269"/>
    </row>
    <row r="574" spans="1:69" ht="15.75" customHeight="1">
      <c r="A574" s="269"/>
      <c r="B574" s="269"/>
      <c r="C574" s="269"/>
      <c r="D574" s="269"/>
      <c r="E574" s="269"/>
      <c r="F574" s="269"/>
      <c r="G574" s="269"/>
      <c r="H574" s="269"/>
      <c r="I574" s="269"/>
      <c r="J574" s="269"/>
      <c r="K574" s="269"/>
      <c r="L574" s="269"/>
      <c r="M574" s="269"/>
      <c r="N574" s="269"/>
      <c r="O574" s="269"/>
      <c r="P574" s="269"/>
      <c r="Q574" s="269"/>
      <c r="R574" s="269"/>
      <c r="S574" s="269"/>
      <c r="T574" s="269"/>
      <c r="U574" s="269"/>
      <c r="V574" s="269"/>
      <c r="W574" s="269"/>
      <c r="X574" s="269"/>
      <c r="Y574" s="269"/>
      <c r="Z574" s="269"/>
      <c r="AA574" s="269"/>
      <c r="AB574" s="269"/>
      <c r="AC574" s="269"/>
      <c r="AD574" s="269"/>
      <c r="AE574" s="269"/>
      <c r="AF574" s="269"/>
      <c r="AG574" s="269"/>
      <c r="AH574" s="269"/>
      <c r="AI574" s="269"/>
      <c r="AJ574" s="269"/>
      <c r="AK574" s="269"/>
      <c r="AL574" s="269"/>
      <c r="AM574" s="269"/>
      <c r="AN574" s="269"/>
      <c r="AO574" s="269"/>
      <c r="AP574" s="269"/>
      <c r="AQ574" s="269"/>
      <c r="AR574" s="269"/>
      <c r="AS574" s="269"/>
      <c r="AT574" s="269"/>
      <c r="AU574" s="269"/>
      <c r="AV574" s="269"/>
      <c r="AW574" s="269"/>
      <c r="AX574" s="269"/>
      <c r="AY574" s="269"/>
      <c r="AZ574" s="269"/>
      <c r="BA574" s="269"/>
      <c r="BB574" s="269"/>
      <c r="BC574" s="269"/>
      <c r="BD574" s="269"/>
      <c r="BE574" s="269"/>
      <c r="BF574" s="269"/>
      <c r="BG574" s="269"/>
      <c r="BH574" s="269"/>
      <c r="BI574" s="269"/>
      <c r="BJ574" s="269"/>
      <c r="BK574" s="269"/>
      <c r="BL574" s="269"/>
      <c r="BM574" s="269"/>
      <c r="BN574" s="269"/>
      <c r="BO574" s="269"/>
      <c r="BP574" s="269"/>
      <c r="BQ574" s="269"/>
    </row>
    <row r="575" spans="1:69" ht="15.75" customHeight="1">
      <c r="A575" s="269"/>
      <c r="B575" s="269"/>
      <c r="C575" s="269"/>
      <c r="D575" s="269"/>
      <c r="E575" s="269"/>
      <c r="F575" s="269"/>
      <c r="G575" s="269"/>
      <c r="H575" s="269"/>
      <c r="I575" s="269"/>
      <c r="J575" s="269"/>
      <c r="K575" s="269"/>
      <c r="L575" s="269"/>
      <c r="M575" s="269"/>
      <c r="N575" s="269"/>
      <c r="O575" s="269"/>
      <c r="P575" s="269"/>
      <c r="Q575" s="269"/>
      <c r="R575" s="269"/>
      <c r="S575" s="269"/>
      <c r="T575" s="269"/>
      <c r="U575" s="269"/>
      <c r="V575" s="269"/>
      <c r="W575" s="269"/>
      <c r="X575" s="269"/>
      <c r="Y575" s="269"/>
      <c r="Z575" s="269"/>
      <c r="AA575" s="269"/>
      <c r="AB575" s="269"/>
      <c r="AC575" s="269"/>
      <c r="AD575" s="269"/>
      <c r="AE575" s="269"/>
      <c r="AF575" s="269"/>
      <c r="AG575" s="269"/>
      <c r="AH575" s="269"/>
      <c r="AI575" s="269"/>
      <c r="AJ575" s="269"/>
      <c r="AK575" s="269"/>
      <c r="AL575" s="269"/>
      <c r="AM575" s="269"/>
      <c r="AN575" s="269"/>
      <c r="AO575" s="269"/>
      <c r="AP575" s="269"/>
      <c r="AQ575" s="269"/>
      <c r="AR575" s="269"/>
      <c r="AS575" s="269"/>
      <c r="AT575" s="269"/>
      <c r="AU575" s="269"/>
      <c r="AV575" s="269"/>
      <c r="AW575" s="269"/>
      <c r="AX575" s="269"/>
      <c r="AY575" s="269"/>
      <c r="AZ575" s="269"/>
      <c r="BA575" s="269"/>
      <c r="BB575" s="269"/>
      <c r="BC575" s="269"/>
      <c r="BD575" s="269"/>
      <c r="BE575" s="269"/>
      <c r="BF575" s="269"/>
      <c r="BG575" s="269"/>
      <c r="BH575" s="269"/>
      <c r="BI575" s="269"/>
      <c r="BJ575" s="269"/>
      <c r="BK575" s="269"/>
      <c r="BL575" s="269"/>
      <c r="BM575" s="269"/>
      <c r="BN575" s="269"/>
      <c r="BO575" s="269"/>
      <c r="BP575" s="269"/>
      <c r="BQ575" s="269"/>
    </row>
    <row r="576" spans="1:69" ht="15.75" customHeight="1">
      <c r="A576" s="269"/>
      <c r="B576" s="269"/>
      <c r="C576" s="269"/>
      <c r="D576" s="269"/>
      <c r="E576" s="269"/>
      <c r="F576" s="269"/>
      <c r="G576" s="269"/>
      <c r="H576" s="269"/>
      <c r="I576" s="269"/>
      <c r="J576" s="269"/>
      <c r="K576" s="269"/>
      <c r="L576" s="269"/>
      <c r="M576" s="269"/>
      <c r="N576" s="269"/>
      <c r="O576" s="269"/>
      <c r="P576" s="269"/>
      <c r="Q576" s="269"/>
      <c r="R576" s="269"/>
      <c r="S576" s="269"/>
      <c r="T576" s="269"/>
      <c r="U576" s="269"/>
      <c r="V576" s="269"/>
      <c r="W576" s="269"/>
      <c r="X576" s="269"/>
      <c r="Y576" s="269"/>
      <c r="Z576" s="269"/>
      <c r="AA576" s="269"/>
      <c r="AB576" s="269"/>
      <c r="AC576" s="269"/>
      <c r="AD576" s="269"/>
      <c r="AE576" s="269"/>
      <c r="AF576" s="269"/>
      <c r="AG576" s="269"/>
      <c r="AH576" s="269"/>
      <c r="AI576" s="269"/>
      <c r="AJ576" s="269"/>
      <c r="AK576" s="269"/>
      <c r="AL576" s="269"/>
      <c r="AM576" s="269"/>
      <c r="AN576" s="269"/>
      <c r="AO576" s="269"/>
      <c r="AP576" s="269"/>
      <c r="AQ576" s="269"/>
      <c r="AR576" s="269"/>
      <c r="AS576" s="269"/>
      <c r="AT576" s="269"/>
      <c r="AU576" s="269"/>
      <c r="AV576" s="269"/>
      <c r="AW576" s="269"/>
      <c r="AX576" s="269"/>
      <c r="AY576" s="269"/>
      <c r="AZ576" s="269"/>
      <c r="BA576" s="269"/>
      <c r="BB576" s="269"/>
      <c r="BC576" s="269"/>
      <c r="BD576" s="269"/>
      <c r="BE576" s="269"/>
      <c r="BF576" s="269"/>
      <c r="BG576" s="269"/>
      <c r="BH576" s="269"/>
      <c r="BI576" s="269"/>
      <c r="BJ576" s="269"/>
      <c r="BK576" s="269"/>
      <c r="BL576" s="269"/>
      <c r="BM576" s="269"/>
      <c r="BN576" s="269"/>
      <c r="BO576" s="269"/>
      <c r="BP576" s="269"/>
      <c r="BQ576" s="269"/>
    </row>
    <row r="577" spans="1:69" ht="15.75" customHeight="1">
      <c r="A577" s="269"/>
      <c r="B577" s="269"/>
      <c r="C577" s="269"/>
      <c r="D577" s="269"/>
      <c r="E577" s="269"/>
      <c r="F577" s="269"/>
      <c r="G577" s="269"/>
      <c r="H577" s="269"/>
      <c r="I577" s="269"/>
      <c r="J577" s="269"/>
      <c r="K577" s="269"/>
      <c r="L577" s="269"/>
      <c r="M577" s="269"/>
      <c r="N577" s="269"/>
      <c r="O577" s="269"/>
      <c r="P577" s="269"/>
      <c r="Q577" s="269"/>
      <c r="R577" s="269"/>
      <c r="S577" s="269"/>
      <c r="T577" s="269"/>
      <c r="U577" s="269"/>
      <c r="V577" s="269"/>
      <c r="W577" s="269"/>
      <c r="X577" s="269"/>
      <c r="Y577" s="269"/>
      <c r="Z577" s="269"/>
      <c r="AA577" s="269"/>
      <c r="AB577" s="269"/>
      <c r="AC577" s="269"/>
      <c r="AD577" s="269"/>
      <c r="AE577" s="269"/>
      <c r="AF577" s="269"/>
      <c r="AG577" s="269"/>
      <c r="AH577" s="269"/>
      <c r="AI577" s="269"/>
      <c r="AJ577" s="269"/>
      <c r="AK577" s="269"/>
      <c r="AL577" s="269"/>
      <c r="AM577" s="269"/>
      <c r="AN577" s="269"/>
      <c r="AO577" s="269"/>
      <c r="AP577" s="269"/>
      <c r="AQ577" s="269"/>
      <c r="AR577" s="269"/>
      <c r="AS577" s="269"/>
      <c r="AT577" s="269"/>
      <c r="AU577" s="269"/>
      <c r="AV577" s="269"/>
      <c r="AW577" s="269"/>
      <c r="AX577" s="269"/>
      <c r="AY577" s="269"/>
      <c r="AZ577" s="269"/>
      <c r="BA577" s="269"/>
      <c r="BB577" s="269"/>
      <c r="BC577" s="269"/>
      <c r="BD577" s="269"/>
      <c r="BE577" s="269"/>
      <c r="BF577" s="269"/>
      <c r="BG577" s="269"/>
      <c r="BH577" s="269"/>
      <c r="BI577" s="269"/>
      <c r="BJ577" s="269"/>
      <c r="BK577" s="269"/>
      <c r="BL577" s="269"/>
      <c r="BM577" s="269"/>
      <c r="BN577" s="269"/>
      <c r="BO577" s="269"/>
      <c r="BP577" s="269"/>
      <c r="BQ577" s="269"/>
    </row>
    <row r="578" spans="1:69" ht="15.75" customHeight="1">
      <c r="A578" s="269"/>
      <c r="B578" s="269"/>
      <c r="C578" s="269"/>
      <c r="D578" s="269"/>
      <c r="E578" s="269"/>
      <c r="F578" s="269"/>
      <c r="G578" s="269"/>
      <c r="H578" s="269"/>
      <c r="I578" s="269"/>
      <c r="J578" s="269"/>
      <c r="K578" s="269"/>
      <c r="L578" s="269"/>
      <c r="M578" s="269"/>
      <c r="N578" s="269"/>
      <c r="O578" s="269"/>
      <c r="P578" s="269"/>
      <c r="Q578" s="269"/>
      <c r="R578" s="269"/>
      <c r="S578" s="269"/>
      <c r="T578" s="269"/>
      <c r="U578" s="269"/>
      <c r="V578" s="269"/>
      <c r="W578" s="269"/>
      <c r="X578" s="269"/>
      <c r="Y578" s="269"/>
      <c r="Z578" s="269"/>
      <c r="AA578" s="269"/>
      <c r="AB578" s="269"/>
      <c r="AC578" s="269"/>
      <c r="AD578" s="269"/>
      <c r="AE578" s="269"/>
      <c r="AF578" s="269"/>
      <c r="AG578" s="269"/>
      <c r="AH578" s="269"/>
      <c r="AI578" s="269"/>
      <c r="AJ578" s="269"/>
      <c r="AK578" s="269"/>
      <c r="AL578" s="269"/>
      <c r="AM578" s="269"/>
      <c r="AN578" s="269"/>
      <c r="AO578" s="269"/>
      <c r="AP578" s="269"/>
      <c r="AQ578" s="269"/>
      <c r="AR578" s="269"/>
      <c r="AS578" s="269"/>
      <c r="AT578" s="269"/>
      <c r="AU578" s="269"/>
      <c r="AV578" s="269"/>
      <c r="AW578" s="269"/>
      <c r="AX578" s="269"/>
      <c r="AY578" s="269"/>
      <c r="AZ578" s="269"/>
      <c r="BA578" s="269"/>
      <c r="BB578" s="269"/>
      <c r="BC578" s="269"/>
      <c r="BD578" s="269"/>
      <c r="BE578" s="269"/>
      <c r="BF578" s="269"/>
      <c r="BG578" s="269"/>
      <c r="BH578" s="269"/>
      <c r="BI578" s="269"/>
      <c r="BJ578" s="269"/>
      <c r="BK578" s="269"/>
      <c r="BL578" s="269"/>
      <c r="BM578" s="269"/>
      <c r="BN578" s="269"/>
      <c r="BO578" s="269"/>
      <c r="BP578" s="269"/>
      <c r="BQ578" s="269"/>
    </row>
    <row r="579" spans="1:69" ht="15.75" customHeight="1">
      <c r="A579" s="269"/>
      <c r="B579" s="269"/>
      <c r="C579" s="269"/>
      <c r="D579" s="269"/>
      <c r="E579" s="269"/>
      <c r="F579" s="269"/>
      <c r="G579" s="269"/>
      <c r="H579" s="269"/>
      <c r="I579" s="269"/>
      <c r="J579" s="269"/>
      <c r="K579" s="269"/>
      <c r="L579" s="269"/>
      <c r="M579" s="269"/>
      <c r="N579" s="269"/>
      <c r="O579" s="269"/>
      <c r="P579" s="269"/>
      <c r="Q579" s="269"/>
      <c r="R579" s="269"/>
      <c r="S579" s="269"/>
      <c r="T579" s="269"/>
      <c r="U579" s="269"/>
      <c r="V579" s="269"/>
      <c r="W579" s="269"/>
      <c r="X579" s="269"/>
      <c r="Y579" s="269"/>
      <c r="Z579" s="269"/>
      <c r="AA579" s="269"/>
      <c r="AB579" s="269"/>
      <c r="AC579" s="269"/>
      <c r="AD579" s="269"/>
      <c r="AE579" s="269"/>
      <c r="AF579" s="269"/>
      <c r="AG579" s="269"/>
      <c r="AH579" s="269"/>
      <c r="AI579" s="269"/>
      <c r="AJ579" s="269"/>
      <c r="AK579" s="269"/>
      <c r="AL579" s="269"/>
      <c r="AM579" s="269"/>
      <c r="AN579" s="269"/>
      <c r="AO579" s="269"/>
      <c r="AP579" s="269"/>
      <c r="AQ579" s="269"/>
      <c r="AR579" s="269"/>
      <c r="AS579" s="269"/>
      <c r="AT579" s="269"/>
      <c r="AU579" s="269"/>
      <c r="AV579" s="269"/>
      <c r="AW579" s="269"/>
      <c r="AX579" s="269"/>
      <c r="AY579" s="269"/>
      <c r="AZ579" s="269"/>
      <c r="BA579" s="269"/>
      <c r="BB579" s="269"/>
      <c r="BC579" s="269"/>
      <c r="BD579" s="269"/>
      <c r="BE579" s="269"/>
      <c r="BF579" s="269"/>
      <c r="BG579" s="269"/>
      <c r="BH579" s="269"/>
      <c r="BI579" s="269"/>
      <c r="BJ579" s="269"/>
      <c r="BK579" s="269"/>
      <c r="BL579" s="269"/>
      <c r="BM579" s="269"/>
      <c r="BN579" s="269"/>
      <c r="BO579" s="269"/>
      <c r="BP579" s="269"/>
      <c r="BQ579" s="269"/>
    </row>
    <row r="580" spans="1:69" ht="15.75" customHeight="1">
      <c r="A580" s="269"/>
      <c r="B580" s="269"/>
      <c r="C580" s="269"/>
      <c r="D580" s="269"/>
      <c r="E580" s="269"/>
      <c r="F580" s="269"/>
      <c r="G580" s="269"/>
      <c r="H580" s="269"/>
      <c r="I580" s="269"/>
      <c r="J580" s="269"/>
      <c r="K580" s="269"/>
      <c r="L580" s="269"/>
      <c r="M580" s="269"/>
      <c r="N580" s="269"/>
      <c r="O580" s="269"/>
      <c r="P580" s="269"/>
      <c r="Q580" s="269"/>
      <c r="R580" s="269"/>
      <c r="S580" s="269"/>
      <c r="T580" s="269"/>
      <c r="U580" s="269"/>
      <c r="V580" s="269"/>
      <c r="W580" s="269"/>
      <c r="X580" s="269"/>
      <c r="Y580" s="269"/>
      <c r="Z580" s="269"/>
      <c r="AA580" s="269"/>
      <c r="AB580" s="269"/>
      <c r="AC580" s="269"/>
      <c r="AD580" s="269"/>
      <c r="AE580" s="269"/>
      <c r="AF580" s="269"/>
      <c r="AG580" s="269"/>
      <c r="AH580" s="269"/>
      <c r="AI580" s="269"/>
      <c r="AJ580" s="269"/>
      <c r="AK580" s="269"/>
      <c r="AL580" s="269"/>
      <c r="AM580" s="269"/>
      <c r="AN580" s="269"/>
      <c r="AO580" s="269"/>
      <c r="AP580" s="269"/>
      <c r="AQ580" s="269"/>
      <c r="AR580" s="269"/>
      <c r="AS580" s="269"/>
      <c r="AT580" s="269"/>
      <c r="AU580" s="269"/>
      <c r="AV580" s="269"/>
      <c r="AW580" s="269"/>
      <c r="AX580" s="269"/>
      <c r="AY580" s="269"/>
      <c r="AZ580" s="269"/>
      <c r="BA580" s="269"/>
      <c r="BB580" s="269"/>
      <c r="BC580" s="269"/>
      <c r="BD580" s="269"/>
      <c r="BE580" s="269"/>
      <c r="BF580" s="269"/>
      <c r="BG580" s="269"/>
      <c r="BH580" s="269"/>
      <c r="BI580" s="269"/>
      <c r="BJ580" s="269"/>
      <c r="BK580" s="269"/>
      <c r="BL580" s="269"/>
      <c r="BM580" s="269"/>
      <c r="BN580" s="269"/>
      <c r="BO580" s="269"/>
      <c r="BP580" s="269"/>
      <c r="BQ580" s="269"/>
    </row>
    <row r="581" spans="1:69" ht="15.75" customHeight="1">
      <c r="A581" s="269"/>
      <c r="B581" s="269"/>
      <c r="C581" s="269"/>
      <c r="D581" s="269"/>
      <c r="E581" s="269"/>
      <c r="F581" s="269"/>
      <c r="G581" s="269"/>
      <c r="H581" s="269"/>
      <c r="I581" s="269"/>
      <c r="J581" s="269"/>
      <c r="K581" s="269"/>
      <c r="L581" s="269"/>
      <c r="M581" s="269"/>
      <c r="N581" s="269"/>
      <c r="O581" s="269"/>
      <c r="P581" s="269"/>
      <c r="Q581" s="269"/>
      <c r="R581" s="269"/>
      <c r="S581" s="269"/>
      <c r="T581" s="269"/>
      <c r="U581" s="269"/>
      <c r="V581" s="269"/>
      <c r="W581" s="269"/>
      <c r="X581" s="269"/>
      <c r="Y581" s="269"/>
      <c r="Z581" s="269"/>
      <c r="AA581" s="269"/>
      <c r="AB581" s="269"/>
      <c r="AC581" s="269"/>
      <c r="AD581" s="269"/>
      <c r="AE581" s="269"/>
      <c r="AF581" s="269"/>
      <c r="AG581" s="269"/>
      <c r="AH581" s="269"/>
      <c r="AI581" s="269"/>
      <c r="AJ581" s="269"/>
      <c r="AK581" s="269"/>
      <c r="AL581" s="269"/>
      <c r="AM581" s="269"/>
      <c r="AN581" s="269"/>
      <c r="AO581" s="269"/>
      <c r="AP581" s="269"/>
      <c r="AQ581" s="269"/>
      <c r="AR581" s="269"/>
      <c r="AS581" s="269"/>
      <c r="AT581" s="269"/>
      <c r="AU581" s="269"/>
      <c r="AV581" s="269"/>
      <c r="AW581" s="269"/>
      <c r="AX581" s="269"/>
      <c r="AY581" s="269"/>
      <c r="AZ581" s="269"/>
      <c r="BA581" s="269"/>
      <c r="BB581" s="269"/>
      <c r="BC581" s="269"/>
      <c r="BD581" s="269"/>
      <c r="BE581" s="269"/>
      <c r="BF581" s="269"/>
      <c r="BG581" s="269"/>
      <c r="BH581" s="269"/>
      <c r="BI581" s="269"/>
      <c r="BJ581" s="269"/>
      <c r="BK581" s="269"/>
      <c r="BL581" s="269"/>
      <c r="BM581" s="269"/>
      <c r="BN581" s="269"/>
      <c r="BO581" s="269"/>
      <c r="BP581" s="269"/>
      <c r="BQ581" s="269"/>
    </row>
    <row r="582" spans="1:69" ht="15.75" customHeight="1">
      <c r="A582" s="269"/>
      <c r="B582" s="269"/>
      <c r="C582" s="269"/>
      <c r="D582" s="269"/>
      <c r="E582" s="269"/>
      <c r="F582" s="269"/>
      <c r="G582" s="269"/>
      <c r="H582" s="269"/>
      <c r="I582" s="269"/>
      <c r="J582" s="269"/>
      <c r="K582" s="269"/>
      <c r="L582" s="269"/>
      <c r="M582" s="269"/>
      <c r="N582" s="269"/>
      <c r="O582" s="269"/>
      <c r="P582" s="269"/>
      <c r="Q582" s="269"/>
      <c r="R582" s="269"/>
      <c r="S582" s="269"/>
      <c r="T582" s="269"/>
      <c r="U582" s="269"/>
      <c r="V582" s="269"/>
      <c r="W582" s="269"/>
      <c r="X582" s="269"/>
      <c r="Y582" s="269"/>
      <c r="Z582" s="269"/>
      <c r="AA582" s="269"/>
      <c r="AB582" s="269"/>
      <c r="AC582" s="269"/>
      <c r="AD582" s="269"/>
      <c r="AE582" s="269"/>
      <c r="AF582" s="269"/>
      <c r="AG582" s="269"/>
      <c r="AH582" s="269"/>
      <c r="AI582" s="269"/>
      <c r="AJ582" s="269"/>
      <c r="AK582" s="269"/>
      <c r="AL582" s="269"/>
      <c r="AM582" s="269"/>
      <c r="AN582" s="269"/>
      <c r="AO582" s="269"/>
      <c r="AP582" s="269"/>
      <c r="AQ582" s="269"/>
      <c r="AR582" s="269"/>
      <c r="AS582" s="269"/>
      <c r="AT582" s="269"/>
      <c r="AU582" s="269"/>
      <c r="AV582" s="269"/>
      <c r="AW582" s="269"/>
      <c r="AX582" s="269"/>
      <c r="AY582" s="269"/>
      <c r="AZ582" s="269"/>
      <c r="BA582" s="269"/>
      <c r="BB582" s="269"/>
      <c r="BC582" s="269"/>
      <c r="BD582" s="269"/>
      <c r="BE582" s="269"/>
      <c r="BF582" s="269"/>
      <c r="BG582" s="269"/>
      <c r="BH582" s="269"/>
      <c r="BI582" s="269"/>
      <c r="BJ582" s="269"/>
      <c r="BK582" s="269"/>
      <c r="BL582" s="269"/>
      <c r="BM582" s="269"/>
      <c r="BN582" s="269"/>
      <c r="BO582" s="269"/>
      <c r="BP582" s="269"/>
      <c r="BQ582" s="269"/>
    </row>
    <row r="583" spans="1:69" ht="15.75" customHeight="1">
      <c r="A583" s="269"/>
      <c r="B583" s="269"/>
      <c r="C583" s="269"/>
      <c r="D583" s="269"/>
      <c r="E583" s="269"/>
      <c r="F583" s="269"/>
      <c r="G583" s="269"/>
      <c r="H583" s="269"/>
      <c r="I583" s="269"/>
      <c r="J583" s="269"/>
      <c r="K583" s="269"/>
      <c r="L583" s="269"/>
      <c r="M583" s="269"/>
      <c r="N583" s="269"/>
      <c r="O583" s="269"/>
      <c r="P583" s="269"/>
      <c r="Q583" s="269"/>
      <c r="R583" s="269"/>
      <c r="S583" s="269"/>
      <c r="T583" s="269"/>
      <c r="U583" s="269"/>
      <c r="V583" s="269"/>
      <c r="W583" s="269"/>
      <c r="X583" s="269"/>
      <c r="Y583" s="269"/>
      <c r="Z583" s="269"/>
      <c r="AA583" s="269"/>
      <c r="AB583" s="269"/>
      <c r="AC583" s="269"/>
      <c r="AD583" s="269"/>
      <c r="AE583" s="269"/>
      <c r="AF583" s="269"/>
      <c r="AG583" s="269"/>
      <c r="AH583" s="269"/>
      <c r="AI583" s="269"/>
      <c r="AJ583" s="269"/>
      <c r="AK583" s="269"/>
      <c r="AL583" s="269"/>
      <c r="AM583" s="269"/>
      <c r="AN583" s="269"/>
      <c r="AO583" s="269"/>
      <c r="AP583" s="269"/>
      <c r="AQ583" s="269"/>
      <c r="AR583" s="269"/>
      <c r="AS583" s="269"/>
      <c r="AT583" s="269"/>
      <c r="AU583" s="269"/>
      <c r="AV583" s="269"/>
      <c r="AW583" s="269"/>
      <c r="AX583" s="269"/>
      <c r="AY583" s="269"/>
      <c r="AZ583" s="269"/>
      <c r="BA583" s="269"/>
      <c r="BB583" s="269"/>
      <c r="BC583" s="269"/>
      <c r="BD583" s="269"/>
      <c r="BE583" s="269"/>
      <c r="BF583" s="269"/>
      <c r="BG583" s="269"/>
      <c r="BH583" s="269"/>
      <c r="BI583" s="269"/>
      <c r="BJ583" s="269"/>
      <c r="BK583" s="269"/>
      <c r="BL583" s="269"/>
      <c r="BM583" s="269"/>
      <c r="BN583" s="269"/>
      <c r="BO583" s="269"/>
      <c r="BP583" s="269"/>
      <c r="BQ583" s="269"/>
    </row>
    <row r="584" spans="1:69" ht="15.75" customHeight="1">
      <c r="A584" s="269"/>
      <c r="B584" s="269"/>
      <c r="C584" s="269"/>
      <c r="D584" s="269"/>
      <c r="E584" s="269"/>
      <c r="F584" s="269"/>
      <c r="G584" s="269"/>
      <c r="H584" s="269"/>
      <c r="I584" s="269"/>
      <c r="J584" s="269"/>
      <c r="K584" s="269"/>
      <c r="L584" s="269"/>
      <c r="M584" s="269"/>
      <c r="N584" s="269"/>
      <c r="O584" s="269"/>
      <c r="P584" s="269"/>
      <c r="Q584" s="269"/>
      <c r="R584" s="269"/>
      <c r="S584" s="269"/>
      <c r="T584" s="269"/>
      <c r="U584" s="269"/>
      <c r="V584" s="269"/>
      <c r="W584" s="269"/>
      <c r="X584" s="269"/>
      <c r="Y584" s="269"/>
      <c r="Z584" s="269"/>
      <c r="AA584" s="269"/>
      <c r="AB584" s="269"/>
      <c r="AC584" s="269"/>
      <c r="AD584" s="269"/>
      <c r="AE584" s="269"/>
      <c r="AF584" s="269"/>
      <c r="AG584" s="269"/>
      <c r="AH584" s="269"/>
      <c r="AI584" s="269"/>
      <c r="AJ584" s="269"/>
      <c r="AK584" s="269"/>
      <c r="AL584" s="269"/>
      <c r="AM584" s="269"/>
      <c r="AN584" s="269"/>
      <c r="AO584" s="269"/>
      <c r="AP584" s="269"/>
      <c r="AQ584" s="269"/>
      <c r="AR584" s="269"/>
      <c r="AS584" s="269"/>
      <c r="AT584" s="269"/>
      <c r="AU584" s="269"/>
      <c r="AV584" s="269"/>
      <c r="AW584" s="269"/>
      <c r="AX584" s="269"/>
      <c r="AY584" s="269"/>
      <c r="AZ584" s="269"/>
      <c r="BA584" s="269"/>
      <c r="BB584" s="269"/>
      <c r="BC584" s="269"/>
      <c r="BD584" s="269"/>
      <c r="BE584" s="269"/>
      <c r="BF584" s="269"/>
      <c r="BG584" s="269"/>
      <c r="BH584" s="269"/>
      <c r="BI584" s="269"/>
      <c r="BJ584" s="269"/>
      <c r="BK584" s="269"/>
      <c r="BL584" s="269"/>
      <c r="BM584" s="269"/>
      <c r="BN584" s="269"/>
      <c r="BO584" s="269"/>
      <c r="BP584" s="269"/>
      <c r="BQ584" s="269"/>
    </row>
    <row r="585" spans="1:69" ht="15.75" customHeight="1">
      <c r="A585" s="269"/>
      <c r="B585" s="269"/>
      <c r="C585" s="269"/>
      <c r="D585" s="269"/>
      <c r="E585" s="269"/>
      <c r="F585" s="269"/>
      <c r="G585" s="269"/>
      <c r="H585" s="269"/>
      <c r="I585" s="269"/>
      <c r="J585" s="269"/>
      <c r="K585" s="269"/>
      <c r="L585" s="269"/>
      <c r="M585" s="269"/>
      <c r="N585" s="269"/>
      <c r="O585" s="269"/>
      <c r="P585" s="269"/>
      <c r="Q585" s="269"/>
      <c r="R585" s="269"/>
      <c r="S585" s="269"/>
      <c r="T585" s="269"/>
      <c r="U585" s="269"/>
      <c r="V585" s="269"/>
      <c r="W585" s="269"/>
      <c r="X585" s="269"/>
      <c r="Y585" s="269"/>
      <c r="Z585" s="269"/>
      <c r="AA585" s="269"/>
      <c r="AB585" s="269"/>
      <c r="AC585" s="269"/>
      <c r="AD585" s="269"/>
      <c r="AE585" s="269"/>
      <c r="AF585" s="269"/>
      <c r="AG585" s="269"/>
      <c r="AH585" s="269"/>
      <c r="AI585" s="269"/>
      <c r="AJ585" s="269"/>
      <c r="AK585" s="269"/>
      <c r="AL585" s="269"/>
      <c r="AM585" s="269"/>
      <c r="AN585" s="269"/>
      <c r="AO585" s="269"/>
      <c r="AP585" s="269"/>
      <c r="AQ585" s="269"/>
      <c r="AR585" s="269"/>
      <c r="AS585" s="269"/>
      <c r="AT585" s="269"/>
      <c r="AU585" s="269"/>
      <c r="AV585" s="269"/>
      <c r="AW585" s="269"/>
      <c r="AX585" s="269"/>
      <c r="AY585" s="269"/>
      <c r="AZ585" s="269"/>
      <c r="BA585" s="269"/>
      <c r="BB585" s="269"/>
      <c r="BC585" s="269"/>
      <c r="BD585" s="269"/>
      <c r="BE585" s="269"/>
      <c r="BF585" s="269"/>
      <c r="BG585" s="269"/>
      <c r="BH585" s="269"/>
      <c r="BI585" s="269"/>
      <c r="BJ585" s="269"/>
      <c r="BK585" s="269"/>
      <c r="BL585" s="269"/>
      <c r="BM585" s="269"/>
      <c r="BN585" s="269"/>
      <c r="BO585" s="269"/>
      <c r="BP585" s="269"/>
      <c r="BQ585" s="269"/>
    </row>
    <row r="586" spans="1:69" ht="15.75" customHeight="1">
      <c r="A586" s="269"/>
      <c r="B586" s="269"/>
      <c r="C586" s="269"/>
      <c r="D586" s="269"/>
      <c r="E586" s="269"/>
      <c r="F586" s="269"/>
      <c r="G586" s="269"/>
      <c r="H586" s="269"/>
      <c r="I586" s="269"/>
      <c r="J586" s="269"/>
      <c r="K586" s="269"/>
      <c r="L586" s="269"/>
      <c r="M586" s="269"/>
      <c r="N586" s="269"/>
      <c r="O586" s="269"/>
      <c r="P586" s="269"/>
      <c r="Q586" s="269"/>
      <c r="R586" s="269"/>
      <c r="S586" s="269"/>
      <c r="T586" s="269"/>
      <c r="U586" s="269"/>
      <c r="V586" s="269"/>
      <c r="W586" s="269"/>
      <c r="X586" s="269"/>
      <c r="Y586" s="269"/>
      <c r="Z586" s="269"/>
      <c r="AA586" s="269"/>
      <c r="AB586" s="269"/>
      <c r="AC586" s="269"/>
      <c r="AD586" s="269"/>
      <c r="AE586" s="269"/>
      <c r="AF586" s="269"/>
      <c r="AG586" s="269"/>
      <c r="AH586" s="269"/>
      <c r="AI586" s="269"/>
      <c r="AJ586" s="269"/>
      <c r="AK586" s="269"/>
      <c r="AL586" s="269"/>
      <c r="AM586" s="269"/>
      <c r="AN586" s="269"/>
      <c r="AO586" s="269"/>
      <c r="AP586" s="269"/>
      <c r="AQ586" s="269"/>
      <c r="AR586" s="269"/>
      <c r="AS586" s="269"/>
      <c r="AT586" s="269"/>
      <c r="AU586" s="269"/>
      <c r="AV586" s="269"/>
      <c r="AW586" s="269"/>
      <c r="AX586" s="269"/>
      <c r="AY586" s="269"/>
      <c r="AZ586" s="269"/>
      <c r="BA586" s="269"/>
      <c r="BB586" s="269"/>
      <c r="BC586" s="269"/>
      <c r="BD586" s="269"/>
      <c r="BE586" s="269"/>
      <c r="BF586" s="269"/>
      <c r="BG586" s="269"/>
      <c r="BH586" s="269"/>
      <c r="BI586" s="269"/>
      <c r="BJ586" s="269"/>
      <c r="BK586" s="269"/>
      <c r="BL586" s="269"/>
      <c r="BM586" s="269"/>
      <c r="BN586" s="269"/>
      <c r="BO586" s="269"/>
      <c r="BP586" s="269"/>
      <c r="BQ586" s="269"/>
    </row>
    <row r="587" spans="1:69" ht="15.75" customHeight="1">
      <c r="A587" s="269"/>
      <c r="B587" s="269"/>
      <c r="C587" s="269"/>
      <c r="D587" s="269"/>
      <c r="E587" s="269"/>
      <c r="F587" s="269"/>
      <c r="G587" s="269"/>
      <c r="H587" s="269"/>
      <c r="I587" s="269"/>
      <c r="J587" s="269"/>
      <c r="K587" s="269"/>
      <c r="L587" s="269"/>
      <c r="M587" s="269"/>
      <c r="N587" s="269"/>
      <c r="O587" s="269"/>
      <c r="P587" s="269"/>
      <c r="Q587" s="269"/>
      <c r="R587" s="269"/>
      <c r="S587" s="269"/>
      <c r="T587" s="269"/>
      <c r="U587" s="269"/>
      <c r="V587" s="269"/>
      <c r="W587" s="269"/>
      <c r="X587" s="269"/>
      <c r="Y587" s="269"/>
      <c r="Z587" s="269"/>
      <c r="AA587" s="269"/>
      <c r="AB587" s="269"/>
      <c r="AC587" s="269"/>
      <c r="AD587" s="269"/>
      <c r="AE587" s="269"/>
      <c r="AF587" s="269"/>
      <c r="AG587" s="269"/>
      <c r="AH587" s="269"/>
      <c r="AI587" s="269"/>
      <c r="AJ587" s="269"/>
      <c r="AK587" s="269"/>
      <c r="AL587" s="269"/>
      <c r="AM587" s="269"/>
      <c r="AN587" s="269"/>
      <c r="AO587" s="269"/>
      <c r="AP587" s="269"/>
      <c r="AQ587" s="269"/>
      <c r="AR587" s="269"/>
      <c r="AS587" s="269"/>
      <c r="AT587" s="269"/>
      <c r="AU587" s="269"/>
      <c r="AV587" s="269"/>
      <c r="AW587" s="269"/>
      <c r="AX587" s="269"/>
      <c r="AY587" s="269"/>
      <c r="AZ587" s="269"/>
      <c r="BA587" s="269"/>
      <c r="BB587" s="269"/>
      <c r="BC587" s="269"/>
      <c r="BD587" s="269"/>
      <c r="BE587" s="269"/>
      <c r="BF587" s="269"/>
      <c r="BG587" s="269"/>
      <c r="BH587" s="269"/>
      <c r="BI587" s="269"/>
      <c r="BJ587" s="269"/>
      <c r="BK587" s="269"/>
      <c r="BL587" s="269"/>
      <c r="BM587" s="269"/>
      <c r="BN587" s="269"/>
      <c r="BO587" s="269"/>
      <c r="BP587" s="269"/>
      <c r="BQ587" s="269"/>
    </row>
    <row r="588" spans="1:69" ht="15.75" customHeight="1">
      <c r="A588" s="269"/>
      <c r="B588" s="269"/>
      <c r="C588" s="269"/>
      <c r="D588" s="269"/>
      <c r="E588" s="269"/>
      <c r="F588" s="269"/>
      <c r="G588" s="269"/>
      <c r="H588" s="269"/>
      <c r="I588" s="269"/>
      <c r="J588" s="269"/>
      <c r="K588" s="269"/>
      <c r="L588" s="269"/>
      <c r="M588" s="269"/>
      <c r="N588" s="269"/>
      <c r="O588" s="269"/>
      <c r="P588" s="269"/>
      <c r="Q588" s="269"/>
      <c r="R588" s="269"/>
      <c r="S588" s="269"/>
      <c r="T588" s="269"/>
      <c r="U588" s="269"/>
      <c r="V588" s="269"/>
      <c r="W588" s="269"/>
      <c r="X588" s="269"/>
      <c r="Y588" s="269"/>
      <c r="Z588" s="269"/>
      <c r="AA588" s="269"/>
      <c r="AB588" s="269"/>
      <c r="AC588" s="269"/>
      <c r="AD588" s="269"/>
      <c r="AE588" s="269"/>
      <c r="AF588" s="269"/>
      <c r="AG588" s="269"/>
      <c r="AH588" s="269"/>
      <c r="AI588" s="269"/>
      <c r="AJ588" s="269"/>
      <c r="AK588" s="269"/>
      <c r="AL588" s="269"/>
      <c r="AM588" s="269"/>
      <c r="AN588" s="269"/>
      <c r="AO588" s="269"/>
      <c r="AP588" s="269"/>
      <c r="AQ588" s="269"/>
      <c r="AR588" s="269"/>
      <c r="AS588" s="269"/>
      <c r="AT588" s="269"/>
      <c r="AU588" s="269"/>
      <c r="AV588" s="269"/>
      <c r="AW588" s="269"/>
      <c r="AX588" s="269"/>
      <c r="AY588" s="269"/>
      <c r="AZ588" s="269"/>
      <c r="BA588" s="269"/>
      <c r="BB588" s="269"/>
      <c r="BC588" s="269"/>
      <c r="BD588" s="269"/>
      <c r="BE588" s="269"/>
      <c r="BF588" s="269"/>
      <c r="BG588" s="269"/>
      <c r="BH588" s="269"/>
      <c r="BI588" s="269"/>
      <c r="BJ588" s="269"/>
      <c r="BK588" s="269"/>
      <c r="BL588" s="269"/>
      <c r="BM588" s="269"/>
      <c r="BN588" s="269"/>
      <c r="BO588" s="269"/>
      <c r="BP588" s="269"/>
      <c r="BQ588" s="269"/>
    </row>
    <row r="589" spans="1:69" ht="15.75" customHeight="1">
      <c r="A589" s="269"/>
      <c r="B589" s="269"/>
      <c r="C589" s="269"/>
      <c r="D589" s="269"/>
      <c r="E589" s="269"/>
      <c r="F589" s="269"/>
      <c r="G589" s="269"/>
      <c r="H589" s="269"/>
      <c r="I589" s="269"/>
      <c r="J589" s="269"/>
      <c r="K589" s="269"/>
      <c r="L589" s="269"/>
      <c r="M589" s="269"/>
      <c r="N589" s="269"/>
      <c r="O589" s="269"/>
      <c r="P589" s="269"/>
      <c r="Q589" s="269"/>
      <c r="R589" s="269"/>
      <c r="S589" s="269"/>
      <c r="T589" s="269"/>
      <c r="U589" s="269"/>
      <c r="V589" s="269"/>
      <c r="W589" s="269"/>
      <c r="X589" s="269"/>
      <c r="Y589" s="269"/>
      <c r="Z589" s="269"/>
      <c r="AA589" s="269"/>
      <c r="AB589" s="269"/>
      <c r="AC589" s="269"/>
      <c r="AD589" s="269"/>
      <c r="AE589" s="269"/>
      <c r="AF589" s="269"/>
      <c r="AG589" s="269"/>
      <c r="AH589" s="269"/>
      <c r="AI589" s="269"/>
      <c r="AJ589" s="269"/>
      <c r="AK589" s="269"/>
      <c r="AL589" s="269"/>
      <c r="AM589" s="269"/>
      <c r="AN589" s="269"/>
      <c r="AO589" s="269"/>
      <c r="AP589" s="269"/>
      <c r="AQ589" s="269"/>
      <c r="AR589" s="269"/>
      <c r="AS589" s="269"/>
      <c r="AT589" s="269"/>
      <c r="AU589" s="269"/>
      <c r="AV589" s="269"/>
      <c r="AW589" s="269"/>
      <c r="AX589" s="269"/>
      <c r="AY589" s="269"/>
      <c r="AZ589" s="269"/>
      <c r="BA589" s="269"/>
      <c r="BB589" s="269"/>
      <c r="BC589" s="269"/>
      <c r="BD589" s="269"/>
      <c r="BE589" s="269"/>
      <c r="BF589" s="269"/>
      <c r="BG589" s="269"/>
      <c r="BH589" s="269"/>
      <c r="BI589" s="269"/>
      <c r="BJ589" s="269"/>
      <c r="BK589" s="269"/>
      <c r="BL589" s="269"/>
      <c r="BM589" s="269"/>
      <c r="BN589" s="269"/>
      <c r="BO589" s="269"/>
      <c r="BP589" s="269"/>
      <c r="BQ589" s="269"/>
    </row>
    <row r="590" spans="1:69" ht="15.75" customHeight="1">
      <c r="A590" s="269"/>
      <c r="B590" s="269"/>
      <c r="C590" s="269"/>
      <c r="D590" s="269"/>
      <c r="E590" s="269"/>
      <c r="F590" s="269"/>
      <c r="G590" s="269"/>
      <c r="H590" s="269"/>
      <c r="I590" s="269"/>
      <c r="J590" s="269"/>
      <c r="K590" s="269"/>
      <c r="L590" s="269"/>
      <c r="M590" s="269"/>
      <c r="N590" s="269"/>
      <c r="O590" s="269"/>
      <c r="P590" s="269"/>
      <c r="Q590" s="269"/>
      <c r="R590" s="269"/>
      <c r="S590" s="269"/>
      <c r="T590" s="269"/>
      <c r="U590" s="269"/>
      <c r="V590" s="269"/>
      <c r="W590" s="269"/>
      <c r="X590" s="269"/>
      <c r="Y590" s="269"/>
      <c r="Z590" s="269"/>
      <c r="AA590" s="269"/>
      <c r="AB590" s="269"/>
      <c r="AC590" s="269"/>
      <c r="AD590" s="269"/>
      <c r="AE590" s="269"/>
      <c r="AF590" s="269"/>
      <c r="AG590" s="269"/>
      <c r="AH590" s="269"/>
      <c r="AI590" s="269"/>
      <c r="AJ590" s="269"/>
      <c r="AK590" s="269"/>
      <c r="AL590" s="269"/>
      <c r="AM590" s="269"/>
      <c r="AN590" s="269"/>
      <c r="AO590" s="269"/>
      <c r="AP590" s="269"/>
      <c r="AQ590" s="269"/>
      <c r="AR590" s="269"/>
      <c r="AS590" s="269"/>
      <c r="AT590" s="269"/>
      <c r="AU590" s="269"/>
      <c r="AV590" s="269"/>
      <c r="AW590" s="269"/>
      <c r="AX590" s="269"/>
      <c r="AY590" s="269"/>
      <c r="AZ590" s="269"/>
      <c r="BA590" s="269"/>
      <c r="BB590" s="269"/>
      <c r="BC590" s="269"/>
      <c r="BD590" s="269"/>
      <c r="BE590" s="269"/>
      <c r="BF590" s="269"/>
      <c r="BG590" s="269"/>
      <c r="BH590" s="269"/>
      <c r="BI590" s="269"/>
      <c r="BJ590" s="269"/>
      <c r="BK590" s="269"/>
      <c r="BL590" s="269"/>
      <c r="BM590" s="269"/>
      <c r="BN590" s="269"/>
      <c r="BO590" s="269"/>
      <c r="BP590" s="269"/>
      <c r="BQ590" s="269"/>
    </row>
    <row r="591" spans="1:69" ht="15.75" customHeight="1">
      <c r="A591" s="269"/>
      <c r="B591" s="269"/>
      <c r="C591" s="269"/>
      <c r="D591" s="269"/>
      <c r="E591" s="269"/>
      <c r="F591" s="269"/>
      <c r="G591" s="269"/>
      <c r="H591" s="269"/>
      <c r="I591" s="269"/>
      <c r="J591" s="269"/>
      <c r="K591" s="269"/>
      <c r="L591" s="269"/>
      <c r="M591" s="269"/>
      <c r="N591" s="269"/>
      <c r="O591" s="269"/>
      <c r="P591" s="269"/>
      <c r="Q591" s="269"/>
      <c r="R591" s="269"/>
      <c r="S591" s="269"/>
      <c r="T591" s="269"/>
      <c r="U591" s="269"/>
      <c r="V591" s="269"/>
      <c r="W591" s="269"/>
      <c r="X591" s="269"/>
      <c r="Y591" s="269"/>
      <c r="Z591" s="269"/>
      <c r="AA591" s="269"/>
      <c r="AB591" s="269"/>
      <c r="AC591" s="269"/>
      <c r="AD591" s="269"/>
      <c r="AE591" s="269"/>
      <c r="AF591" s="269"/>
      <c r="AG591" s="269"/>
      <c r="AH591" s="269"/>
      <c r="AI591" s="269"/>
      <c r="AJ591" s="269"/>
      <c r="AK591" s="269"/>
      <c r="AL591" s="269"/>
      <c r="AM591" s="269"/>
      <c r="AN591" s="269"/>
      <c r="AO591" s="269"/>
      <c r="AP591" s="269"/>
      <c r="AQ591" s="269"/>
      <c r="AR591" s="269"/>
      <c r="AS591" s="269"/>
      <c r="AT591" s="269"/>
      <c r="AU591" s="269"/>
      <c r="AV591" s="269"/>
      <c r="AW591" s="269"/>
      <c r="AX591" s="269"/>
      <c r="AY591" s="269"/>
      <c r="AZ591" s="269"/>
      <c r="BA591" s="269"/>
      <c r="BB591" s="269"/>
      <c r="BC591" s="269"/>
      <c r="BD591" s="269"/>
      <c r="BE591" s="269"/>
      <c r="BF591" s="269"/>
      <c r="BG591" s="269"/>
      <c r="BH591" s="269"/>
      <c r="BI591" s="269"/>
      <c r="BJ591" s="269"/>
      <c r="BK591" s="269"/>
      <c r="BL591" s="269"/>
      <c r="BM591" s="269"/>
      <c r="BN591" s="269"/>
      <c r="BO591" s="269"/>
      <c r="BP591" s="269"/>
      <c r="BQ591" s="269"/>
    </row>
    <row r="592" spans="1:69" ht="15.75" customHeight="1">
      <c r="A592" s="269"/>
      <c r="B592" s="269"/>
      <c r="C592" s="269"/>
      <c r="D592" s="269"/>
      <c r="E592" s="269"/>
      <c r="F592" s="269"/>
      <c r="G592" s="269"/>
      <c r="H592" s="269"/>
      <c r="I592" s="269"/>
      <c r="J592" s="269"/>
      <c r="K592" s="269"/>
      <c r="L592" s="269"/>
      <c r="M592" s="269"/>
      <c r="N592" s="269"/>
      <c r="O592" s="269"/>
      <c r="P592" s="269"/>
      <c r="Q592" s="269"/>
      <c r="R592" s="269"/>
      <c r="S592" s="269"/>
      <c r="T592" s="269"/>
      <c r="U592" s="269"/>
      <c r="V592" s="269"/>
      <c r="W592" s="269"/>
      <c r="X592" s="269"/>
      <c r="Y592" s="269"/>
      <c r="Z592" s="269"/>
      <c r="AA592" s="269"/>
      <c r="AB592" s="269"/>
      <c r="AC592" s="269"/>
      <c r="AD592" s="269"/>
      <c r="AE592" s="269"/>
      <c r="AF592" s="269"/>
      <c r="AG592" s="269"/>
      <c r="AH592" s="269"/>
      <c r="AI592" s="269"/>
      <c r="AJ592" s="269"/>
      <c r="AK592" s="269"/>
      <c r="AL592" s="269"/>
      <c r="AM592" s="269"/>
      <c r="AN592" s="269"/>
      <c r="AO592" s="269"/>
      <c r="AP592" s="269"/>
      <c r="AQ592" s="269"/>
      <c r="AR592" s="269"/>
      <c r="AS592" s="269"/>
      <c r="AT592" s="269"/>
      <c r="AU592" s="269"/>
      <c r="AV592" s="269"/>
      <c r="AW592" s="269"/>
      <c r="AX592" s="269"/>
      <c r="AY592" s="269"/>
      <c r="AZ592" s="269"/>
      <c r="BA592" s="269"/>
      <c r="BB592" s="269"/>
      <c r="BC592" s="269"/>
      <c r="BD592" s="269"/>
      <c r="BE592" s="269"/>
      <c r="BF592" s="269"/>
      <c r="BG592" s="269"/>
      <c r="BH592" s="269"/>
      <c r="BI592" s="269"/>
      <c r="BJ592" s="269"/>
      <c r="BK592" s="269"/>
      <c r="BL592" s="269"/>
      <c r="BM592" s="269"/>
      <c r="BN592" s="269"/>
      <c r="BO592" s="269"/>
      <c r="BP592" s="269"/>
      <c r="BQ592" s="269"/>
    </row>
    <row r="593" spans="1:69" ht="15.75" customHeight="1">
      <c r="A593" s="269"/>
      <c r="B593" s="269"/>
      <c r="C593" s="269"/>
      <c r="D593" s="269"/>
      <c r="E593" s="269"/>
      <c r="F593" s="269"/>
      <c r="G593" s="269"/>
      <c r="H593" s="269"/>
      <c r="I593" s="269"/>
      <c r="J593" s="269"/>
      <c r="K593" s="269"/>
      <c r="L593" s="269"/>
      <c r="M593" s="269"/>
      <c r="N593" s="269"/>
      <c r="O593" s="269"/>
      <c r="P593" s="269"/>
      <c r="Q593" s="269"/>
      <c r="R593" s="269"/>
      <c r="S593" s="269"/>
      <c r="T593" s="269"/>
      <c r="U593" s="269"/>
      <c r="V593" s="269"/>
      <c r="W593" s="269"/>
      <c r="X593" s="269"/>
      <c r="Y593" s="269"/>
      <c r="Z593" s="269"/>
      <c r="AA593" s="269"/>
      <c r="AB593" s="269"/>
      <c r="AC593" s="269"/>
      <c r="AD593" s="269"/>
      <c r="AE593" s="269"/>
      <c r="AF593" s="269"/>
      <c r="AG593" s="269"/>
      <c r="AH593" s="269"/>
      <c r="AI593" s="269"/>
      <c r="AJ593" s="269"/>
      <c r="AK593" s="269"/>
      <c r="AL593" s="269"/>
      <c r="AM593" s="269"/>
      <c r="AN593" s="269"/>
      <c r="AO593" s="269"/>
      <c r="AP593" s="269"/>
      <c r="AQ593" s="269"/>
      <c r="AR593" s="269"/>
      <c r="AS593" s="269"/>
      <c r="AT593" s="269"/>
      <c r="AU593" s="269"/>
      <c r="AV593" s="269"/>
      <c r="AW593" s="269"/>
      <c r="AX593" s="269"/>
      <c r="AY593" s="269"/>
      <c r="AZ593" s="269"/>
      <c r="BA593" s="269"/>
      <c r="BB593" s="269"/>
      <c r="BC593" s="269"/>
      <c r="BD593" s="269"/>
      <c r="BE593" s="269"/>
      <c r="BF593" s="269"/>
      <c r="BG593" s="269"/>
      <c r="BH593" s="269"/>
      <c r="BI593" s="269"/>
      <c r="BJ593" s="269"/>
      <c r="BK593" s="269"/>
      <c r="BL593" s="269"/>
      <c r="BM593" s="269"/>
      <c r="BN593" s="269"/>
      <c r="BO593" s="269"/>
      <c r="BP593" s="269"/>
      <c r="BQ593" s="269"/>
    </row>
    <row r="594" spans="1:69" ht="15.75" customHeight="1">
      <c r="A594" s="269"/>
      <c r="B594" s="269"/>
      <c r="C594" s="269"/>
      <c r="D594" s="269"/>
      <c r="E594" s="269"/>
      <c r="F594" s="269"/>
      <c r="G594" s="269"/>
      <c r="H594" s="269"/>
      <c r="I594" s="269"/>
      <c r="J594" s="269"/>
      <c r="K594" s="269"/>
      <c r="L594" s="269"/>
      <c r="M594" s="269"/>
      <c r="N594" s="269"/>
      <c r="O594" s="269"/>
      <c r="P594" s="269"/>
      <c r="Q594" s="269"/>
      <c r="R594" s="269"/>
      <c r="S594" s="269"/>
      <c r="T594" s="269"/>
      <c r="U594" s="269"/>
      <c r="V594" s="269"/>
      <c r="W594" s="269"/>
      <c r="X594" s="269"/>
      <c r="Y594" s="269"/>
      <c r="Z594" s="269"/>
      <c r="AA594" s="269"/>
      <c r="AB594" s="269"/>
      <c r="AC594" s="269"/>
      <c r="AD594" s="269"/>
      <c r="AE594" s="269"/>
      <c r="AF594" s="269"/>
      <c r="AG594" s="269"/>
      <c r="AH594" s="269"/>
      <c r="AI594" s="269"/>
      <c r="AJ594" s="269"/>
      <c r="AK594" s="269"/>
      <c r="AL594" s="269"/>
      <c r="AM594" s="269"/>
      <c r="AN594" s="269"/>
      <c r="AO594" s="269"/>
      <c r="AP594" s="269"/>
      <c r="AQ594" s="269"/>
      <c r="AR594" s="269"/>
      <c r="AS594" s="269"/>
      <c r="AT594" s="269"/>
      <c r="AU594" s="269"/>
      <c r="AV594" s="269"/>
      <c r="AW594" s="269"/>
      <c r="AX594" s="269"/>
      <c r="AY594" s="269"/>
      <c r="AZ594" s="269"/>
      <c r="BA594" s="269"/>
      <c r="BB594" s="269"/>
      <c r="BC594" s="269"/>
      <c r="BD594" s="269"/>
      <c r="BE594" s="269"/>
      <c r="BF594" s="269"/>
      <c r="BG594" s="269"/>
      <c r="BH594" s="269"/>
      <c r="BI594" s="269"/>
      <c r="BJ594" s="269"/>
      <c r="BK594" s="269"/>
      <c r="BL594" s="269"/>
      <c r="BM594" s="269"/>
      <c r="BN594" s="269"/>
      <c r="BO594" s="269"/>
      <c r="BP594" s="269"/>
      <c r="BQ594" s="269"/>
    </row>
    <row r="595" spans="1:69" ht="15.75" customHeight="1">
      <c r="A595" s="269"/>
      <c r="B595" s="269"/>
      <c r="C595" s="269"/>
      <c r="D595" s="269"/>
      <c r="E595" s="269"/>
      <c r="F595" s="269"/>
      <c r="G595" s="269"/>
      <c r="H595" s="269"/>
      <c r="I595" s="269"/>
      <c r="J595" s="269"/>
      <c r="K595" s="269"/>
      <c r="L595" s="269"/>
      <c r="M595" s="269"/>
      <c r="N595" s="269"/>
      <c r="O595" s="269"/>
      <c r="P595" s="269"/>
      <c r="Q595" s="269"/>
      <c r="R595" s="269"/>
      <c r="S595" s="269"/>
      <c r="T595" s="269"/>
      <c r="U595" s="269"/>
      <c r="V595" s="269"/>
      <c r="W595" s="269"/>
      <c r="X595" s="269"/>
      <c r="Y595" s="269"/>
      <c r="Z595" s="269"/>
      <c r="AA595" s="269"/>
      <c r="AB595" s="269"/>
      <c r="AC595" s="269"/>
      <c r="AD595" s="269"/>
      <c r="AE595" s="269"/>
      <c r="AF595" s="269"/>
      <c r="AG595" s="269"/>
      <c r="AH595" s="269"/>
      <c r="AI595" s="269"/>
      <c r="AJ595" s="269"/>
      <c r="AK595" s="269"/>
      <c r="AL595" s="269"/>
      <c r="AM595" s="269"/>
      <c r="AN595" s="269"/>
      <c r="AO595" s="269"/>
      <c r="AP595" s="269"/>
      <c r="AQ595" s="269"/>
      <c r="AR595" s="269"/>
      <c r="AS595" s="269"/>
      <c r="AT595" s="269"/>
      <c r="AU595" s="269"/>
      <c r="AV595" s="269"/>
      <c r="AW595" s="269"/>
      <c r="AX595" s="269"/>
      <c r="AY595" s="269"/>
      <c r="AZ595" s="269"/>
      <c r="BA595" s="269"/>
      <c r="BB595" s="269"/>
      <c r="BC595" s="269"/>
      <c r="BD595" s="269"/>
      <c r="BE595" s="269"/>
      <c r="BF595" s="269"/>
      <c r="BG595" s="269"/>
      <c r="BH595" s="269"/>
      <c r="BI595" s="269"/>
      <c r="BJ595" s="269"/>
      <c r="BK595" s="269"/>
      <c r="BL595" s="269"/>
      <c r="BM595" s="269"/>
      <c r="BN595" s="269"/>
      <c r="BO595" s="269"/>
      <c r="BP595" s="269"/>
      <c r="BQ595" s="269"/>
    </row>
    <row r="596" spans="1:69" ht="15.75" customHeight="1">
      <c r="A596" s="269"/>
      <c r="B596" s="269"/>
      <c r="C596" s="269"/>
      <c r="D596" s="269"/>
      <c r="E596" s="269"/>
      <c r="F596" s="269"/>
      <c r="G596" s="269"/>
      <c r="H596" s="269"/>
      <c r="I596" s="269"/>
      <c r="J596" s="269"/>
      <c r="K596" s="269"/>
      <c r="L596" s="269"/>
      <c r="M596" s="269"/>
      <c r="N596" s="269"/>
      <c r="O596" s="269"/>
      <c r="P596" s="269"/>
      <c r="Q596" s="269"/>
      <c r="R596" s="269"/>
      <c r="S596" s="269"/>
      <c r="T596" s="269"/>
      <c r="U596" s="269"/>
      <c r="V596" s="269"/>
      <c r="W596" s="269"/>
      <c r="X596" s="269"/>
      <c r="Y596" s="269"/>
      <c r="Z596" s="269"/>
      <c r="AA596" s="269"/>
      <c r="AB596" s="269"/>
      <c r="AC596" s="269"/>
      <c r="AD596" s="269"/>
      <c r="AE596" s="269"/>
      <c r="AF596" s="269"/>
      <c r="AG596" s="269"/>
      <c r="AH596" s="269"/>
      <c r="AI596" s="269"/>
      <c r="AJ596" s="269"/>
      <c r="AK596" s="269"/>
      <c r="AL596" s="269"/>
      <c r="AM596" s="269"/>
      <c r="AN596" s="269"/>
      <c r="AO596" s="269"/>
      <c r="AP596" s="269"/>
      <c r="AQ596" s="269"/>
      <c r="AR596" s="269"/>
      <c r="AS596" s="269"/>
      <c r="AT596" s="269"/>
      <c r="AU596" s="269"/>
      <c r="AV596" s="269"/>
      <c r="AW596" s="269"/>
      <c r="AX596" s="269"/>
      <c r="AY596" s="269"/>
      <c r="AZ596" s="269"/>
      <c r="BA596" s="269"/>
      <c r="BB596" s="269"/>
      <c r="BC596" s="269"/>
      <c r="BD596" s="269"/>
      <c r="BE596" s="269"/>
      <c r="BF596" s="269"/>
      <c r="BG596" s="269"/>
      <c r="BH596" s="269"/>
      <c r="BI596" s="269"/>
      <c r="BJ596" s="269"/>
      <c r="BK596" s="269"/>
      <c r="BL596" s="269"/>
      <c r="BM596" s="269"/>
      <c r="BN596" s="269"/>
      <c r="BO596" s="269"/>
      <c r="BP596" s="269"/>
      <c r="BQ596" s="269"/>
    </row>
    <row r="597" spans="1:69" ht="15.75" customHeight="1">
      <c r="A597" s="269"/>
      <c r="B597" s="269"/>
      <c r="C597" s="269"/>
      <c r="D597" s="269"/>
      <c r="E597" s="269"/>
      <c r="F597" s="269"/>
      <c r="G597" s="269"/>
      <c r="H597" s="269"/>
      <c r="I597" s="269"/>
      <c r="J597" s="269"/>
      <c r="K597" s="269"/>
      <c r="L597" s="269"/>
      <c r="M597" s="269"/>
      <c r="N597" s="269"/>
      <c r="O597" s="269"/>
      <c r="P597" s="269"/>
      <c r="Q597" s="269"/>
      <c r="R597" s="269"/>
      <c r="S597" s="269"/>
      <c r="T597" s="269"/>
      <c r="U597" s="269"/>
      <c r="V597" s="269"/>
      <c r="W597" s="269"/>
      <c r="X597" s="269"/>
      <c r="Y597" s="269"/>
      <c r="Z597" s="269"/>
      <c r="AA597" s="269"/>
      <c r="AB597" s="269"/>
      <c r="AC597" s="269"/>
      <c r="AD597" s="269"/>
      <c r="AE597" s="269"/>
      <c r="AF597" s="269"/>
      <c r="AG597" s="269"/>
      <c r="AH597" s="269"/>
      <c r="AI597" s="269"/>
      <c r="AJ597" s="269"/>
      <c r="AK597" s="269"/>
      <c r="AL597" s="269"/>
      <c r="AM597" s="269"/>
      <c r="AN597" s="269"/>
      <c r="AO597" s="269"/>
      <c r="AP597" s="269"/>
      <c r="AQ597" s="269"/>
      <c r="AR597" s="269"/>
      <c r="AS597" s="269"/>
      <c r="AT597" s="269"/>
      <c r="AU597" s="269"/>
      <c r="AV597" s="269"/>
      <c r="AW597" s="269"/>
      <c r="AX597" s="269"/>
      <c r="AY597" s="269"/>
      <c r="AZ597" s="269"/>
      <c r="BA597" s="269"/>
      <c r="BB597" s="269"/>
      <c r="BC597" s="269"/>
      <c r="BD597" s="269"/>
      <c r="BE597" s="269"/>
      <c r="BF597" s="269"/>
      <c r="BG597" s="269"/>
      <c r="BH597" s="269"/>
      <c r="BI597" s="269"/>
      <c r="BJ597" s="269"/>
      <c r="BK597" s="269"/>
      <c r="BL597" s="269"/>
      <c r="BM597" s="269"/>
      <c r="BN597" s="269"/>
      <c r="BO597" s="269"/>
      <c r="BP597" s="269"/>
      <c r="BQ597" s="269"/>
    </row>
    <row r="598" spans="1:69" ht="15.75" customHeight="1">
      <c r="A598" s="269"/>
      <c r="B598" s="269"/>
      <c r="C598" s="269"/>
      <c r="D598" s="269"/>
      <c r="E598" s="269"/>
      <c r="F598" s="269"/>
      <c r="G598" s="269"/>
      <c r="H598" s="269"/>
      <c r="I598" s="269"/>
      <c r="J598" s="269"/>
      <c r="K598" s="269"/>
      <c r="L598" s="269"/>
      <c r="M598" s="269"/>
      <c r="N598" s="269"/>
      <c r="O598" s="269"/>
      <c r="P598" s="269"/>
      <c r="Q598" s="269"/>
      <c r="R598" s="269"/>
      <c r="S598" s="269"/>
      <c r="T598" s="269"/>
      <c r="U598" s="269"/>
      <c r="V598" s="269"/>
      <c r="W598" s="269"/>
      <c r="X598" s="269"/>
      <c r="Y598" s="269"/>
      <c r="Z598" s="269"/>
      <c r="AA598" s="269"/>
      <c r="AB598" s="269"/>
      <c r="AC598" s="269"/>
      <c r="AD598" s="269"/>
      <c r="AE598" s="269"/>
      <c r="AF598" s="269"/>
      <c r="AG598" s="269"/>
      <c r="AH598" s="269"/>
      <c r="AI598" s="269"/>
      <c r="AJ598" s="269"/>
      <c r="AK598" s="269"/>
      <c r="AL598" s="269"/>
      <c r="AM598" s="269"/>
      <c r="AN598" s="269"/>
      <c r="AO598" s="269"/>
      <c r="AP598" s="269"/>
      <c r="AQ598" s="269"/>
      <c r="AR598" s="269"/>
      <c r="AS598" s="269"/>
      <c r="AT598" s="269"/>
      <c r="AU598" s="269"/>
      <c r="AV598" s="269"/>
      <c r="AW598" s="269"/>
      <c r="AX598" s="269"/>
      <c r="AY598" s="269"/>
      <c r="AZ598" s="269"/>
      <c r="BA598" s="269"/>
      <c r="BB598" s="269"/>
      <c r="BC598" s="269"/>
      <c r="BD598" s="269"/>
      <c r="BE598" s="269"/>
      <c r="BF598" s="269"/>
      <c r="BG598" s="269"/>
      <c r="BH598" s="269"/>
      <c r="BI598" s="269"/>
      <c r="BJ598" s="269"/>
      <c r="BK598" s="269"/>
      <c r="BL598" s="269"/>
      <c r="BM598" s="269"/>
      <c r="BN598" s="269"/>
      <c r="BO598" s="269"/>
      <c r="BP598" s="269"/>
      <c r="BQ598" s="269"/>
    </row>
    <row r="599" spans="1:69" ht="15.75" customHeight="1">
      <c r="A599" s="269"/>
      <c r="B599" s="269"/>
      <c r="C599" s="269"/>
      <c r="D599" s="269"/>
      <c r="E599" s="269"/>
      <c r="F599" s="269"/>
      <c r="G599" s="269"/>
      <c r="H599" s="269"/>
      <c r="I599" s="269"/>
      <c r="J599" s="269"/>
      <c r="K599" s="269"/>
      <c r="L599" s="269"/>
      <c r="M599" s="269"/>
      <c r="N599" s="269"/>
      <c r="O599" s="269"/>
      <c r="P599" s="269"/>
      <c r="Q599" s="269"/>
      <c r="R599" s="269"/>
      <c r="S599" s="269"/>
      <c r="T599" s="269"/>
      <c r="U599" s="269"/>
      <c r="V599" s="269"/>
      <c r="W599" s="269"/>
      <c r="X599" s="269"/>
      <c r="Y599" s="269"/>
      <c r="Z599" s="269"/>
      <c r="AA599" s="269"/>
      <c r="AB599" s="269"/>
      <c r="AC599" s="269"/>
      <c r="AD599" s="269"/>
      <c r="AE599" s="269"/>
      <c r="AF599" s="269"/>
      <c r="AG599" s="269"/>
      <c r="AH599" s="269"/>
      <c r="AI599" s="269"/>
      <c r="AJ599" s="269"/>
      <c r="AK599" s="269"/>
      <c r="AL599" s="269"/>
      <c r="AM599" s="269"/>
      <c r="AN599" s="269"/>
      <c r="AO599" s="269"/>
      <c r="AP599" s="269"/>
      <c r="AQ599" s="269"/>
      <c r="AR599" s="269"/>
      <c r="AS599" s="269"/>
      <c r="AT599" s="269"/>
      <c r="AU599" s="269"/>
      <c r="AV599" s="269"/>
      <c r="AW599" s="269"/>
      <c r="AX599" s="269"/>
      <c r="AY599" s="269"/>
      <c r="AZ599" s="269"/>
      <c r="BA599" s="269"/>
      <c r="BB599" s="269"/>
      <c r="BC599" s="269"/>
      <c r="BD599" s="269"/>
      <c r="BE599" s="269"/>
      <c r="BF599" s="269"/>
      <c r="BG599" s="269"/>
      <c r="BH599" s="269"/>
      <c r="BI599" s="269"/>
      <c r="BJ599" s="269"/>
      <c r="BK599" s="269"/>
      <c r="BL599" s="269"/>
      <c r="BM599" s="269"/>
      <c r="BN599" s="269"/>
      <c r="BO599" s="269"/>
      <c r="BP599" s="269"/>
      <c r="BQ599" s="269"/>
    </row>
    <row r="600" spans="1:69" ht="15.75" customHeight="1">
      <c r="A600" s="269"/>
      <c r="B600" s="269"/>
      <c r="C600" s="269"/>
      <c r="D600" s="269"/>
      <c r="E600" s="269"/>
      <c r="F600" s="269"/>
      <c r="G600" s="269"/>
      <c r="H600" s="269"/>
      <c r="I600" s="269"/>
      <c r="J600" s="269"/>
      <c r="K600" s="269"/>
      <c r="L600" s="269"/>
      <c r="M600" s="269"/>
      <c r="N600" s="269"/>
      <c r="O600" s="269"/>
      <c r="P600" s="269"/>
      <c r="Q600" s="269"/>
      <c r="R600" s="269"/>
      <c r="S600" s="269"/>
      <c r="T600" s="269"/>
      <c r="U600" s="269"/>
      <c r="V600" s="269"/>
      <c r="W600" s="269"/>
      <c r="X600" s="269"/>
      <c r="Y600" s="269"/>
      <c r="Z600" s="269"/>
      <c r="AA600" s="269"/>
      <c r="AB600" s="269"/>
      <c r="AC600" s="269"/>
      <c r="AD600" s="269"/>
      <c r="AE600" s="269"/>
      <c r="AF600" s="269"/>
      <c r="AG600" s="269"/>
      <c r="AH600" s="269"/>
      <c r="AI600" s="269"/>
      <c r="AJ600" s="269"/>
      <c r="AK600" s="269"/>
      <c r="AL600" s="269"/>
      <c r="AM600" s="269"/>
      <c r="AN600" s="269"/>
      <c r="AO600" s="269"/>
      <c r="AP600" s="269"/>
      <c r="AQ600" s="269"/>
      <c r="AR600" s="269"/>
      <c r="AS600" s="269"/>
      <c r="AT600" s="269"/>
      <c r="AU600" s="269"/>
      <c r="AV600" s="269"/>
      <c r="AW600" s="269"/>
      <c r="AX600" s="269"/>
      <c r="AY600" s="269"/>
      <c r="AZ600" s="269"/>
      <c r="BA600" s="269"/>
      <c r="BB600" s="269"/>
      <c r="BC600" s="269"/>
      <c r="BD600" s="269"/>
      <c r="BE600" s="269"/>
      <c r="BF600" s="269"/>
      <c r="BG600" s="269"/>
      <c r="BH600" s="269"/>
      <c r="BI600" s="269"/>
      <c r="BJ600" s="269"/>
      <c r="BK600" s="269"/>
      <c r="BL600" s="269"/>
      <c r="BM600" s="269"/>
      <c r="BN600" s="269"/>
      <c r="BO600" s="269"/>
      <c r="BP600" s="269"/>
      <c r="BQ600" s="269"/>
    </row>
    <row r="601" spans="1:69" ht="15.75" customHeight="1">
      <c r="A601" s="269"/>
      <c r="B601" s="269"/>
      <c r="C601" s="269"/>
      <c r="D601" s="269"/>
      <c r="E601" s="269"/>
      <c r="F601" s="269"/>
      <c r="G601" s="269"/>
      <c r="H601" s="269"/>
      <c r="I601" s="269"/>
      <c r="J601" s="269"/>
      <c r="K601" s="269"/>
      <c r="L601" s="269"/>
      <c r="M601" s="269"/>
      <c r="N601" s="269"/>
      <c r="O601" s="269"/>
      <c r="P601" s="269"/>
      <c r="Q601" s="269"/>
      <c r="R601" s="269"/>
      <c r="S601" s="269"/>
      <c r="T601" s="269"/>
      <c r="U601" s="269"/>
      <c r="V601" s="269"/>
      <c r="W601" s="269"/>
      <c r="X601" s="269"/>
      <c r="Y601" s="269"/>
      <c r="Z601" s="269"/>
      <c r="AA601" s="269"/>
      <c r="AB601" s="269"/>
      <c r="AC601" s="269"/>
      <c r="AD601" s="269"/>
      <c r="AE601" s="269"/>
      <c r="AF601" s="269"/>
      <c r="AG601" s="269"/>
      <c r="AH601" s="269"/>
      <c r="AI601" s="269"/>
      <c r="AJ601" s="269"/>
      <c r="AK601" s="269"/>
      <c r="AL601" s="269"/>
      <c r="AM601" s="269"/>
      <c r="AN601" s="269"/>
      <c r="AO601" s="269"/>
      <c r="AP601" s="269"/>
      <c r="AQ601" s="269"/>
      <c r="AR601" s="269"/>
      <c r="AS601" s="269"/>
      <c r="AT601" s="269"/>
      <c r="AU601" s="269"/>
      <c r="AV601" s="269"/>
      <c r="AW601" s="269"/>
      <c r="AX601" s="269"/>
      <c r="AY601" s="269"/>
      <c r="AZ601" s="269"/>
      <c r="BA601" s="269"/>
      <c r="BB601" s="269"/>
      <c r="BC601" s="269"/>
      <c r="BD601" s="269"/>
      <c r="BE601" s="269"/>
      <c r="BF601" s="269"/>
      <c r="BG601" s="269"/>
      <c r="BH601" s="269"/>
      <c r="BI601" s="269"/>
      <c r="BJ601" s="269"/>
      <c r="BK601" s="269"/>
      <c r="BL601" s="269"/>
      <c r="BM601" s="269"/>
      <c r="BN601" s="269"/>
      <c r="BO601" s="269"/>
      <c r="BP601" s="269"/>
      <c r="BQ601" s="269"/>
    </row>
    <row r="602" spans="1:69" ht="15.75" customHeight="1">
      <c r="A602" s="269"/>
      <c r="B602" s="269"/>
      <c r="C602" s="269"/>
      <c r="D602" s="269"/>
      <c r="E602" s="269"/>
      <c r="F602" s="269"/>
      <c r="G602" s="269"/>
      <c r="H602" s="269"/>
      <c r="I602" s="269"/>
      <c r="J602" s="269"/>
      <c r="K602" s="269"/>
      <c r="L602" s="269"/>
      <c r="M602" s="269"/>
      <c r="N602" s="269"/>
      <c r="O602" s="269"/>
      <c r="P602" s="269"/>
      <c r="Q602" s="269"/>
      <c r="R602" s="269"/>
      <c r="S602" s="269"/>
      <c r="T602" s="269"/>
      <c r="U602" s="269"/>
      <c r="V602" s="269"/>
      <c r="W602" s="269"/>
      <c r="X602" s="269"/>
      <c r="Y602" s="269"/>
      <c r="Z602" s="269"/>
      <c r="AA602" s="269"/>
      <c r="AB602" s="269"/>
      <c r="AC602" s="269"/>
      <c r="AD602" s="269"/>
      <c r="AE602" s="269"/>
      <c r="AF602" s="269"/>
      <c r="AG602" s="269"/>
      <c r="AH602" s="269"/>
      <c r="AI602" s="269"/>
      <c r="AJ602" s="269"/>
      <c r="AK602" s="269"/>
      <c r="AL602" s="269"/>
      <c r="AM602" s="269"/>
      <c r="AN602" s="269"/>
      <c r="AO602" s="269"/>
      <c r="AP602" s="269"/>
      <c r="AQ602" s="269"/>
      <c r="AR602" s="269"/>
      <c r="AS602" s="269"/>
      <c r="AT602" s="269"/>
      <c r="AU602" s="269"/>
      <c r="AV602" s="269"/>
      <c r="AW602" s="269"/>
      <c r="AX602" s="269"/>
      <c r="AY602" s="269"/>
      <c r="AZ602" s="269"/>
      <c r="BA602" s="269"/>
      <c r="BB602" s="269"/>
      <c r="BC602" s="269"/>
      <c r="BD602" s="269"/>
      <c r="BE602" s="269"/>
      <c r="BF602" s="269"/>
      <c r="BG602" s="269"/>
      <c r="BH602" s="269"/>
      <c r="BI602" s="269"/>
      <c r="BJ602" s="269"/>
      <c r="BK602" s="269"/>
      <c r="BL602" s="269"/>
      <c r="BM602" s="269"/>
      <c r="BN602" s="269"/>
      <c r="BO602" s="269"/>
      <c r="BP602" s="269"/>
      <c r="BQ602" s="269"/>
    </row>
    <row r="603" spans="1:69" ht="15.75" customHeight="1">
      <c r="A603" s="269"/>
      <c r="B603" s="269"/>
      <c r="C603" s="269"/>
      <c r="D603" s="269"/>
      <c r="E603" s="269"/>
      <c r="F603" s="269"/>
      <c r="G603" s="269"/>
      <c r="H603" s="269"/>
      <c r="I603" s="269"/>
      <c r="J603" s="269"/>
      <c r="K603" s="269"/>
      <c r="L603" s="269"/>
      <c r="M603" s="269"/>
      <c r="N603" s="269"/>
      <c r="O603" s="269"/>
      <c r="P603" s="269"/>
      <c r="Q603" s="269"/>
      <c r="R603" s="269"/>
      <c r="S603" s="269"/>
      <c r="T603" s="269"/>
      <c r="U603" s="269"/>
      <c r="V603" s="269"/>
      <c r="W603" s="269"/>
      <c r="X603" s="269"/>
      <c r="Y603" s="269"/>
      <c r="Z603" s="269"/>
      <c r="AA603" s="269"/>
      <c r="AB603" s="269"/>
      <c r="AC603" s="269"/>
      <c r="AD603" s="269"/>
      <c r="AE603" s="269"/>
      <c r="AF603" s="269"/>
      <c r="AG603" s="269"/>
      <c r="AH603" s="269"/>
      <c r="AI603" s="269"/>
      <c r="AJ603" s="269"/>
      <c r="AK603" s="269"/>
      <c r="AL603" s="269"/>
      <c r="AM603" s="269"/>
      <c r="AN603" s="269"/>
      <c r="AO603" s="269"/>
      <c r="AP603" s="269"/>
      <c r="AQ603" s="269"/>
      <c r="AR603" s="269"/>
      <c r="AS603" s="269"/>
      <c r="AT603" s="269"/>
      <c r="AU603" s="269"/>
      <c r="AV603" s="269"/>
      <c r="AW603" s="269"/>
      <c r="AX603" s="269"/>
      <c r="AY603" s="269"/>
      <c r="AZ603" s="269"/>
      <c r="BA603" s="269"/>
      <c r="BB603" s="269"/>
      <c r="BC603" s="269"/>
      <c r="BD603" s="269"/>
      <c r="BE603" s="269"/>
      <c r="BF603" s="269"/>
      <c r="BG603" s="269"/>
      <c r="BH603" s="269"/>
      <c r="BI603" s="269"/>
      <c r="BJ603" s="269"/>
      <c r="BK603" s="269"/>
      <c r="BL603" s="269"/>
      <c r="BM603" s="269"/>
      <c r="BN603" s="269"/>
      <c r="BO603" s="269"/>
      <c r="BP603" s="269"/>
      <c r="BQ603" s="269"/>
    </row>
    <row r="604" spans="1:69" ht="15.75" customHeight="1">
      <c r="A604" s="269"/>
      <c r="B604" s="269"/>
      <c r="C604" s="269"/>
      <c r="D604" s="269"/>
      <c r="E604" s="269"/>
      <c r="F604" s="269"/>
      <c r="G604" s="269"/>
      <c r="H604" s="269"/>
      <c r="I604" s="269"/>
      <c r="J604" s="269"/>
      <c r="K604" s="269"/>
      <c r="L604" s="269"/>
      <c r="M604" s="269"/>
      <c r="N604" s="269"/>
      <c r="O604" s="269"/>
      <c r="P604" s="269"/>
      <c r="Q604" s="269"/>
      <c r="R604" s="269"/>
      <c r="S604" s="269"/>
      <c r="T604" s="269"/>
      <c r="U604" s="269"/>
      <c r="V604" s="269"/>
      <c r="W604" s="269"/>
      <c r="X604" s="269"/>
      <c r="Y604" s="269"/>
      <c r="Z604" s="269"/>
      <c r="AA604" s="269"/>
      <c r="AB604" s="269"/>
      <c r="AC604" s="269"/>
      <c r="AD604" s="269"/>
      <c r="AE604" s="269"/>
      <c r="AF604" s="269"/>
      <c r="AG604" s="269"/>
      <c r="AH604" s="269"/>
      <c r="AI604" s="269"/>
      <c r="AJ604" s="269"/>
      <c r="AK604" s="269"/>
      <c r="AL604" s="269"/>
      <c r="AM604" s="269"/>
      <c r="AN604" s="269"/>
      <c r="AO604" s="269"/>
      <c r="AP604" s="269"/>
      <c r="AQ604" s="269"/>
      <c r="AR604" s="269"/>
      <c r="AS604" s="269"/>
      <c r="AT604" s="269"/>
      <c r="AU604" s="269"/>
      <c r="AV604" s="269"/>
      <c r="AW604" s="269"/>
      <c r="AX604" s="269"/>
      <c r="AY604" s="269"/>
      <c r="AZ604" s="269"/>
      <c r="BA604" s="269"/>
      <c r="BB604" s="269"/>
      <c r="BC604" s="269"/>
      <c r="BD604" s="269"/>
      <c r="BE604" s="269"/>
      <c r="BF604" s="269"/>
      <c r="BG604" s="269"/>
      <c r="BH604" s="269"/>
      <c r="BI604" s="269"/>
      <c r="BJ604" s="269"/>
      <c r="BK604" s="269"/>
      <c r="BL604" s="269"/>
      <c r="BM604" s="269"/>
      <c r="BN604" s="269"/>
      <c r="BO604" s="269"/>
      <c r="BP604" s="269"/>
      <c r="BQ604" s="269"/>
    </row>
    <row r="605" spans="1:69" ht="15.75" customHeight="1">
      <c r="A605" s="269"/>
      <c r="B605" s="269"/>
      <c r="C605" s="269"/>
      <c r="D605" s="269"/>
      <c r="E605" s="269"/>
      <c r="F605" s="269"/>
      <c r="G605" s="269"/>
      <c r="H605" s="269"/>
      <c r="I605" s="269"/>
      <c r="J605" s="269"/>
      <c r="K605" s="269"/>
      <c r="L605" s="269"/>
      <c r="M605" s="269"/>
      <c r="N605" s="269"/>
      <c r="O605" s="269"/>
      <c r="P605" s="269"/>
      <c r="Q605" s="269"/>
      <c r="R605" s="269"/>
      <c r="S605" s="269"/>
      <c r="T605" s="269"/>
      <c r="U605" s="269"/>
      <c r="V605" s="269"/>
      <c r="W605" s="269"/>
      <c r="X605" s="269"/>
      <c r="Y605" s="269"/>
      <c r="Z605" s="269"/>
      <c r="AA605" s="269"/>
      <c r="AB605" s="269"/>
      <c r="AC605" s="269"/>
      <c r="AD605" s="269"/>
      <c r="AE605" s="269"/>
      <c r="AF605" s="269"/>
      <c r="AG605" s="269"/>
      <c r="AH605" s="269"/>
      <c r="AI605" s="269"/>
      <c r="AJ605" s="269"/>
      <c r="AK605" s="269"/>
      <c r="AL605" s="269"/>
      <c r="AM605" s="269"/>
      <c r="AN605" s="269"/>
      <c r="AO605" s="269"/>
      <c r="AP605" s="269"/>
      <c r="AQ605" s="269"/>
      <c r="AR605" s="269"/>
      <c r="AS605" s="269"/>
      <c r="AT605" s="269"/>
      <c r="AU605" s="269"/>
      <c r="AV605" s="269"/>
      <c r="AW605" s="269"/>
      <c r="AX605" s="269"/>
      <c r="AY605" s="269"/>
      <c r="AZ605" s="269"/>
      <c r="BA605" s="269"/>
      <c r="BB605" s="269"/>
      <c r="BC605" s="269"/>
      <c r="BD605" s="269"/>
      <c r="BE605" s="269"/>
      <c r="BF605" s="269"/>
      <c r="BG605" s="269"/>
      <c r="BH605" s="269"/>
      <c r="BI605" s="269"/>
      <c r="BJ605" s="269"/>
      <c r="BK605" s="269"/>
      <c r="BL605" s="269"/>
      <c r="BM605" s="269"/>
      <c r="BN605" s="269"/>
      <c r="BO605" s="269"/>
      <c r="BP605" s="269"/>
      <c r="BQ605" s="269"/>
    </row>
    <row r="606" spans="1:69" ht="15.75" customHeight="1">
      <c r="A606" s="269"/>
      <c r="B606" s="269"/>
      <c r="C606" s="269"/>
      <c r="D606" s="269"/>
      <c r="E606" s="269"/>
      <c r="F606" s="269"/>
      <c r="G606" s="269"/>
      <c r="H606" s="269"/>
      <c r="I606" s="269"/>
      <c r="J606" s="269"/>
      <c r="K606" s="269"/>
      <c r="L606" s="269"/>
      <c r="M606" s="269"/>
      <c r="N606" s="269"/>
      <c r="O606" s="269"/>
      <c r="P606" s="269"/>
      <c r="Q606" s="269"/>
      <c r="R606" s="269"/>
      <c r="S606" s="269"/>
      <c r="T606" s="269"/>
      <c r="U606" s="269"/>
      <c r="V606" s="269"/>
      <c r="W606" s="269"/>
      <c r="X606" s="269"/>
      <c r="Y606" s="269"/>
      <c r="Z606" s="269"/>
      <c r="AA606" s="269"/>
      <c r="AB606" s="269"/>
      <c r="AC606" s="269"/>
      <c r="AD606" s="269"/>
      <c r="AE606" s="269"/>
      <c r="AF606" s="269"/>
      <c r="AG606" s="269"/>
      <c r="AH606" s="269"/>
      <c r="AI606" s="269"/>
      <c r="AJ606" s="269"/>
      <c r="AK606" s="269"/>
      <c r="AL606" s="269"/>
      <c r="AM606" s="269"/>
      <c r="AN606" s="269"/>
      <c r="AO606" s="269"/>
      <c r="AP606" s="269"/>
      <c r="AQ606" s="269"/>
      <c r="AR606" s="269"/>
      <c r="AS606" s="269"/>
      <c r="AT606" s="269"/>
      <c r="AU606" s="269"/>
      <c r="AV606" s="269"/>
      <c r="AW606" s="269"/>
      <c r="AX606" s="269"/>
      <c r="AY606" s="269"/>
      <c r="AZ606" s="269"/>
      <c r="BA606" s="269"/>
      <c r="BB606" s="269"/>
      <c r="BC606" s="269"/>
      <c r="BD606" s="269"/>
      <c r="BE606" s="269"/>
      <c r="BF606" s="269"/>
      <c r="BG606" s="269"/>
      <c r="BH606" s="269"/>
      <c r="BI606" s="269"/>
      <c r="BJ606" s="269"/>
      <c r="BK606" s="269"/>
      <c r="BL606" s="269"/>
      <c r="BM606" s="269"/>
      <c r="BN606" s="269"/>
      <c r="BO606" s="269"/>
      <c r="BP606" s="269"/>
      <c r="BQ606" s="269"/>
    </row>
    <row r="607" spans="1:69" ht="15.75" customHeight="1">
      <c r="A607" s="269"/>
      <c r="B607" s="269"/>
      <c r="C607" s="269"/>
      <c r="D607" s="269"/>
      <c r="E607" s="269"/>
      <c r="F607" s="269"/>
      <c r="G607" s="269"/>
      <c r="H607" s="269"/>
      <c r="I607" s="269"/>
      <c r="J607" s="269"/>
      <c r="K607" s="269"/>
      <c r="L607" s="269"/>
      <c r="M607" s="269"/>
      <c r="N607" s="269"/>
      <c r="O607" s="269"/>
      <c r="P607" s="269"/>
      <c r="Q607" s="269"/>
      <c r="R607" s="269"/>
      <c r="S607" s="269"/>
      <c r="T607" s="269"/>
      <c r="U607" s="269"/>
      <c r="V607" s="269"/>
      <c r="W607" s="269"/>
      <c r="X607" s="269"/>
      <c r="Y607" s="269"/>
      <c r="Z607" s="269"/>
      <c r="AA607" s="269"/>
      <c r="AB607" s="269"/>
      <c r="AC607" s="269"/>
      <c r="AD607" s="269"/>
      <c r="AE607" s="269"/>
      <c r="AF607" s="269"/>
      <c r="AG607" s="269"/>
      <c r="AH607" s="269"/>
      <c r="AI607" s="269"/>
      <c r="AJ607" s="269"/>
      <c r="AK607" s="269"/>
      <c r="AL607" s="269"/>
      <c r="AM607" s="269"/>
      <c r="AN607" s="269"/>
      <c r="AO607" s="269"/>
      <c r="AP607" s="269"/>
      <c r="AQ607" s="269"/>
      <c r="AR607" s="269"/>
      <c r="AS607" s="269"/>
      <c r="AT607" s="269"/>
      <c r="AU607" s="269"/>
      <c r="AV607" s="269"/>
      <c r="AW607" s="269"/>
      <c r="AX607" s="269"/>
      <c r="AY607" s="269"/>
      <c r="AZ607" s="269"/>
      <c r="BA607" s="269"/>
      <c r="BB607" s="269"/>
      <c r="BC607" s="269"/>
      <c r="BD607" s="269"/>
      <c r="BE607" s="269"/>
      <c r="BF607" s="269"/>
      <c r="BG607" s="269"/>
      <c r="BH607" s="269"/>
      <c r="BI607" s="269"/>
      <c r="BJ607" s="269"/>
      <c r="BK607" s="269"/>
      <c r="BL607" s="269"/>
      <c r="BM607" s="269"/>
      <c r="BN607" s="269"/>
      <c r="BO607" s="269"/>
      <c r="BP607" s="269"/>
      <c r="BQ607" s="269"/>
    </row>
    <row r="608" spans="1:69" ht="15.75" customHeight="1">
      <c r="A608" s="269"/>
      <c r="B608" s="269"/>
      <c r="C608" s="269"/>
      <c r="D608" s="269"/>
      <c r="E608" s="269"/>
      <c r="F608" s="269"/>
      <c r="G608" s="269"/>
      <c r="H608" s="269"/>
      <c r="I608" s="269"/>
      <c r="J608" s="269"/>
      <c r="K608" s="269"/>
      <c r="L608" s="269"/>
      <c r="M608" s="269"/>
      <c r="N608" s="269"/>
      <c r="O608" s="269"/>
      <c r="P608" s="269"/>
      <c r="Q608" s="269"/>
      <c r="R608" s="269"/>
      <c r="S608" s="269"/>
      <c r="T608" s="269"/>
      <c r="U608" s="269"/>
      <c r="V608" s="269"/>
      <c r="W608" s="269"/>
      <c r="X608" s="269"/>
      <c r="Y608" s="269"/>
      <c r="Z608" s="269"/>
      <c r="AA608" s="269"/>
      <c r="AB608" s="269"/>
      <c r="AC608" s="269"/>
      <c r="AD608" s="269"/>
      <c r="AE608" s="269"/>
      <c r="AF608" s="269"/>
      <c r="AG608" s="269"/>
      <c r="AH608" s="269"/>
      <c r="AI608" s="269"/>
      <c r="AJ608" s="269"/>
      <c r="AK608" s="269"/>
      <c r="AL608" s="269"/>
      <c r="AM608" s="269"/>
      <c r="AN608" s="269"/>
      <c r="AO608" s="269"/>
      <c r="AP608" s="269"/>
      <c r="AQ608" s="269"/>
      <c r="AR608" s="269"/>
      <c r="AS608" s="269"/>
      <c r="AT608" s="269"/>
      <c r="AU608" s="269"/>
      <c r="AV608" s="269"/>
      <c r="AW608" s="269"/>
      <c r="AX608" s="269"/>
      <c r="AY608" s="269"/>
      <c r="AZ608" s="269"/>
      <c r="BA608" s="269"/>
      <c r="BB608" s="269"/>
      <c r="BC608" s="269"/>
      <c r="BD608" s="269"/>
      <c r="BE608" s="269"/>
      <c r="BF608" s="269"/>
      <c r="BG608" s="269"/>
      <c r="BH608" s="269"/>
      <c r="BI608" s="269"/>
      <c r="BJ608" s="269"/>
      <c r="BK608" s="269"/>
      <c r="BL608" s="269"/>
      <c r="BM608" s="269"/>
      <c r="BN608" s="269"/>
      <c r="BO608" s="269"/>
      <c r="BP608" s="269"/>
      <c r="BQ608" s="269"/>
    </row>
    <row r="609" spans="1:69" ht="15.75" customHeight="1">
      <c r="A609" s="269"/>
      <c r="B609" s="269"/>
      <c r="C609" s="269"/>
      <c r="D609" s="269"/>
      <c r="E609" s="269"/>
      <c r="F609" s="269"/>
      <c r="G609" s="269"/>
      <c r="H609" s="269"/>
      <c r="I609" s="269"/>
      <c r="J609" s="269"/>
      <c r="K609" s="269"/>
      <c r="L609" s="269"/>
      <c r="M609" s="269"/>
      <c r="N609" s="269"/>
      <c r="O609" s="269"/>
      <c r="P609" s="269"/>
      <c r="Q609" s="269"/>
      <c r="R609" s="269"/>
      <c r="S609" s="269"/>
      <c r="T609" s="269"/>
      <c r="U609" s="269"/>
      <c r="V609" s="269"/>
      <c r="W609" s="269"/>
      <c r="X609" s="269"/>
      <c r="Y609" s="269"/>
      <c r="Z609" s="269"/>
      <c r="AA609" s="269"/>
      <c r="AB609" s="269"/>
      <c r="AC609" s="269"/>
      <c r="AD609" s="269"/>
      <c r="AE609" s="269"/>
      <c r="AF609" s="269"/>
      <c r="AG609" s="269"/>
      <c r="AH609" s="269"/>
      <c r="AI609" s="269"/>
      <c r="AJ609" s="269"/>
      <c r="AK609" s="269"/>
      <c r="AL609" s="269"/>
      <c r="AM609" s="269"/>
      <c r="AN609" s="269"/>
      <c r="AO609" s="269"/>
      <c r="AP609" s="269"/>
      <c r="AQ609" s="269"/>
      <c r="AR609" s="269"/>
      <c r="AS609" s="269"/>
      <c r="AT609" s="269"/>
      <c r="AU609" s="269"/>
      <c r="AV609" s="269"/>
      <c r="AW609" s="269"/>
      <c r="AX609" s="269"/>
      <c r="AY609" s="269"/>
      <c r="AZ609" s="269"/>
      <c r="BA609" s="269"/>
      <c r="BB609" s="269"/>
      <c r="BC609" s="269"/>
      <c r="BD609" s="269"/>
      <c r="BE609" s="269"/>
      <c r="BF609" s="269"/>
      <c r="BG609" s="269"/>
      <c r="BH609" s="269"/>
      <c r="BI609" s="269"/>
      <c r="BJ609" s="269"/>
      <c r="BK609" s="269"/>
      <c r="BL609" s="269"/>
      <c r="BM609" s="269"/>
      <c r="BN609" s="269"/>
      <c r="BO609" s="269"/>
      <c r="BP609" s="269"/>
      <c r="BQ609" s="269"/>
    </row>
    <row r="610" spans="1:69" ht="15.75" customHeight="1">
      <c r="A610" s="269"/>
      <c r="B610" s="269"/>
      <c r="C610" s="269"/>
      <c r="D610" s="269"/>
      <c r="E610" s="269"/>
      <c r="F610" s="269"/>
      <c r="G610" s="269"/>
      <c r="H610" s="269"/>
      <c r="I610" s="269"/>
      <c r="J610" s="269"/>
      <c r="K610" s="269"/>
      <c r="L610" s="269"/>
      <c r="M610" s="269"/>
      <c r="N610" s="269"/>
      <c r="O610" s="269"/>
      <c r="P610" s="269"/>
      <c r="Q610" s="269"/>
      <c r="R610" s="269"/>
      <c r="S610" s="269"/>
      <c r="T610" s="269"/>
      <c r="U610" s="269"/>
      <c r="V610" s="269"/>
      <c r="W610" s="269"/>
      <c r="X610" s="269"/>
      <c r="Y610" s="269"/>
      <c r="Z610" s="269"/>
      <c r="AA610" s="269"/>
      <c r="AB610" s="269"/>
      <c r="AC610" s="269"/>
      <c r="AD610" s="269"/>
      <c r="AE610" s="269"/>
      <c r="AF610" s="269"/>
      <c r="AG610" s="269"/>
      <c r="AH610" s="269"/>
      <c r="AI610" s="269"/>
      <c r="AJ610" s="269"/>
      <c r="AK610" s="269"/>
      <c r="AL610" s="269"/>
      <c r="AM610" s="269"/>
      <c r="AN610" s="269"/>
      <c r="AO610" s="269"/>
      <c r="AP610" s="269"/>
      <c r="AQ610" s="269"/>
      <c r="AR610" s="269"/>
      <c r="AS610" s="269"/>
      <c r="AT610" s="269"/>
      <c r="AU610" s="269"/>
      <c r="AV610" s="269"/>
      <c r="AW610" s="269"/>
      <c r="AX610" s="269"/>
      <c r="AY610" s="269"/>
      <c r="AZ610" s="269"/>
      <c r="BA610" s="269"/>
      <c r="BB610" s="269"/>
      <c r="BC610" s="269"/>
      <c r="BD610" s="269"/>
      <c r="BE610" s="269"/>
      <c r="BF610" s="269"/>
      <c r="BG610" s="269"/>
      <c r="BH610" s="269"/>
      <c r="BI610" s="269"/>
      <c r="BJ610" s="269"/>
      <c r="BK610" s="269"/>
      <c r="BL610" s="269"/>
      <c r="BM610" s="269"/>
      <c r="BN610" s="269"/>
      <c r="BO610" s="269"/>
      <c r="BP610" s="269"/>
      <c r="BQ610" s="269"/>
    </row>
    <row r="611" spans="1:69" ht="15.75" customHeight="1">
      <c r="A611" s="269"/>
      <c r="B611" s="269"/>
      <c r="C611" s="269"/>
      <c r="D611" s="269"/>
      <c r="E611" s="269"/>
      <c r="F611" s="269"/>
      <c r="G611" s="269"/>
      <c r="H611" s="269"/>
      <c r="I611" s="269"/>
      <c r="J611" s="269"/>
      <c r="K611" s="269"/>
      <c r="L611" s="269"/>
      <c r="M611" s="269"/>
      <c r="N611" s="269"/>
      <c r="O611" s="269"/>
      <c r="P611" s="269"/>
      <c r="Q611" s="269"/>
      <c r="R611" s="269"/>
      <c r="S611" s="269"/>
      <c r="T611" s="269"/>
      <c r="U611" s="269"/>
      <c r="V611" s="269"/>
      <c r="W611" s="269"/>
      <c r="X611" s="269"/>
      <c r="Y611" s="269"/>
      <c r="Z611" s="269"/>
      <c r="AA611" s="269"/>
      <c r="AB611" s="269"/>
      <c r="AC611" s="269"/>
      <c r="AD611" s="269"/>
      <c r="AE611" s="269"/>
      <c r="AF611" s="269"/>
      <c r="AG611" s="269"/>
      <c r="AH611" s="269"/>
      <c r="AI611" s="269"/>
      <c r="AJ611" s="269"/>
      <c r="AK611" s="269"/>
      <c r="AL611" s="269"/>
      <c r="AM611" s="269"/>
      <c r="AN611" s="269"/>
      <c r="AO611" s="269"/>
      <c r="AP611" s="269"/>
      <c r="AQ611" s="269"/>
      <c r="AR611" s="269"/>
      <c r="AS611" s="269"/>
      <c r="AT611" s="269"/>
      <c r="AU611" s="269"/>
      <c r="AV611" s="269"/>
      <c r="AW611" s="269"/>
      <c r="AX611" s="269"/>
      <c r="AY611" s="269"/>
      <c r="AZ611" s="269"/>
      <c r="BA611" s="269"/>
      <c r="BB611" s="269"/>
      <c r="BC611" s="269"/>
      <c r="BD611" s="269"/>
      <c r="BE611" s="269"/>
      <c r="BF611" s="269"/>
      <c r="BG611" s="269"/>
      <c r="BH611" s="269"/>
      <c r="BI611" s="269"/>
      <c r="BJ611" s="269"/>
      <c r="BK611" s="269"/>
      <c r="BL611" s="269"/>
      <c r="BM611" s="269"/>
      <c r="BN611" s="269"/>
      <c r="BO611" s="269"/>
      <c r="BP611" s="269"/>
      <c r="BQ611" s="269"/>
    </row>
    <row r="612" spans="1:69" ht="15.75" customHeight="1">
      <c r="A612" s="269"/>
      <c r="B612" s="269"/>
      <c r="C612" s="269"/>
      <c r="D612" s="269"/>
      <c r="E612" s="269"/>
      <c r="F612" s="269"/>
      <c r="G612" s="269"/>
      <c r="H612" s="269"/>
      <c r="I612" s="269"/>
      <c r="J612" s="269"/>
      <c r="K612" s="269"/>
      <c r="L612" s="269"/>
      <c r="M612" s="269"/>
      <c r="N612" s="269"/>
      <c r="O612" s="269"/>
      <c r="P612" s="269"/>
      <c r="Q612" s="269"/>
      <c r="R612" s="269"/>
      <c r="S612" s="269"/>
      <c r="T612" s="269"/>
      <c r="U612" s="269"/>
      <c r="V612" s="269"/>
      <c r="W612" s="269"/>
      <c r="X612" s="269"/>
      <c r="Y612" s="269"/>
      <c r="Z612" s="269"/>
      <c r="AA612" s="269"/>
      <c r="AB612" s="269"/>
      <c r="AC612" s="269"/>
      <c r="AD612" s="269"/>
      <c r="AE612" s="269"/>
      <c r="AF612" s="269"/>
      <c r="AG612" s="269"/>
      <c r="AH612" s="269"/>
      <c r="AI612" s="269"/>
      <c r="AJ612" s="269"/>
      <c r="AK612" s="269"/>
      <c r="AL612" s="269"/>
      <c r="AM612" s="269"/>
      <c r="AN612" s="269"/>
      <c r="AO612" s="269"/>
      <c r="AP612" s="269"/>
      <c r="AQ612" s="269"/>
      <c r="AR612" s="269"/>
      <c r="AS612" s="269"/>
      <c r="AT612" s="269"/>
      <c r="AU612" s="269"/>
      <c r="AV612" s="269"/>
      <c r="AW612" s="269"/>
      <c r="AX612" s="269"/>
      <c r="AY612" s="269"/>
      <c r="AZ612" s="269"/>
      <c r="BA612" s="269"/>
      <c r="BB612" s="269"/>
      <c r="BC612" s="269"/>
      <c r="BD612" s="269"/>
      <c r="BE612" s="269"/>
      <c r="BF612" s="269"/>
      <c r="BG612" s="269"/>
      <c r="BH612" s="269"/>
      <c r="BI612" s="269"/>
      <c r="BJ612" s="269"/>
      <c r="BK612" s="269"/>
      <c r="BL612" s="269"/>
      <c r="BM612" s="269"/>
      <c r="BN612" s="269"/>
      <c r="BO612" s="269"/>
      <c r="BP612" s="269"/>
      <c r="BQ612" s="269"/>
    </row>
    <row r="613" spans="1:69" ht="15.75" customHeight="1">
      <c r="A613" s="269"/>
      <c r="B613" s="269"/>
      <c r="C613" s="269"/>
      <c r="D613" s="269"/>
      <c r="E613" s="269"/>
      <c r="F613" s="269"/>
      <c r="G613" s="269"/>
      <c r="H613" s="269"/>
      <c r="I613" s="269"/>
      <c r="J613" s="269"/>
      <c r="K613" s="269"/>
      <c r="L613" s="269"/>
      <c r="M613" s="269"/>
      <c r="N613" s="269"/>
      <c r="O613" s="269"/>
      <c r="P613" s="269"/>
      <c r="Q613" s="269"/>
      <c r="R613" s="269"/>
      <c r="S613" s="269"/>
      <c r="T613" s="269"/>
      <c r="U613" s="269"/>
      <c r="V613" s="269"/>
      <c r="W613" s="269"/>
      <c r="X613" s="269"/>
      <c r="Y613" s="269"/>
      <c r="Z613" s="269"/>
      <c r="AA613" s="269"/>
      <c r="AB613" s="269"/>
      <c r="AC613" s="269"/>
      <c r="AD613" s="269"/>
      <c r="AE613" s="269"/>
      <c r="AF613" s="269"/>
      <c r="AG613" s="269"/>
      <c r="AH613" s="269"/>
      <c r="AI613" s="269"/>
      <c r="AJ613" s="269"/>
      <c r="AK613" s="269"/>
      <c r="AL613" s="269"/>
      <c r="AM613" s="269"/>
      <c r="AN613" s="269"/>
      <c r="AO613" s="269"/>
      <c r="AP613" s="269"/>
      <c r="AQ613" s="269"/>
      <c r="AR613" s="269"/>
      <c r="AS613" s="269"/>
      <c r="AT613" s="269"/>
      <c r="AU613" s="269"/>
      <c r="AV613" s="269"/>
      <c r="AW613" s="269"/>
      <c r="AX613" s="269"/>
      <c r="AY613" s="269"/>
      <c r="AZ613" s="269"/>
      <c r="BA613" s="269"/>
      <c r="BB613" s="269"/>
      <c r="BC613" s="269"/>
      <c r="BD613" s="269"/>
      <c r="BE613" s="269"/>
      <c r="BF613" s="269"/>
      <c r="BG613" s="269"/>
      <c r="BH613" s="269"/>
      <c r="BI613" s="269"/>
      <c r="BJ613" s="269"/>
      <c r="BK613" s="269"/>
      <c r="BL613" s="269"/>
      <c r="BM613" s="269"/>
      <c r="BN613" s="269"/>
      <c r="BO613" s="269"/>
      <c r="BP613" s="269"/>
      <c r="BQ613" s="269"/>
    </row>
    <row r="614" spans="1:69" ht="15.75" customHeight="1">
      <c r="A614" s="269"/>
      <c r="B614" s="269"/>
      <c r="C614" s="269"/>
      <c r="D614" s="269"/>
      <c r="E614" s="269"/>
      <c r="F614" s="269"/>
      <c r="G614" s="269"/>
      <c r="H614" s="269"/>
      <c r="I614" s="269"/>
      <c r="J614" s="269"/>
      <c r="K614" s="269"/>
      <c r="L614" s="269"/>
      <c r="M614" s="269"/>
      <c r="N614" s="269"/>
      <c r="O614" s="269"/>
      <c r="P614" s="269"/>
      <c r="Q614" s="269"/>
      <c r="R614" s="269"/>
      <c r="S614" s="269"/>
      <c r="T614" s="269"/>
      <c r="U614" s="269"/>
      <c r="V614" s="269"/>
      <c r="W614" s="269"/>
      <c r="X614" s="269"/>
      <c r="Y614" s="269"/>
      <c r="Z614" s="269"/>
      <c r="AA614" s="269"/>
      <c r="AB614" s="269"/>
      <c r="AC614" s="269"/>
      <c r="AD614" s="269"/>
      <c r="AE614" s="269"/>
      <c r="AF614" s="269"/>
      <c r="AG614" s="269"/>
      <c r="AH614" s="269"/>
      <c r="AI614" s="269"/>
      <c r="AJ614" s="269"/>
      <c r="AK614" s="269"/>
      <c r="AL614" s="269"/>
      <c r="AM614" s="269"/>
      <c r="AN614" s="269"/>
      <c r="AO614" s="269"/>
      <c r="AP614" s="269"/>
      <c r="AQ614" s="269"/>
      <c r="AR614" s="269"/>
      <c r="AS614" s="269"/>
      <c r="AT614" s="269"/>
      <c r="AU614" s="269"/>
      <c r="AV614" s="269"/>
      <c r="AW614" s="269"/>
      <c r="AX614" s="269"/>
      <c r="AY614" s="269"/>
      <c r="AZ614" s="269"/>
      <c r="BA614" s="269"/>
      <c r="BB614" s="269"/>
      <c r="BC614" s="269"/>
      <c r="BD614" s="269"/>
      <c r="BE614" s="269"/>
      <c r="BF614" s="269"/>
      <c r="BG614" s="269"/>
      <c r="BH614" s="269"/>
      <c r="BI614" s="269"/>
      <c r="BJ614" s="269"/>
      <c r="BK614" s="269"/>
      <c r="BL614" s="269"/>
      <c r="BM614" s="269"/>
      <c r="BN614" s="269"/>
      <c r="BO614" s="269"/>
      <c r="BP614" s="269"/>
      <c r="BQ614" s="269"/>
    </row>
    <row r="615" spans="1:69" ht="15.75" customHeight="1">
      <c r="A615" s="269"/>
      <c r="B615" s="269"/>
      <c r="C615" s="269"/>
      <c r="D615" s="269"/>
      <c r="E615" s="269"/>
      <c r="F615" s="269"/>
      <c r="G615" s="269"/>
      <c r="H615" s="269"/>
      <c r="I615" s="269"/>
      <c r="J615" s="269"/>
      <c r="K615" s="269"/>
      <c r="L615" s="269"/>
      <c r="M615" s="269"/>
      <c r="N615" s="269"/>
      <c r="O615" s="269"/>
      <c r="P615" s="269"/>
      <c r="Q615" s="269"/>
      <c r="R615" s="269"/>
      <c r="S615" s="269"/>
      <c r="T615" s="269"/>
      <c r="U615" s="269"/>
      <c r="V615" s="269"/>
      <c r="W615" s="269"/>
      <c r="X615" s="269"/>
      <c r="Y615" s="269"/>
      <c r="Z615" s="269"/>
      <c r="AA615" s="269"/>
      <c r="AB615" s="269"/>
      <c r="AC615" s="269"/>
      <c r="AD615" s="269"/>
      <c r="AE615" s="269"/>
      <c r="AF615" s="269"/>
      <c r="AG615" s="269"/>
      <c r="AH615" s="269"/>
      <c r="AI615" s="269"/>
      <c r="AJ615" s="269"/>
      <c r="AK615" s="269"/>
      <c r="AL615" s="269"/>
      <c r="AM615" s="269"/>
      <c r="AN615" s="269"/>
      <c r="AO615" s="269"/>
      <c r="AP615" s="269"/>
      <c r="AQ615" s="269"/>
      <c r="AR615" s="269"/>
      <c r="AS615" s="269"/>
      <c r="AT615" s="269"/>
      <c r="AU615" s="269"/>
      <c r="AV615" s="269"/>
      <c r="AW615" s="269"/>
      <c r="AX615" s="269"/>
      <c r="AY615" s="269"/>
      <c r="AZ615" s="269"/>
      <c r="BA615" s="269"/>
      <c r="BB615" s="269"/>
      <c r="BC615" s="269"/>
      <c r="BD615" s="269"/>
      <c r="BE615" s="269"/>
      <c r="BF615" s="269"/>
      <c r="BG615" s="269"/>
      <c r="BH615" s="269"/>
      <c r="BI615" s="269"/>
      <c r="BJ615" s="269"/>
      <c r="BK615" s="269"/>
      <c r="BL615" s="269"/>
      <c r="BM615" s="269"/>
      <c r="BN615" s="269"/>
      <c r="BO615" s="269"/>
      <c r="BP615" s="269"/>
      <c r="BQ615" s="269"/>
    </row>
    <row r="616" spans="1:69" ht="15.75" customHeight="1">
      <c r="A616" s="269"/>
      <c r="B616" s="269"/>
      <c r="C616" s="269"/>
      <c r="D616" s="269"/>
      <c r="E616" s="269"/>
      <c r="F616" s="269"/>
      <c r="G616" s="269"/>
      <c r="H616" s="269"/>
      <c r="I616" s="269"/>
      <c r="J616" s="269"/>
      <c r="K616" s="269"/>
      <c r="L616" s="269"/>
      <c r="M616" s="269"/>
      <c r="N616" s="269"/>
      <c r="O616" s="269"/>
      <c r="P616" s="269"/>
      <c r="Q616" s="269"/>
      <c r="R616" s="269"/>
      <c r="S616" s="269"/>
      <c r="T616" s="269"/>
      <c r="U616" s="269"/>
      <c r="V616" s="269"/>
      <c r="W616" s="269"/>
      <c r="X616" s="269"/>
      <c r="Y616" s="269"/>
      <c r="Z616" s="269"/>
      <c r="AA616" s="269"/>
      <c r="AB616" s="269"/>
      <c r="AC616" s="269"/>
      <c r="AD616" s="269"/>
      <c r="AE616" s="269"/>
      <c r="AF616" s="269"/>
      <c r="AG616" s="269"/>
      <c r="AH616" s="269"/>
      <c r="AI616" s="269"/>
      <c r="AJ616" s="269"/>
      <c r="AK616" s="269"/>
      <c r="AL616" s="269"/>
      <c r="AM616" s="269"/>
      <c r="AN616" s="269"/>
      <c r="AO616" s="269"/>
      <c r="AP616" s="269"/>
      <c r="AQ616" s="269"/>
      <c r="AR616" s="269"/>
      <c r="AS616" s="269"/>
      <c r="AT616" s="269"/>
      <c r="AU616" s="269"/>
      <c r="AV616" s="269"/>
      <c r="AW616" s="269"/>
      <c r="AX616" s="269"/>
      <c r="AY616" s="269"/>
      <c r="AZ616" s="269"/>
      <c r="BA616" s="269"/>
      <c r="BB616" s="269"/>
      <c r="BC616" s="269"/>
      <c r="BD616" s="269"/>
      <c r="BE616" s="269"/>
      <c r="BF616" s="269"/>
      <c r="BG616" s="269"/>
      <c r="BH616" s="269"/>
      <c r="BI616" s="269"/>
      <c r="BJ616" s="269"/>
      <c r="BK616" s="269"/>
      <c r="BL616" s="269"/>
      <c r="BM616" s="269"/>
      <c r="BN616" s="269"/>
      <c r="BO616" s="269"/>
      <c r="BP616" s="269"/>
      <c r="BQ616" s="269"/>
    </row>
    <row r="617" spans="1:69" ht="15.75" customHeight="1">
      <c r="A617" s="269"/>
      <c r="B617" s="269"/>
      <c r="C617" s="269"/>
      <c r="D617" s="269"/>
      <c r="E617" s="269"/>
      <c r="F617" s="269"/>
      <c r="G617" s="269"/>
      <c r="H617" s="269"/>
      <c r="I617" s="269"/>
      <c r="J617" s="269"/>
      <c r="K617" s="269"/>
      <c r="L617" s="269"/>
      <c r="M617" s="269"/>
      <c r="N617" s="269"/>
      <c r="O617" s="269"/>
      <c r="P617" s="269"/>
      <c r="Q617" s="269"/>
      <c r="R617" s="269"/>
      <c r="S617" s="269"/>
      <c r="T617" s="269"/>
      <c r="U617" s="269"/>
      <c r="V617" s="269"/>
      <c r="W617" s="269"/>
      <c r="X617" s="269"/>
      <c r="Y617" s="269"/>
      <c r="Z617" s="269"/>
      <c r="AA617" s="269"/>
      <c r="AB617" s="269"/>
      <c r="AC617" s="269"/>
      <c r="AD617" s="269"/>
      <c r="AE617" s="269"/>
      <c r="AF617" s="269"/>
      <c r="AG617" s="269"/>
      <c r="AH617" s="269"/>
      <c r="AI617" s="269"/>
      <c r="AJ617" s="269"/>
      <c r="AK617" s="269"/>
      <c r="AL617" s="269"/>
      <c r="AM617" s="269"/>
      <c r="AN617" s="269"/>
      <c r="AO617" s="269"/>
      <c r="AP617" s="269"/>
      <c r="AQ617" s="269"/>
      <c r="AR617" s="269"/>
      <c r="AS617" s="269"/>
      <c r="AT617" s="269"/>
      <c r="AU617" s="269"/>
      <c r="AV617" s="269"/>
      <c r="AW617" s="269"/>
      <c r="AX617" s="269"/>
      <c r="AY617" s="269"/>
      <c r="AZ617" s="269"/>
      <c r="BA617" s="269"/>
      <c r="BB617" s="269"/>
      <c r="BC617" s="269"/>
      <c r="BD617" s="269"/>
      <c r="BE617" s="269"/>
      <c r="BF617" s="269"/>
      <c r="BG617" s="269"/>
      <c r="BH617" s="269"/>
      <c r="BI617" s="269"/>
      <c r="BJ617" s="269"/>
      <c r="BK617" s="269"/>
      <c r="BL617" s="269"/>
      <c r="BM617" s="269"/>
      <c r="BN617" s="269"/>
      <c r="BO617" s="269"/>
      <c r="BP617" s="269"/>
      <c r="BQ617" s="269"/>
    </row>
    <row r="618" spans="1:69" ht="15.75" customHeight="1">
      <c r="A618" s="269"/>
      <c r="B618" s="269"/>
      <c r="C618" s="269"/>
      <c r="D618" s="269"/>
      <c r="E618" s="269"/>
      <c r="F618" s="269"/>
      <c r="G618" s="269"/>
      <c r="H618" s="269"/>
      <c r="I618" s="269"/>
      <c r="J618" s="269"/>
      <c r="K618" s="269"/>
      <c r="L618" s="269"/>
      <c r="M618" s="269"/>
      <c r="N618" s="269"/>
      <c r="O618" s="269"/>
      <c r="P618" s="269"/>
      <c r="Q618" s="269"/>
      <c r="R618" s="269"/>
      <c r="S618" s="269"/>
      <c r="T618" s="269"/>
      <c r="U618" s="269"/>
      <c r="V618" s="269"/>
      <c r="W618" s="269"/>
      <c r="X618" s="269"/>
      <c r="Y618" s="269"/>
      <c r="Z618" s="269"/>
      <c r="AA618" s="269"/>
      <c r="AB618" s="269"/>
      <c r="AC618" s="269"/>
      <c r="AD618" s="269"/>
      <c r="AE618" s="269"/>
      <c r="AF618" s="269"/>
      <c r="AG618" s="269"/>
      <c r="AH618" s="269"/>
      <c r="AI618" s="269"/>
      <c r="AJ618" s="269"/>
      <c r="AK618" s="269"/>
      <c r="AL618" s="269"/>
      <c r="AM618" s="269"/>
      <c r="AN618" s="269"/>
      <c r="AO618" s="269"/>
      <c r="AP618" s="269"/>
      <c r="AQ618" s="269"/>
      <c r="AR618" s="269"/>
      <c r="AS618" s="269"/>
      <c r="AT618" s="269"/>
      <c r="AU618" s="269"/>
      <c r="AV618" s="269"/>
      <c r="AW618" s="269"/>
      <c r="AX618" s="269"/>
      <c r="AY618" s="269"/>
      <c r="AZ618" s="269"/>
      <c r="BA618" s="269"/>
      <c r="BB618" s="269"/>
      <c r="BC618" s="269"/>
      <c r="BD618" s="269"/>
      <c r="BE618" s="269"/>
      <c r="BF618" s="269"/>
      <c r="BG618" s="269"/>
      <c r="BH618" s="269"/>
      <c r="BI618" s="269"/>
      <c r="BJ618" s="269"/>
      <c r="BK618" s="269"/>
      <c r="BL618" s="269"/>
      <c r="BM618" s="269"/>
      <c r="BN618" s="269"/>
      <c r="BO618" s="269"/>
      <c r="BP618" s="269"/>
      <c r="BQ618" s="269"/>
    </row>
    <row r="619" spans="1:69" ht="15.75" customHeight="1">
      <c r="A619" s="269"/>
      <c r="B619" s="269"/>
      <c r="C619" s="269"/>
      <c r="D619" s="269"/>
      <c r="E619" s="269"/>
      <c r="F619" s="269"/>
      <c r="G619" s="269"/>
      <c r="H619" s="269"/>
      <c r="I619" s="269"/>
      <c r="J619" s="269"/>
      <c r="K619" s="269"/>
      <c r="L619" s="269"/>
      <c r="M619" s="269"/>
      <c r="N619" s="269"/>
      <c r="O619" s="269"/>
      <c r="P619" s="269"/>
      <c r="Q619" s="269"/>
      <c r="R619" s="269"/>
      <c r="S619" s="269"/>
      <c r="T619" s="269"/>
      <c r="U619" s="269"/>
      <c r="V619" s="269"/>
      <c r="W619" s="269"/>
      <c r="X619" s="269"/>
      <c r="Y619" s="269"/>
      <c r="Z619" s="269"/>
      <c r="AA619" s="269"/>
      <c r="AB619" s="269"/>
      <c r="AC619" s="269"/>
      <c r="AD619" s="269"/>
      <c r="AE619" s="269"/>
      <c r="AF619" s="269"/>
      <c r="AG619" s="269"/>
      <c r="AH619" s="269"/>
      <c r="AI619" s="269"/>
      <c r="AJ619" s="269"/>
      <c r="AK619" s="269"/>
      <c r="AL619" s="269"/>
      <c r="AM619" s="269"/>
      <c r="AN619" s="269"/>
      <c r="AO619" s="269"/>
      <c r="AP619" s="269"/>
      <c r="AQ619" s="269"/>
      <c r="AR619" s="269"/>
      <c r="AS619" s="269"/>
      <c r="AT619" s="269"/>
      <c r="AU619" s="269"/>
      <c r="AV619" s="269"/>
      <c r="AW619" s="269"/>
      <c r="AX619" s="269"/>
      <c r="AY619" s="269"/>
      <c r="AZ619" s="269"/>
      <c r="BA619" s="269"/>
      <c r="BB619" s="269"/>
      <c r="BC619" s="269"/>
      <c r="BD619" s="269"/>
      <c r="BE619" s="269"/>
      <c r="BF619" s="269"/>
      <c r="BG619" s="269"/>
      <c r="BH619" s="269"/>
      <c r="BI619" s="269"/>
      <c r="BJ619" s="269"/>
      <c r="BK619" s="269"/>
      <c r="BL619" s="269"/>
      <c r="BM619" s="269"/>
      <c r="BN619" s="269"/>
      <c r="BO619" s="269"/>
      <c r="BP619" s="269"/>
      <c r="BQ619" s="269"/>
    </row>
    <row r="620" spans="1:69" ht="15.75" customHeight="1">
      <c r="A620" s="269"/>
      <c r="B620" s="269"/>
      <c r="C620" s="269"/>
      <c r="D620" s="269"/>
      <c r="E620" s="269"/>
      <c r="F620" s="269"/>
      <c r="G620" s="269"/>
      <c r="H620" s="269"/>
      <c r="I620" s="269"/>
      <c r="J620" s="269"/>
      <c r="K620" s="269"/>
      <c r="L620" s="269"/>
      <c r="M620" s="269"/>
      <c r="N620" s="269"/>
      <c r="O620" s="269"/>
      <c r="P620" s="269"/>
      <c r="Q620" s="269"/>
      <c r="R620" s="269"/>
      <c r="S620" s="269"/>
      <c r="T620" s="269"/>
      <c r="U620" s="269"/>
      <c r="V620" s="269"/>
      <c r="W620" s="269"/>
      <c r="X620" s="269"/>
      <c r="Y620" s="269"/>
      <c r="Z620" s="269"/>
      <c r="AA620" s="269"/>
      <c r="AB620" s="269"/>
      <c r="AC620" s="269"/>
      <c r="AD620" s="269"/>
      <c r="AE620" s="269"/>
      <c r="AF620" s="269"/>
      <c r="AG620" s="269"/>
      <c r="AH620" s="269"/>
      <c r="AI620" s="269"/>
      <c r="AJ620" s="269"/>
      <c r="AK620" s="269"/>
      <c r="AL620" s="269"/>
      <c r="AM620" s="269"/>
      <c r="AN620" s="269"/>
      <c r="AO620" s="269"/>
      <c r="AP620" s="269"/>
      <c r="AQ620" s="269"/>
      <c r="AR620" s="269"/>
      <c r="AS620" s="269"/>
      <c r="AT620" s="269"/>
      <c r="AU620" s="269"/>
      <c r="AV620" s="269"/>
      <c r="AW620" s="269"/>
      <c r="AX620" s="269"/>
      <c r="AY620" s="269"/>
      <c r="AZ620" s="269"/>
      <c r="BA620" s="269"/>
      <c r="BB620" s="269"/>
      <c r="BC620" s="269"/>
      <c r="BD620" s="269"/>
      <c r="BE620" s="269"/>
      <c r="BF620" s="269"/>
      <c r="BG620" s="269"/>
      <c r="BH620" s="269"/>
      <c r="BI620" s="269"/>
      <c r="BJ620" s="269"/>
      <c r="BK620" s="269"/>
      <c r="BL620" s="269"/>
      <c r="BM620" s="269"/>
      <c r="BN620" s="269"/>
      <c r="BO620" s="269"/>
      <c r="BP620" s="269"/>
      <c r="BQ620" s="269"/>
    </row>
    <row r="621" spans="1:69" ht="15.75" customHeight="1">
      <c r="A621" s="269"/>
      <c r="B621" s="269"/>
      <c r="C621" s="269"/>
      <c r="D621" s="269"/>
      <c r="E621" s="269"/>
      <c r="F621" s="269"/>
      <c r="G621" s="269"/>
      <c r="H621" s="269"/>
      <c r="I621" s="269"/>
      <c r="J621" s="269"/>
      <c r="K621" s="269"/>
      <c r="L621" s="269"/>
      <c r="M621" s="269"/>
      <c r="N621" s="269"/>
      <c r="O621" s="269"/>
      <c r="P621" s="269"/>
      <c r="Q621" s="269"/>
      <c r="R621" s="269"/>
      <c r="S621" s="269"/>
      <c r="T621" s="269"/>
      <c r="U621" s="269"/>
      <c r="V621" s="269"/>
      <c r="W621" s="269"/>
      <c r="X621" s="269"/>
      <c r="Y621" s="269"/>
      <c r="Z621" s="269"/>
      <c r="AA621" s="269"/>
      <c r="AB621" s="269"/>
      <c r="AC621" s="269"/>
      <c r="AD621" s="269"/>
      <c r="AE621" s="269"/>
      <c r="AF621" s="269"/>
      <c r="AG621" s="269"/>
      <c r="AH621" s="269"/>
      <c r="AI621" s="269"/>
      <c r="AJ621" s="269"/>
      <c r="AK621" s="269"/>
      <c r="AL621" s="269"/>
      <c r="AM621" s="269"/>
      <c r="AN621" s="269"/>
      <c r="AO621" s="269"/>
      <c r="AP621" s="269"/>
      <c r="AQ621" s="269"/>
      <c r="AR621" s="269"/>
      <c r="AS621" s="269"/>
      <c r="AT621" s="269"/>
      <c r="AU621" s="269"/>
      <c r="AV621" s="269"/>
      <c r="AW621" s="269"/>
      <c r="AX621" s="269"/>
      <c r="AY621" s="269"/>
      <c r="AZ621" s="269"/>
      <c r="BA621" s="269"/>
      <c r="BB621" s="269"/>
      <c r="BC621" s="269"/>
      <c r="BD621" s="269"/>
      <c r="BE621" s="269"/>
      <c r="BF621" s="269"/>
      <c r="BG621" s="269"/>
      <c r="BH621" s="269"/>
      <c r="BI621" s="269"/>
      <c r="BJ621" s="269"/>
      <c r="BK621" s="269"/>
      <c r="BL621" s="269"/>
      <c r="BM621" s="269"/>
      <c r="BN621" s="269"/>
      <c r="BO621" s="269"/>
      <c r="BP621" s="269"/>
      <c r="BQ621" s="269"/>
    </row>
    <row r="622" spans="1:69" ht="15.75" customHeight="1">
      <c r="A622" s="269"/>
      <c r="B622" s="269"/>
      <c r="C622" s="269"/>
      <c r="D622" s="269"/>
      <c r="E622" s="269"/>
      <c r="F622" s="269"/>
      <c r="G622" s="269"/>
      <c r="H622" s="269"/>
      <c r="I622" s="269"/>
      <c r="J622" s="269"/>
      <c r="K622" s="269"/>
      <c r="L622" s="269"/>
      <c r="M622" s="269"/>
      <c r="N622" s="269"/>
      <c r="O622" s="269"/>
      <c r="P622" s="269"/>
      <c r="Q622" s="269"/>
      <c r="R622" s="269"/>
      <c r="S622" s="269"/>
      <c r="T622" s="269"/>
      <c r="U622" s="269"/>
      <c r="V622" s="269"/>
      <c r="W622" s="269"/>
      <c r="X622" s="269"/>
      <c r="Y622" s="269"/>
      <c r="Z622" s="269"/>
      <c r="AA622" s="269"/>
      <c r="AB622" s="269"/>
      <c r="AC622" s="269"/>
      <c r="AD622" s="269"/>
      <c r="AE622" s="269"/>
      <c r="AF622" s="269"/>
      <c r="AG622" s="269"/>
      <c r="AH622" s="269"/>
      <c r="AI622" s="269"/>
      <c r="AJ622" s="269"/>
      <c r="AK622" s="269"/>
      <c r="AL622" s="269"/>
      <c r="AM622" s="269"/>
      <c r="AN622" s="269"/>
      <c r="AO622" s="269"/>
      <c r="AP622" s="269"/>
      <c r="AQ622" s="269"/>
      <c r="AR622" s="269"/>
      <c r="AS622" s="269"/>
      <c r="AT622" s="269"/>
      <c r="AU622" s="269"/>
      <c r="AV622" s="269"/>
      <c r="AW622" s="269"/>
      <c r="AX622" s="269"/>
      <c r="AY622" s="269"/>
      <c r="AZ622" s="269"/>
      <c r="BA622" s="269"/>
      <c r="BB622" s="269"/>
      <c r="BC622" s="269"/>
      <c r="BD622" s="269"/>
      <c r="BE622" s="269"/>
      <c r="BF622" s="269"/>
      <c r="BG622" s="269"/>
      <c r="BH622" s="269"/>
      <c r="BI622" s="269"/>
      <c r="BJ622" s="269"/>
      <c r="BK622" s="269"/>
      <c r="BL622" s="269"/>
      <c r="BM622" s="269"/>
      <c r="BN622" s="269"/>
      <c r="BO622" s="269"/>
      <c r="BP622" s="269"/>
      <c r="BQ622" s="269"/>
    </row>
    <row r="623" spans="1:69" ht="15.75" customHeight="1">
      <c r="A623" s="269"/>
      <c r="B623" s="269"/>
      <c r="C623" s="269"/>
      <c r="D623" s="269"/>
      <c r="E623" s="269"/>
      <c r="F623" s="269"/>
      <c r="G623" s="269"/>
      <c r="H623" s="269"/>
      <c r="I623" s="269"/>
      <c r="J623" s="269"/>
      <c r="K623" s="269"/>
      <c r="L623" s="269"/>
      <c r="M623" s="269"/>
      <c r="N623" s="269"/>
      <c r="O623" s="269"/>
      <c r="P623" s="269"/>
      <c r="Q623" s="269"/>
      <c r="R623" s="269"/>
      <c r="S623" s="269"/>
      <c r="T623" s="269"/>
      <c r="U623" s="269"/>
      <c r="V623" s="269"/>
      <c r="W623" s="269"/>
      <c r="X623" s="269"/>
      <c r="Y623" s="269"/>
      <c r="Z623" s="269"/>
      <c r="AA623" s="269"/>
      <c r="AB623" s="269"/>
      <c r="AC623" s="269"/>
      <c r="AD623" s="269"/>
      <c r="AE623" s="269"/>
      <c r="AF623" s="269"/>
      <c r="AG623" s="269"/>
      <c r="AH623" s="269"/>
      <c r="AI623" s="269"/>
      <c r="AJ623" s="269"/>
      <c r="AK623" s="269"/>
      <c r="AL623" s="269"/>
      <c r="AM623" s="269"/>
      <c r="AN623" s="269"/>
      <c r="AO623" s="269"/>
      <c r="AP623" s="269"/>
      <c r="AQ623" s="269"/>
      <c r="AR623" s="269"/>
      <c r="AS623" s="269"/>
      <c r="AT623" s="269"/>
      <c r="AU623" s="269"/>
      <c r="AV623" s="269"/>
      <c r="AW623" s="269"/>
      <c r="AX623" s="269"/>
      <c r="AY623" s="269"/>
      <c r="AZ623" s="269"/>
      <c r="BA623" s="269"/>
      <c r="BB623" s="269"/>
      <c r="BC623" s="269"/>
      <c r="BD623" s="269"/>
      <c r="BE623" s="269"/>
      <c r="BF623" s="269"/>
      <c r="BG623" s="269"/>
      <c r="BH623" s="269"/>
      <c r="BI623" s="269"/>
      <c r="BJ623" s="269"/>
      <c r="BK623" s="269"/>
      <c r="BL623" s="269"/>
      <c r="BM623" s="269"/>
      <c r="BN623" s="269"/>
      <c r="BO623" s="269"/>
      <c r="BP623" s="269"/>
      <c r="BQ623" s="269"/>
    </row>
    <row r="624" spans="1:69" ht="15.75" customHeight="1">
      <c r="A624" s="269"/>
      <c r="B624" s="269"/>
      <c r="C624" s="269"/>
      <c r="D624" s="269"/>
      <c r="E624" s="269"/>
      <c r="F624" s="269"/>
      <c r="G624" s="269"/>
      <c r="H624" s="269"/>
      <c r="I624" s="269"/>
      <c r="J624" s="269"/>
      <c r="K624" s="269"/>
      <c r="L624" s="269"/>
      <c r="M624" s="269"/>
      <c r="N624" s="269"/>
      <c r="O624" s="269"/>
      <c r="P624" s="269"/>
      <c r="Q624" s="269"/>
      <c r="R624" s="269"/>
      <c r="S624" s="269"/>
      <c r="T624" s="269"/>
      <c r="U624" s="269"/>
      <c r="V624" s="269"/>
      <c r="W624" s="269"/>
      <c r="X624" s="269"/>
      <c r="Y624" s="269"/>
      <c r="Z624" s="269"/>
      <c r="AA624" s="269"/>
      <c r="AB624" s="269"/>
      <c r="AC624" s="269"/>
      <c r="AD624" s="269"/>
      <c r="AE624" s="269"/>
      <c r="AF624" s="269"/>
      <c r="AG624" s="269"/>
      <c r="AH624" s="269"/>
      <c r="AI624" s="269"/>
      <c r="AJ624" s="269"/>
      <c r="AK624" s="269"/>
      <c r="AL624" s="269"/>
      <c r="AM624" s="269"/>
      <c r="AN624" s="269"/>
      <c r="AO624" s="269"/>
      <c r="AP624" s="269"/>
      <c r="AQ624" s="269"/>
      <c r="AR624" s="269"/>
      <c r="AS624" s="269"/>
      <c r="AT624" s="269"/>
      <c r="AU624" s="269"/>
      <c r="AV624" s="269"/>
      <c r="AW624" s="269"/>
      <c r="AX624" s="269"/>
      <c r="AY624" s="269"/>
      <c r="AZ624" s="269"/>
      <c r="BA624" s="269"/>
      <c r="BB624" s="269"/>
      <c r="BC624" s="269"/>
      <c r="BD624" s="269"/>
      <c r="BE624" s="269"/>
      <c r="BF624" s="269"/>
      <c r="BG624" s="269"/>
      <c r="BH624" s="269"/>
      <c r="BI624" s="269"/>
      <c r="BJ624" s="269"/>
      <c r="BK624" s="269"/>
      <c r="BL624" s="269"/>
      <c r="BM624" s="269"/>
      <c r="BN624" s="269"/>
      <c r="BO624" s="269"/>
      <c r="BP624" s="269"/>
      <c r="BQ624" s="269"/>
    </row>
    <row r="625" spans="1:69" ht="15.75" customHeight="1">
      <c r="A625" s="269"/>
      <c r="B625" s="269"/>
      <c r="C625" s="269"/>
      <c r="D625" s="269"/>
      <c r="E625" s="269"/>
      <c r="F625" s="269"/>
      <c r="G625" s="269"/>
      <c r="H625" s="269"/>
      <c r="I625" s="269"/>
      <c r="J625" s="269"/>
      <c r="K625" s="269"/>
      <c r="L625" s="269"/>
      <c r="M625" s="269"/>
      <c r="N625" s="269"/>
      <c r="O625" s="269"/>
      <c r="P625" s="269"/>
      <c r="Q625" s="269"/>
      <c r="R625" s="269"/>
      <c r="S625" s="269"/>
      <c r="T625" s="269"/>
      <c r="U625" s="269"/>
      <c r="V625" s="269"/>
      <c r="W625" s="269"/>
      <c r="X625" s="269"/>
      <c r="Y625" s="269"/>
      <c r="Z625" s="269"/>
      <c r="AA625" s="269"/>
      <c r="AB625" s="269"/>
      <c r="AC625" s="269"/>
      <c r="AD625" s="269"/>
      <c r="AE625" s="269"/>
      <c r="AF625" s="269"/>
      <c r="AG625" s="269"/>
      <c r="AH625" s="269"/>
      <c r="AI625" s="269"/>
      <c r="AJ625" s="269"/>
      <c r="AK625" s="269"/>
      <c r="AL625" s="269"/>
      <c r="AM625" s="269"/>
      <c r="AN625" s="269"/>
      <c r="AO625" s="269"/>
      <c r="AP625" s="269"/>
      <c r="AQ625" s="269"/>
      <c r="AR625" s="269"/>
      <c r="AS625" s="269"/>
      <c r="AT625" s="269"/>
      <c r="AU625" s="269"/>
      <c r="AV625" s="269"/>
      <c r="AW625" s="269"/>
      <c r="AX625" s="269"/>
      <c r="AY625" s="269"/>
      <c r="AZ625" s="269"/>
      <c r="BA625" s="269"/>
      <c r="BB625" s="269"/>
      <c r="BC625" s="269"/>
      <c r="BD625" s="269"/>
      <c r="BE625" s="269"/>
      <c r="BF625" s="269"/>
      <c r="BG625" s="269"/>
      <c r="BH625" s="269"/>
      <c r="BI625" s="269"/>
      <c r="BJ625" s="269"/>
      <c r="BK625" s="269"/>
      <c r="BL625" s="269"/>
      <c r="BM625" s="269"/>
      <c r="BN625" s="269"/>
      <c r="BO625" s="269"/>
      <c r="BP625" s="269"/>
      <c r="BQ625" s="269"/>
    </row>
    <row r="626" spans="1:69" ht="15.75" customHeight="1">
      <c r="A626" s="269"/>
      <c r="B626" s="269"/>
      <c r="C626" s="269"/>
      <c r="D626" s="269"/>
      <c r="E626" s="269"/>
      <c r="F626" s="269"/>
      <c r="G626" s="269"/>
      <c r="H626" s="269"/>
      <c r="I626" s="269"/>
      <c r="J626" s="269"/>
      <c r="K626" s="269"/>
      <c r="L626" s="269"/>
      <c r="M626" s="269"/>
      <c r="N626" s="269"/>
      <c r="O626" s="269"/>
      <c r="P626" s="269"/>
      <c r="Q626" s="269"/>
      <c r="R626" s="269"/>
      <c r="S626" s="269"/>
      <c r="T626" s="269"/>
      <c r="U626" s="269"/>
      <c r="V626" s="269"/>
      <c r="W626" s="269"/>
      <c r="X626" s="269"/>
      <c r="Y626" s="269"/>
      <c r="Z626" s="269"/>
      <c r="AA626" s="269"/>
      <c r="AB626" s="269"/>
      <c r="AC626" s="269"/>
      <c r="AD626" s="269"/>
      <c r="AE626" s="269"/>
      <c r="AF626" s="269"/>
      <c r="AG626" s="269"/>
      <c r="AH626" s="269"/>
      <c r="AI626" s="269"/>
      <c r="AJ626" s="269"/>
      <c r="AK626" s="269"/>
      <c r="AL626" s="269"/>
      <c r="AM626" s="269"/>
      <c r="AN626" s="269"/>
      <c r="AO626" s="269"/>
      <c r="AP626" s="269"/>
      <c r="AQ626" s="269"/>
      <c r="AR626" s="269"/>
      <c r="AS626" s="269"/>
      <c r="AT626" s="269"/>
      <c r="AU626" s="269"/>
      <c r="AV626" s="269"/>
      <c r="AW626" s="269"/>
      <c r="AX626" s="269"/>
      <c r="AY626" s="269"/>
      <c r="AZ626" s="269"/>
      <c r="BA626" s="269"/>
      <c r="BB626" s="269"/>
      <c r="BC626" s="269"/>
      <c r="BD626" s="269"/>
      <c r="BE626" s="269"/>
      <c r="BF626" s="269"/>
      <c r="BG626" s="269"/>
      <c r="BH626" s="269"/>
      <c r="BI626" s="269"/>
      <c r="BJ626" s="269"/>
      <c r="BK626" s="269"/>
      <c r="BL626" s="269"/>
      <c r="BM626" s="269"/>
      <c r="BN626" s="269"/>
      <c r="BO626" s="269"/>
      <c r="BP626" s="269"/>
      <c r="BQ626" s="269"/>
    </row>
    <row r="627" spans="1:69" ht="15.75" customHeight="1">
      <c r="A627" s="269"/>
      <c r="B627" s="269"/>
      <c r="C627" s="269"/>
      <c r="D627" s="269"/>
      <c r="E627" s="269"/>
      <c r="F627" s="269"/>
      <c r="G627" s="269"/>
      <c r="H627" s="269"/>
      <c r="I627" s="269"/>
      <c r="J627" s="269"/>
      <c r="K627" s="269"/>
      <c r="L627" s="269"/>
      <c r="M627" s="269"/>
      <c r="N627" s="269"/>
      <c r="O627" s="269"/>
      <c r="P627" s="269"/>
      <c r="Q627" s="269"/>
      <c r="R627" s="269"/>
      <c r="S627" s="269"/>
      <c r="T627" s="269"/>
      <c r="U627" s="269"/>
      <c r="V627" s="269"/>
      <c r="W627" s="269"/>
      <c r="X627" s="269"/>
      <c r="Y627" s="269"/>
      <c r="Z627" s="269"/>
      <c r="AA627" s="269"/>
      <c r="AB627" s="269"/>
      <c r="AC627" s="269"/>
      <c r="AD627" s="269"/>
      <c r="AE627" s="269"/>
      <c r="AF627" s="269"/>
      <c r="AG627" s="269"/>
      <c r="AH627" s="269"/>
      <c r="AI627" s="269"/>
      <c r="AJ627" s="269"/>
      <c r="AK627" s="269"/>
      <c r="AL627" s="269"/>
      <c r="AM627" s="269"/>
      <c r="AN627" s="269"/>
      <c r="AO627" s="269"/>
      <c r="AP627" s="269"/>
      <c r="AQ627" s="269"/>
      <c r="AR627" s="269"/>
      <c r="AS627" s="269"/>
      <c r="AT627" s="269"/>
      <c r="AU627" s="269"/>
      <c r="AV627" s="269"/>
      <c r="AW627" s="269"/>
      <c r="AX627" s="269"/>
      <c r="AY627" s="269"/>
      <c r="AZ627" s="269"/>
      <c r="BA627" s="269"/>
      <c r="BB627" s="269"/>
      <c r="BC627" s="269"/>
      <c r="BD627" s="269"/>
      <c r="BE627" s="269"/>
      <c r="BF627" s="269"/>
      <c r="BG627" s="269"/>
      <c r="BH627" s="269"/>
      <c r="BI627" s="269"/>
      <c r="BJ627" s="269"/>
      <c r="BK627" s="269"/>
      <c r="BL627" s="269"/>
      <c r="BM627" s="269"/>
      <c r="BN627" s="269"/>
      <c r="BO627" s="269"/>
      <c r="BP627" s="269"/>
      <c r="BQ627" s="269"/>
    </row>
    <row r="628" spans="1:69" ht="15.75" customHeight="1">
      <c r="A628" s="269"/>
      <c r="B628" s="269"/>
      <c r="C628" s="269"/>
      <c r="D628" s="269"/>
      <c r="E628" s="269"/>
      <c r="F628" s="269"/>
      <c r="G628" s="269"/>
      <c r="H628" s="269"/>
      <c r="I628" s="269"/>
      <c r="J628" s="269"/>
      <c r="K628" s="269"/>
      <c r="L628" s="269"/>
      <c r="M628" s="269"/>
      <c r="N628" s="269"/>
      <c r="O628" s="269"/>
      <c r="P628" s="269"/>
      <c r="Q628" s="269"/>
      <c r="R628" s="269"/>
      <c r="S628" s="269"/>
      <c r="T628" s="269"/>
      <c r="U628" s="269"/>
      <c r="V628" s="269"/>
      <c r="W628" s="269"/>
      <c r="X628" s="269"/>
      <c r="Y628" s="269"/>
      <c r="Z628" s="269"/>
      <c r="AA628" s="269"/>
      <c r="AB628" s="269"/>
      <c r="AC628" s="269"/>
      <c r="AD628" s="269"/>
      <c r="AE628" s="269"/>
      <c r="AF628" s="269"/>
      <c r="AG628" s="269"/>
      <c r="AH628" s="269"/>
      <c r="AI628" s="269"/>
      <c r="AJ628" s="269"/>
      <c r="AK628" s="269"/>
      <c r="AL628" s="269"/>
      <c r="AM628" s="269"/>
      <c r="AN628" s="269"/>
      <c r="AO628" s="269"/>
      <c r="AP628" s="269"/>
      <c r="AQ628" s="269"/>
      <c r="AR628" s="269"/>
      <c r="AS628" s="269"/>
      <c r="AT628" s="269"/>
      <c r="AU628" s="269"/>
      <c r="AV628" s="269"/>
      <c r="AW628" s="269"/>
      <c r="AX628" s="269"/>
      <c r="AY628" s="269"/>
      <c r="AZ628" s="269"/>
      <c r="BA628" s="269"/>
      <c r="BB628" s="269"/>
      <c r="BC628" s="269"/>
      <c r="BD628" s="269"/>
      <c r="BE628" s="269"/>
      <c r="BF628" s="269"/>
      <c r="BG628" s="269"/>
      <c r="BH628" s="269"/>
      <c r="BI628" s="269"/>
      <c r="BJ628" s="269"/>
      <c r="BK628" s="269"/>
      <c r="BL628" s="269"/>
      <c r="BM628" s="269"/>
      <c r="BN628" s="269"/>
      <c r="BO628" s="269"/>
      <c r="BP628" s="269"/>
      <c r="BQ628" s="269"/>
    </row>
    <row r="629" spans="1:69" ht="15.75" customHeight="1">
      <c r="A629" s="269"/>
      <c r="B629" s="269"/>
      <c r="C629" s="269"/>
      <c r="D629" s="269"/>
      <c r="E629" s="269"/>
      <c r="F629" s="269"/>
      <c r="G629" s="269"/>
      <c r="H629" s="269"/>
      <c r="I629" s="269"/>
      <c r="J629" s="269"/>
      <c r="K629" s="269"/>
      <c r="L629" s="269"/>
      <c r="M629" s="269"/>
      <c r="N629" s="269"/>
      <c r="O629" s="269"/>
      <c r="P629" s="269"/>
      <c r="Q629" s="269"/>
      <c r="R629" s="269"/>
      <c r="S629" s="269"/>
      <c r="T629" s="269"/>
      <c r="U629" s="269"/>
      <c r="V629" s="269"/>
      <c r="W629" s="269"/>
      <c r="X629" s="269"/>
      <c r="Y629" s="269"/>
      <c r="Z629" s="269"/>
      <c r="AA629" s="269"/>
      <c r="AB629" s="269"/>
      <c r="AC629" s="269"/>
      <c r="AD629" s="269"/>
      <c r="AE629" s="269"/>
      <c r="AF629" s="269"/>
      <c r="AG629" s="269"/>
      <c r="AH629" s="269"/>
      <c r="AI629" s="269"/>
      <c r="AJ629" s="269"/>
      <c r="AK629" s="269"/>
      <c r="AL629" s="269"/>
      <c r="AM629" s="269"/>
      <c r="AN629" s="269"/>
      <c r="AO629" s="269"/>
      <c r="AP629" s="269"/>
      <c r="AQ629" s="269"/>
      <c r="AR629" s="269"/>
      <c r="AS629" s="269"/>
      <c r="AT629" s="269"/>
      <c r="AU629" s="269"/>
      <c r="AV629" s="269"/>
      <c r="AW629" s="269"/>
      <c r="AX629" s="269"/>
      <c r="AY629" s="269"/>
      <c r="AZ629" s="269"/>
      <c r="BA629" s="269"/>
      <c r="BB629" s="269"/>
      <c r="BC629" s="269"/>
      <c r="BD629" s="269"/>
      <c r="BE629" s="269"/>
      <c r="BF629" s="269"/>
      <c r="BG629" s="269"/>
      <c r="BH629" s="269"/>
      <c r="BI629" s="269"/>
      <c r="BJ629" s="269"/>
      <c r="BK629" s="269"/>
      <c r="BL629" s="269"/>
      <c r="BM629" s="269"/>
      <c r="BN629" s="269"/>
      <c r="BO629" s="269"/>
      <c r="BP629" s="269"/>
      <c r="BQ629" s="269"/>
    </row>
    <row r="630" spans="1:69" ht="15.75" customHeight="1">
      <c r="A630" s="269"/>
      <c r="B630" s="269"/>
      <c r="C630" s="269"/>
      <c r="D630" s="269"/>
      <c r="E630" s="269"/>
      <c r="F630" s="269"/>
      <c r="G630" s="269"/>
      <c r="H630" s="269"/>
      <c r="I630" s="269"/>
      <c r="J630" s="269"/>
      <c r="K630" s="269"/>
      <c r="L630" s="269"/>
      <c r="M630" s="269"/>
      <c r="N630" s="269"/>
      <c r="O630" s="269"/>
      <c r="P630" s="269"/>
      <c r="Q630" s="269"/>
      <c r="R630" s="269"/>
      <c r="S630" s="269"/>
      <c r="T630" s="269"/>
      <c r="U630" s="269"/>
      <c r="V630" s="269"/>
      <c r="W630" s="269"/>
      <c r="X630" s="269"/>
      <c r="Y630" s="269"/>
      <c r="Z630" s="269"/>
      <c r="AA630" s="269"/>
      <c r="AB630" s="269"/>
      <c r="AC630" s="269"/>
      <c r="AD630" s="269"/>
      <c r="AE630" s="269"/>
      <c r="AF630" s="269"/>
      <c r="AG630" s="269"/>
      <c r="AH630" s="269"/>
      <c r="AI630" s="269"/>
      <c r="AJ630" s="269"/>
      <c r="AK630" s="269"/>
      <c r="AL630" s="269"/>
      <c r="AM630" s="269"/>
      <c r="AN630" s="269"/>
      <c r="AO630" s="269"/>
      <c r="AP630" s="269"/>
      <c r="AQ630" s="269"/>
      <c r="AR630" s="269"/>
      <c r="AS630" s="269"/>
      <c r="AT630" s="269"/>
      <c r="AU630" s="269"/>
      <c r="AV630" s="269"/>
      <c r="AW630" s="269"/>
      <c r="AX630" s="269"/>
      <c r="AY630" s="269"/>
      <c r="AZ630" s="269"/>
      <c r="BA630" s="269"/>
      <c r="BB630" s="269"/>
      <c r="BC630" s="269"/>
      <c r="BD630" s="269"/>
      <c r="BE630" s="269"/>
      <c r="BF630" s="269"/>
      <c r="BG630" s="269"/>
      <c r="BH630" s="269"/>
      <c r="BI630" s="269"/>
      <c r="BJ630" s="269"/>
      <c r="BK630" s="269"/>
      <c r="BL630" s="269"/>
      <c r="BM630" s="269"/>
      <c r="BN630" s="269"/>
      <c r="BO630" s="269"/>
      <c r="BP630" s="269"/>
      <c r="BQ630" s="269"/>
    </row>
    <row r="631" spans="1:69" ht="15.75" customHeight="1">
      <c r="A631" s="269"/>
      <c r="B631" s="269"/>
      <c r="C631" s="269"/>
      <c r="D631" s="269"/>
      <c r="E631" s="269"/>
      <c r="F631" s="269"/>
      <c r="G631" s="269"/>
      <c r="H631" s="269"/>
      <c r="I631" s="269"/>
      <c r="J631" s="269"/>
      <c r="K631" s="269"/>
      <c r="L631" s="269"/>
      <c r="M631" s="269"/>
      <c r="N631" s="269"/>
      <c r="O631" s="269"/>
      <c r="P631" s="269"/>
      <c r="Q631" s="269"/>
      <c r="R631" s="269"/>
      <c r="S631" s="269"/>
      <c r="T631" s="269"/>
      <c r="U631" s="269"/>
      <c r="V631" s="269"/>
      <c r="W631" s="269"/>
      <c r="X631" s="269"/>
      <c r="Y631" s="269"/>
      <c r="Z631" s="269"/>
      <c r="AA631" s="269"/>
      <c r="AB631" s="269"/>
      <c r="AC631" s="269"/>
      <c r="AD631" s="269"/>
      <c r="AE631" s="269"/>
      <c r="AF631" s="269"/>
      <c r="AG631" s="269"/>
      <c r="AH631" s="269"/>
      <c r="AI631" s="269"/>
      <c r="AJ631" s="269"/>
      <c r="AK631" s="269"/>
      <c r="AL631" s="269"/>
      <c r="AM631" s="269"/>
      <c r="AN631" s="269"/>
      <c r="AO631" s="269"/>
      <c r="AP631" s="269"/>
      <c r="AQ631" s="269"/>
      <c r="AR631" s="269"/>
      <c r="AS631" s="269"/>
      <c r="AT631" s="269"/>
      <c r="AU631" s="269"/>
      <c r="AV631" s="269"/>
      <c r="AW631" s="269"/>
      <c r="AX631" s="269"/>
      <c r="AY631" s="269"/>
      <c r="AZ631" s="269"/>
      <c r="BA631" s="269"/>
      <c r="BB631" s="269"/>
      <c r="BC631" s="269"/>
      <c r="BD631" s="269"/>
      <c r="BE631" s="269"/>
      <c r="BF631" s="269"/>
      <c r="BG631" s="269"/>
      <c r="BH631" s="269"/>
      <c r="BI631" s="269"/>
      <c r="BJ631" s="269"/>
      <c r="BK631" s="269"/>
      <c r="BL631" s="269"/>
      <c r="BM631" s="269"/>
      <c r="BN631" s="269"/>
      <c r="BO631" s="269"/>
      <c r="BP631" s="269"/>
      <c r="BQ631" s="269"/>
    </row>
    <row r="632" spans="1:69" ht="15.75" customHeight="1">
      <c r="A632" s="269"/>
      <c r="B632" s="269"/>
      <c r="C632" s="269"/>
      <c r="D632" s="269"/>
      <c r="E632" s="269"/>
      <c r="F632" s="269"/>
      <c r="G632" s="269"/>
      <c r="H632" s="269"/>
      <c r="I632" s="269"/>
      <c r="J632" s="269"/>
      <c r="K632" s="269"/>
      <c r="L632" s="269"/>
      <c r="M632" s="269"/>
      <c r="N632" s="269"/>
      <c r="O632" s="269"/>
      <c r="P632" s="269"/>
      <c r="Q632" s="269"/>
      <c r="R632" s="269"/>
      <c r="S632" s="269"/>
      <c r="T632" s="269"/>
      <c r="U632" s="269"/>
      <c r="V632" s="269"/>
      <c r="W632" s="269"/>
      <c r="X632" s="269"/>
      <c r="Y632" s="269"/>
      <c r="Z632" s="269"/>
      <c r="AA632" s="269"/>
      <c r="AB632" s="269"/>
      <c r="AC632" s="269"/>
      <c r="AD632" s="269"/>
      <c r="AE632" s="269"/>
      <c r="AF632" s="269"/>
      <c r="AG632" s="269"/>
      <c r="AH632" s="269"/>
      <c r="AI632" s="269"/>
      <c r="AJ632" s="269"/>
      <c r="AK632" s="269"/>
      <c r="AL632" s="269"/>
      <c r="AM632" s="269"/>
      <c r="AN632" s="269"/>
      <c r="AO632" s="269"/>
      <c r="AP632" s="269"/>
      <c r="AQ632" s="269"/>
      <c r="AR632" s="269"/>
      <c r="AS632" s="269"/>
      <c r="AT632" s="269"/>
      <c r="AU632" s="269"/>
      <c r="AV632" s="269"/>
      <c r="AW632" s="269"/>
      <c r="AX632" s="269"/>
      <c r="AY632" s="269"/>
      <c r="AZ632" s="269"/>
      <c r="BA632" s="269"/>
      <c r="BB632" s="269"/>
      <c r="BC632" s="269"/>
      <c r="BD632" s="269"/>
      <c r="BE632" s="269"/>
      <c r="BF632" s="269"/>
      <c r="BG632" s="269"/>
      <c r="BH632" s="269"/>
      <c r="BI632" s="269"/>
      <c r="BJ632" s="269"/>
      <c r="BK632" s="269"/>
      <c r="BL632" s="269"/>
      <c r="BM632" s="269"/>
      <c r="BN632" s="269"/>
      <c r="BO632" s="269"/>
      <c r="BP632" s="269"/>
      <c r="BQ632" s="269"/>
    </row>
    <row r="633" spans="1:69" ht="15.75" customHeight="1">
      <c r="A633" s="269"/>
      <c r="B633" s="269"/>
      <c r="C633" s="269"/>
      <c r="D633" s="269"/>
      <c r="E633" s="269"/>
      <c r="F633" s="269"/>
      <c r="G633" s="269"/>
      <c r="H633" s="269"/>
      <c r="I633" s="269"/>
      <c r="J633" s="269"/>
      <c r="K633" s="269"/>
      <c r="L633" s="269"/>
      <c r="M633" s="269"/>
      <c r="N633" s="269"/>
      <c r="O633" s="269"/>
      <c r="P633" s="269"/>
      <c r="Q633" s="269"/>
      <c r="R633" s="269"/>
      <c r="S633" s="269"/>
      <c r="T633" s="269"/>
      <c r="U633" s="269"/>
      <c r="V633" s="269"/>
      <c r="W633" s="269"/>
      <c r="X633" s="269"/>
      <c r="Y633" s="269"/>
      <c r="Z633" s="269"/>
      <c r="AA633" s="269"/>
      <c r="AB633" s="269"/>
      <c r="AC633" s="269"/>
      <c r="AD633" s="269"/>
      <c r="AE633" s="269"/>
      <c r="AF633" s="269"/>
      <c r="AG633" s="269"/>
      <c r="AH633" s="269"/>
      <c r="AI633" s="269"/>
      <c r="AJ633" s="269"/>
      <c r="AK633" s="269"/>
      <c r="AL633" s="269"/>
      <c r="AM633" s="269"/>
      <c r="AN633" s="269"/>
      <c r="AO633" s="269"/>
      <c r="AP633" s="269"/>
      <c r="AQ633" s="269"/>
      <c r="AR633" s="269"/>
      <c r="AS633" s="269"/>
      <c r="AT633" s="269"/>
      <c r="AU633" s="269"/>
      <c r="AV633" s="269"/>
      <c r="AW633" s="269"/>
      <c r="AX633" s="269"/>
      <c r="AY633" s="269"/>
      <c r="AZ633" s="269"/>
      <c r="BA633" s="269"/>
      <c r="BB633" s="269"/>
      <c r="BC633" s="269"/>
      <c r="BD633" s="269"/>
      <c r="BE633" s="269"/>
      <c r="BF633" s="269"/>
      <c r="BG633" s="269"/>
      <c r="BH633" s="269"/>
      <c r="BI633" s="269"/>
      <c r="BJ633" s="269"/>
      <c r="BK633" s="269"/>
      <c r="BL633" s="269"/>
      <c r="BM633" s="269"/>
      <c r="BN633" s="269"/>
      <c r="BO633" s="269"/>
      <c r="BP633" s="269"/>
      <c r="BQ633" s="269"/>
    </row>
    <row r="634" spans="1:69" ht="15.75" customHeight="1">
      <c r="A634" s="269"/>
      <c r="B634" s="269"/>
      <c r="C634" s="269"/>
      <c r="D634" s="269"/>
      <c r="E634" s="269"/>
      <c r="F634" s="269"/>
      <c r="G634" s="269"/>
      <c r="H634" s="269"/>
      <c r="I634" s="269"/>
      <c r="J634" s="269"/>
      <c r="K634" s="269"/>
      <c r="L634" s="269"/>
      <c r="M634" s="269"/>
      <c r="N634" s="269"/>
      <c r="O634" s="269"/>
      <c r="P634" s="269"/>
      <c r="Q634" s="269"/>
      <c r="R634" s="269"/>
      <c r="S634" s="269"/>
      <c r="T634" s="269"/>
      <c r="U634" s="269"/>
      <c r="V634" s="269"/>
      <c r="W634" s="269"/>
      <c r="X634" s="269"/>
      <c r="Y634" s="269"/>
      <c r="Z634" s="269"/>
      <c r="AA634" s="269"/>
      <c r="AB634" s="269"/>
      <c r="AC634" s="269"/>
      <c r="AD634" s="269"/>
      <c r="AE634" s="269"/>
      <c r="AF634" s="269"/>
      <c r="AG634" s="269"/>
      <c r="AH634" s="269"/>
      <c r="AI634" s="269"/>
      <c r="AJ634" s="269"/>
      <c r="AK634" s="269"/>
      <c r="AL634" s="269"/>
      <c r="AM634" s="269"/>
      <c r="AN634" s="269"/>
      <c r="AO634" s="269"/>
      <c r="AP634" s="269"/>
      <c r="AQ634" s="269"/>
      <c r="AR634" s="269"/>
      <c r="AS634" s="269"/>
      <c r="AT634" s="269"/>
      <c r="AU634" s="269"/>
      <c r="AV634" s="269"/>
      <c r="AW634" s="269"/>
      <c r="AX634" s="269"/>
      <c r="AY634" s="269"/>
      <c r="AZ634" s="269"/>
      <c r="BA634" s="269"/>
      <c r="BB634" s="269"/>
      <c r="BC634" s="269"/>
      <c r="BD634" s="269"/>
      <c r="BE634" s="269"/>
      <c r="BF634" s="269"/>
      <c r="BG634" s="269"/>
      <c r="BH634" s="269"/>
      <c r="BI634" s="269"/>
      <c r="BJ634" s="269"/>
      <c r="BK634" s="269"/>
      <c r="BL634" s="269"/>
      <c r="BM634" s="269"/>
      <c r="BN634" s="269"/>
      <c r="BO634" s="269"/>
      <c r="BP634" s="269"/>
      <c r="BQ634" s="269"/>
    </row>
    <row r="635" spans="1:69" ht="15.75" customHeight="1">
      <c r="A635" s="269"/>
      <c r="B635" s="269"/>
      <c r="C635" s="269"/>
      <c r="D635" s="269"/>
      <c r="E635" s="269"/>
      <c r="F635" s="269"/>
      <c r="G635" s="269"/>
      <c r="H635" s="269"/>
      <c r="I635" s="269"/>
      <c r="J635" s="269"/>
      <c r="K635" s="269"/>
      <c r="L635" s="269"/>
      <c r="M635" s="269"/>
      <c r="N635" s="269"/>
      <c r="O635" s="269"/>
      <c r="P635" s="269"/>
      <c r="Q635" s="269"/>
      <c r="R635" s="269"/>
      <c r="S635" s="269"/>
      <c r="T635" s="269"/>
      <c r="U635" s="269"/>
      <c r="V635" s="269"/>
      <c r="W635" s="269"/>
      <c r="X635" s="269"/>
      <c r="Y635" s="269"/>
      <c r="Z635" s="269"/>
      <c r="AA635" s="269"/>
      <c r="AB635" s="269"/>
      <c r="AC635" s="269"/>
      <c r="AD635" s="269"/>
      <c r="AE635" s="269"/>
      <c r="AF635" s="269"/>
      <c r="AG635" s="269"/>
      <c r="AH635" s="269"/>
      <c r="AI635" s="269"/>
      <c r="AJ635" s="269"/>
      <c r="AK635" s="269"/>
      <c r="AL635" s="269"/>
      <c r="AM635" s="269"/>
      <c r="AN635" s="269"/>
      <c r="AO635" s="269"/>
      <c r="AP635" s="269"/>
      <c r="AQ635" s="269"/>
      <c r="AR635" s="269"/>
      <c r="AS635" s="269"/>
      <c r="AT635" s="269"/>
      <c r="AU635" s="269"/>
      <c r="AV635" s="269"/>
      <c r="AW635" s="269"/>
      <c r="AX635" s="269"/>
      <c r="AY635" s="269"/>
      <c r="AZ635" s="269"/>
      <c r="BA635" s="269"/>
      <c r="BB635" s="269"/>
      <c r="BC635" s="269"/>
      <c r="BD635" s="269"/>
      <c r="BE635" s="269"/>
      <c r="BF635" s="269"/>
      <c r="BG635" s="269"/>
      <c r="BH635" s="269"/>
      <c r="BI635" s="269"/>
      <c r="BJ635" s="269"/>
      <c r="BK635" s="269"/>
      <c r="BL635" s="269"/>
      <c r="BM635" s="269"/>
      <c r="BN635" s="269"/>
      <c r="BO635" s="269"/>
      <c r="BP635" s="269"/>
      <c r="BQ635" s="269"/>
    </row>
    <row r="636" spans="1:69" ht="15.75" customHeight="1">
      <c r="A636" s="269"/>
      <c r="B636" s="269"/>
      <c r="C636" s="269"/>
      <c r="D636" s="269"/>
      <c r="E636" s="269"/>
      <c r="F636" s="269"/>
      <c r="G636" s="269"/>
      <c r="H636" s="269"/>
      <c r="I636" s="269"/>
      <c r="J636" s="269"/>
      <c r="K636" s="269"/>
      <c r="L636" s="269"/>
      <c r="M636" s="269"/>
      <c r="N636" s="269"/>
      <c r="O636" s="269"/>
      <c r="P636" s="269"/>
      <c r="Q636" s="269"/>
      <c r="R636" s="269"/>
      <c r="S636" s="269"/>
      <c r="T636" s="269"/>
      <c r="U636" s="269"/>
      <c r="V636" s="269"/>
      <c r="W636" s="269"/>
      <c r="X636" s="269"/>
      <c r="Y636" s="269"/>
      <c r="Z636" s="269"/>
      <c r="AA636" s="269"/>
      <c r="AB636" s="269"/>
      <c r="AC636" s="269"/>
      <c r="AD636" s="269"/>
      <c r="AE636" s="269"/>
      <c r="AF636" s="269"/>
      <c r="AG636" s="269"/>
      <c r="AH636" s="269"/>
      <c r="AI636" s="269"/>
      <c r="AJ636" s="269"/>
      <c r="AK636" s="269"/>
      <c r="AL636" s="269"/>
      <c r="AM636" s="269"/>
      <c r="AN636" s="269"/>
      <c r="AO636" s="269"/>
      <c r="AP636" s="269"/>
      <c r="AQ636" s="269"/>
      <c r="AR636" s="269"/>
      <c r="AS636" s="269"/>
      <c r="AT636" s="269"/>
      <c r="AU636" s="269"/>
      <c r="AV636" s="269"/>
      <c r="AW636" s="269"/>
      <c r="AX636" s="269"/>
      <c r="AY636" s="269"/>
      <c r="AZ636" s="269"/>
      <c r="BA636" s="269"/>
      <c r="BB636" s="269"/>
      <c r="BC636" s="269"/>
      <c r="BD636" s="269"/>
      <c r="BE636" s="269"/>
      <c r="BF636" s="269"/>
      <c r="BG636" s="269"/>
      <c r="BH636" s="269"/>
      <c r="BI636" s="269"/>
      <c r="BJ636" s="269"/>
      <c r="BK636" s="269"/>
      <c r="BL636" s="269"/>
      <c r="BM636" s="269"/>
      <c r="BN636" s="269"/>
      <c r="BO636" s="269"/>
      <c r="BP636" s="269"/>
      <c r="BQ636" s="269"/>
    </row>
    <row r="637" spans="1:69" ht="15.75" customHeight="1">
      <c r="A637" s="269"/>
      <c r="B637" s="269"/>
      <c r="C637" s="269"/>
      <c r="D637" s="269"/>
      <c r="E637" s="269"/>
      <c r="F637" s="269"/>
      <c r="G637" s="269"/>
      <c r="H637" s="269"/>
      <c r="I637" s="269"/>
      <c r="J637" s="269"/>
      <c r="K637" s="269"/>
      <c r="L637" s="269"/>
      <c r="M637" s="269"/>
      <c r="N637" s="269"/>
      <c r="O637" s="269"/>
      <c r="P637" s="269"/>
      <c r="Q637" s="269"/>
      <c r="R637" s="269"/>
      <c r="S637" s="269"/>
      <c r="T637" s="269"/>
      <c r="U637" s="269"/>
      <c r="V637" s="269"/>
      <c r="W637" s="269"/>
      <c r="X637" s="269"/>
      <c r="Y637" s="269"/>
      <c r="Z637" s="269"/>
      <c r="AA637" s="269"/>
      <c r="AB637" s="269"/>
      <c r="AC637" s="269"/>
      <c r="AD637" s="269"/>
      <c r="AE637" s="269"/>
      <c r="AF637" s="269"/>
      <c r="AG637" s="269"/>
      <c r="AH637" s="269"/>
      <c r="AI637" s="269"/>
      <c r="AJ637" s="269"/>
      <c r="AK637" s="269"/>
      <c r="AL637" s="269"/>
      <c r="AM637" s="269"/>
      <c r="AN637" s="269"/>
      <c r="AO637" s="269"/>
      <c r="AP637" s="269"/>
      <c r="AQ637" s="269"/>
      <c r="AR637" s="269"/>
      <c r="AS637" s="269"/>
      <c r="AT637" s="269"/>
      <c r="AU637" s="269"/>
      <c r="AV637" s="269"/>
      <c r="AW637" s="269"/>
      <c r="AX637" s="269"/>
      <c r="AY637" s="269"/>
      <c r="AZ637" s="269"/>
      <c r="BA637" s="269"/>
      <c r="BB637" s="269"/>
      <c r="BC637" s="269"/>
      <c r="BD637" s="269"/>
      <c r="BE637" s="269"/>
      <c r="BF637" s="269"/>
      <c r="BG637" s="269"/>
      <c r="BH637" s="269"/>
      <c r="BI637" s="269"/>
      <c r="BJ637" s="269"/>
      <c r="BK637" s="269"/>
      <c r="BL637" s="269"/>
      <c r="BM637" s="269"/>
      <c r="BN637" s="269"/>
      <c r="BO637" s="269"/>
      <c r="BP637" s="269"/>
      <c r="BQ637" s="269"/>
    </row>
    <row r="638" spans="1:69" ht="15.75" customHeight="1">
      <c r="A638" s="269"/>
      <c r="B638" s="269"/>
      <c r="C638" s="269"/>
      <c r="D638" s="269"/>
      <c r="E638" s="269"/>
      <c r="F638" s="269"/>
      <c r="G638" s="269"/>
      <c r="H638" s="269"/>
      <c r="I638" s="269"/>
      <c r="J638" s="269"/>
      <c r="K638" s="269"/>
      <c r="L638" s="269"/>
      <c r="M638" s="269"/>
      <c r="N638" s="269"/>
      <c r="O638" s="269"/>
      <c r="P638" s="269"/>
      <c r="Q638" s="269"/>
      <c r="R638" s="269"/>
      <c r="S638" s="269"/>
      <c r="T638" s="269"/>
      <c r="U638" s="269"/>
      <c r="V638" s="269"/>
      <c r="W638" s="269"/>
      <c r="X638" s="269"/>
      <c r="Y638" s="269"/>
      <c r="Z638" s="269"/>
      <c r="AA638" s="269"/>
      <c r="AB638" s="269"/>
      <c r="AC638" s="269"/>
      <c r="AD638" s="269"/>
      <c r="AE638" s="269"/>
      <c r="AF638" s="269"/>
      <c r="AG638" s="269"/>
      <c r="AH638" s="269"/>
      <c r="AI638" s="269"/>
      <c r="AJ638" s="269"/>
      <c r="AK638" s="269"/>
      <c r="AL638" s="269"/>
      <c r="AM638" s="269"/>
      <c r="AN638" s="269"/>
      <c r="AO638" s="269"/>
      <c r="AP638" s="269"/>
      <c r="AQ638" s="269"/>
      <c r="AR638" s="269"/>
      <c r="AS638" s="269"/>
      <c r="AT638" s="269"/>
      <c r="AU638" s="269"/>
      <c r="AV638" s="269"/>
      <c r="AW638" s="269"/>
      <c r="AX638" s="269"/>
      <c r="AY638" s="269"/>
      <c r="AZ638" s="269"/>
      <c r="BA638" s="269"/>
      <c r="BB638" s="269"/>
      <c r="BC638" s="269"/>
      <c r="BD638" s="269"/>
      <c r="BE638" s="269"/>
      <c r="BF638" s="269"/>
      <c r="BG638" s="269"/>
      <c r="BH638" s="269"/>
      <c r="BI638" s="269"/>
      <c r="BJ638" s="269"/>
      <c r="BK638" s="269"/>
      <c r="BL638" s="269"/>
      <c r="BM638" s="269"/>
      <c r="BN638" s="269"/>
      <c r="BO638" s="269"/>
      <c r="BP638" s="269"/>
      <c r="BQ638" s="269"/>
    </row>
    <row r="639" spans="1:69" ht="15.75" customHeight="1">
      <c r="A639" s="269"/>
      <c r="B639" s="269"/>
      <c r="C639" s="269"/>
      <c r="D639" s="269"/>
      <c r="E639" s="269"/>
      <c r="F639" s="269"/>
      <c r="G639" s="269"/>
      <c r="H639" s="269"/>
      <c r="I639" s="269"/>
      <c r="J639" s="269"/>
      <c r="K639" s="269"/>
      <c r="L639" s="269"/>
      <c r="M639" s="269"/>
      <c r="N639" s="269"/>
      <c r="O639" s="269"/>
      <c r="P639" s="269"/>
      <c r="Q639" s="269"/>
      <c r="R639" s="269"/>
      <c r="S639" s="269"/>
      <c r="T639" s="269"/>
      <c r="U639" s="269"/>
      <c r="V639" s="269"/>
      <c r="W639" s="269"/>
      <c r="X639" s="269"/>
      <c r="Y639" s="269"/>
      <c r="Z639" s="269"/>
      <c r="AA639" s="269"/>
      <c r="AB639" s="269"/>
      <c r="AC639" s="269"/>
      <c r="AD639" s="269"/>
      <c r="AE639" s="269"/>
      <c r="AF639" s="269"/>
      <c r="AG639" s="269"/>
      <c r="AH639" s="269"/>
      <c r="AI639" s="269"/>
      <c r="AJ639" s="269"/>
      <c r="AK639" s="269"/>
      <c r="AL639" s="269"/>
      <c r="AM639" s="269"/>
      <c r="AN639" s="269"/>
      <c r="AO639" s="269"/>
      <c r="AP639" s="269"/>
      <c r="AQ639" s="269"/>
      <c r="AR639" s="269"/>
      <c r="AS639" s="269"/>
      <c r="AT639" s="269"/>
      <c r="AU639" s="269"/>
      <c r="AV639" s="269"/>
      <c r="AW639" s="269"/>
      <c r="AX639" s="269"/>
      <c r="AY639" s="269"/>
      <c r="AZ639" s="269"/>
      <c r="BA639" s="269"/>
      <c r="BB639" s="269"/>
      <c r="BC639" s="269"/>
      <c r="BD639" s="269"/>
      <c r="BE639" s="269"/>
      <c r="BF639" s="269"/>
      <c r="BG639" s="269"/>
      <c r="BH639" s="269"/>
      <c r="BI639" s="269"/>
      <c r="BJ639" s="269"/>
      <c r="BK639" s="269"/>
      <c r="BL639" s="269"/>
      <c r="BM639" s="269"/>
      <c r="BN639" s="269"/>
      <c r="BO639" s="269"/>
      <c r="BP639" s="269"/>
      <c r="BQ639" s="269"/>
    </row>
    <row r="640" spans="1:69" ht="15.75" customHeight="1">
      <c r="A640" s="269"/>
      <c r="B640" s="269"/>
      <c r="C640" s="269"/>
      <c r="D640" s="269"/>
      <c r="E640" s="269"/>
      <c r="F640" s="269"/>
      <c r="G640" s="269"/>
      <c r="H640" s="269"/>
      <c r="I640" s="269"/>
      <c r="J640" s="269"/>
      <c r="K640" s="269"/>
      <c r="L640" s="269"/>
      <c r="M640" s="269"/>
      <c r="N640" s="269"/>
      <c r="O640" s="269"/>
      <c r="P640" s="269"/>
      <c r="Q640" s="269"/>
      <c r="R640" s="269"/>
      <c r="S640" s="269"/>
      <c r="T640" s="269"/>
      <c r="U640" s="269"/>
      <c r="V640" s="269"/>
      <c r="W640" s="269"/>
      <c r="X640" s="269"/>
      <c r="Y640" s="269"/>
      <c r="Z640" s="269"/>
      <c r="AA640" s="269"/>
      <c r="AB640" s="269"/>
      <c r="AC640" s="269"/>
      <c r="AD640" s="269"/>
      <c r="AE640" s="269"/>
      <c r="AF640" s="269"/>
      <c r="AG640" s="269"/>
      <c r="AH640" s="269"/>
      <c r="AI640" s="269"/>
      <c r="AJ640" s="269"/>
      <c r="AK640" s="269"/>
      <c r="AL640" s="269"/>
      <c r="AM640" s="269"/>
      <c r="AN640" s="269"/>
      <c r="AO640" s="269"/>
      <c r="AP640" s="269"/>
      <c r="AQ640" s="269"/>
      <c r="AR640" s="269"/>
      <c r="AS640" s="269"/>
      <c r="AT640" s="269"/>
      <c r="AU640" s="269"/>
      <c r="AV640" s="269"/>
      <c r="AW640" s="269"/>
      <c r="AX640" s="269"/>
      <c r="AY640" s="269"/>
      <c r="AZ640" s="269"/>
      <c r="BA640" s="269"/>
      <c r="BB640" s="269"/>
      <c r="BC640" s="269"/>
      <c r="BD640" s="269"/>
      <c r="BE640" s="269"/>
      <c r="BF640" s="269"/>
      <c r="BG640" s="269"/>
      <c r="BH640" s="269"/>
      <c r="BI640" s="269"/>
      <c r="BJ640" s="269"/>
      <c r="BK640" s="269"/>
      <c r="BL640" s="269"/>
      <c r="BM640" s="269"/>
      <c r="BN640" s="269"/>
      <c r="BO640" s="269"/>
      <c r="BP640" s="269"/>
      <c r="BQ640" s="269"/>
    </row>
    <row r="641" spans="1:69" ht="15.75" customHeight="1">
      <c r="A641" s="269"/>
      <c r="B641" s="269"/>
      <c r="C641" s="269"/>
      <c r="D641" s="269"/>
      <c r="E641" s="269"/>
      <c r="F641" s="269"/>
      <c r="G641" s="269"/>
      <c r="H641" s="269"/>
      <c r="I641" s="269"/>
      <c r="J641" s="269"/>
      <c r="K641" s="269"/>
      <c r="L641" s="269"/>
      <c r="M641" s="269"/>
      <c r="N641" s="269"/>
      <c r="O641" s="269"/>
      <c r="P641" s="269"/>
      <c r="Q641" s="269"/>
      <c r="R641" s="269"/>
      <c r="S641" s="269"/>
      <c r="T641" s="269"/>
      <c r="U641" s="269"/>
      <c r="V641" s="269"/>
      <c r="W641" s="269"/>
      <c r="X641" s="269"/>
      <c r="Y641" s="269"/>
      <c r="Z641" s="269"/>
      <c r="AA641" s="269"/>
      <c r="AB641" s="269"/>
      <c r="AC641" s="269"/>
      <c r="AD641" s="269"/>
      <c r="AE641" s="269"/>
      <c r="AF641" s="269"/>
      <c r="AG641" s="269"/>
      <c r="AH641" s="269"/>
      <c r="AI641" s="269"/>
      <c r="AJ641" s="269"/>
      <c r="AK641" s="269"/>
      <c r="AL641" s="269"/>
      <c r="AM641" s="269"/>
      <c r="AN641" s="269"/>
      <c r="AO641" s="269"/>
      <c r="AP641" s="269"/>
      <c r="AQ641" s="269"/>
      <c r="AR641" s="269"/>
      <c r="AS641" s="269"/>
      <c r="AT641" s="269"/>
      <c r="AU641" s="269"/>
      <c r="AV641" s="269"/>
      <c r="AW641" s="269"/>
      <c r="AX641" s="269"/>
      <c r="AY641" s="269"/>
      <c r="AZ641" s="269"/>
      <c r="BA641" s="269"/>
      <c r="BB641" s="269"/>
      <c r="BC641" s="269"/>
      <c r="BD641" s="269"/>
      <c r="BE641" s="269"/>
      <c r="BF641" s="269"/>
      <c r="BG641" s="269"/>
      <c r="BH641" s="269"/>
      <c r="BI641" s="269"/>
      <c r="BJ641" s="269"/>
      <c r="BK641" s="269"/>
      <c r="BL641" s="269"/>
      <c r="BM641" s="269"/>
      <c r="BN641" s="269"/>
      <c r="BO641" s="269"/>
      <c r="BP641" s="269"/>
      <c r="BQ641" s="269"/>
    </row>
    <row r="642" spans="1:69" ht="15.75" customHeight="1">
      <c r="A642" s="269"/>
      <c r="B642" s="269"/>
      <c r="C642" s="269"/>
      <c r="D642" s="269"/>
      <c r="E642" s="269"/>
      <c r="F642" s="269"/>
      <c r="G642" s="269"/>
      <c r="H642" s="269"/>
      <c r="I642" s="269"/>
      <c r="J642" s="269"/>
      <c r="K642" s="269"/>
      <c r="L642" s="269"/>
      <c r="M642" s="269"/>
      <c r="N642" s="269"/>
      <c r="O642" s="269"/>
      <c r="P642" s="269"/>
      <c r="Q642" s="269"/>
      <c r="R642" s="269"/>
      <c r="S642" s="269"/>
      <c r="T642" s="269"/>
      <c r="U642" s="269"/>
      <c r="V642" s="269"/>
      <c r="W642" s="269"/>
      <c r="X642" s="269"/>
      <c r="Y642" s="269"/>
      <c r="Z642" s="269"/>
      <c r="AA642" s="269"/>
      <c r="AB642" s="269"/>
      <c r="AC642" s="269"/>
      <c r="AD642" s="269"/>
      <c r="AE642" s="269"/>
      <c r="AF642" s="269"/>
      <c r="AG642" s="269"/>
      <c r="AH642" s="269"/>
      <c r="AI642" s="269"/>
      <c r="AJ642" s="269"/>
      <c r="AK642" s="269"/>
      <c r="AL642" s="269"/>
      <c r="AM642" s="269"/>
      <c r="AN642" s="269"/>
      <c r="AO642" s="269"/>
      <c r="AP642" s="269"/>
      <c r="AQ642" s="269"/>
      <c r="AR642" s="269"/>
      <c r="AS642" s="269"/>
      <c r="AT642" s="269"/>
      <c r="AU642" s="269"/>
      <c r="AV642" s="269"/>
      <c r="AW642" s="269"/>
      <c r="AX642" s="269"/>
      <c r="AY642" s="269"/>
      <c r="AZ642" s="269"/>
      <c r="BA642" s="269"/>
      <c r="BB642" s="269"/>
      <c r="BC642" s="269"/>
      <c r="BD642" s="269"/>
      <c r="BE642" s="269"/>
      <c r="BF642" s="269"/>
      <c r="BG642" s="269"/>
      <c r="BH642" s="269"/>
      <c r="BI642" s="269"/>
      <c r="BJ642" s="269"/>
      <c r="BK642" s="269"/>
      <c r="BL642" s="269"/>
      <c r="BM642" s="269"/>
      <c r="BN642" s="269"/>
      <c r="BO642" s="269"/>
      <c r="BP642" s="269"/>
      <c r="BQ642" s="269"/>
    </row>
    <row r="643" spans="1:69" ht="15.75" customHeight="1">
      <c r="A643" s="269"/>
      <c r="B643" s="269"/>
      <c r="C643" s="269"/>
      <c r="D643" s="269"/>
      <c r="E643" s="269"/>
      <c r="F643" s="269"/>
      <c r="G643" s="269"/>
      <c r="H643" s="269"/>
      <c r="I643" s="269"/>
      <c r="J643" s="269"/>
      <c r="K643" s="269"/>
      <c r="L643" s="269"/>
      <c r="M643" s="269"/>
      <c r="N643" s="269"/>
      <c r="O643" s="269"/>
      <c r="P643" s="269"/>
      <c r="Q643" s="269"/>
      <c r="R643" s="269"/>
      <c r="S643" s="269"/>
      <c r="T643" s="269"/>
      <c r="U643" s="269"/>
      <c r="V643" s="269"/>
      <c r="W643" s="269"/>
      <c r="X643" s="269"/>
      <c r="Y643" s="269"/>
      <c r="Z643" s="269"/>
      <c r="AA643" s="269"/>
      <c r="AB643" s="269"/>
      <c r="AC643" s="269"/>
      <c r="AD643" s="269"/>
      <c r="AE643" s="269"/>
      <c r="AF643" s="269"/>
      <c r="AG643" s="269"/>
      <c r="AH643" s="269"/>
      <c r="AI643" s="269"/>
      <c r="AJ643" s="269"/>
      <c r="AK643" s="269"/>
      <c r="AL643" s="269"/>
      <c r="AM643" s="269"/>
      <c r="AN643" s="269"/>
      <c r="AO643" s="269"/>
      <c r="AP643" s="269"/>
      <c r="AQ643" s="269"/>
      <c r="AR643" s="269"/>
      <c r="AS643" s="269"/>
      <c r="AT643" s="269"/>
      <c r="AU643" s="269"/>
      <c r="AV643" s="269"/>
      <c r="AW643" s="269"/>
      <c r="AX643" s="269"/>
      <c r="AY643" s="269"/>
      <c r="AZ643" s="269"/>
      <c r="BA643" s="269"/>
      <c r="BB643" s="269"/>
      <c r="BC643" s="269"/>
      <c r="BD643" s="269"/>
      <c r="BE643" s="269"/>
      <c r="BF643" s="269"/>
      <c r="BG643" s="269"/>
      <c r="BH643" s="269"/>
      <c r="BI643" s="269"/>
      <c r="BJ643" s="269"/>
      <c r="BK643" s="269"/>
      <c r="BL643" s="269"/>
      <c r="BM643" s="269"/>
      <c r="BN643" s="269"/>
      <c r="BO643" s="269"/>
      <c r="BP643" s="269"/>
      <c r="BQ643" s="269"/>
    </row>
    <row r="644" spans="1:69" ht="15.75" customHeight="1">
      <c r="A644" s="269"/>
      <c r="B644" s="269"/>
      <c r="C644" s="269"/>
      <c r="D644" s="269"/>
      <c r="E644" s="269"/>
      <c r="F644" s="269"/>
      <c r="G644" s="269"/>
      <c r="H644" s="269"/>
      <c r="I644" s="269"/>
      <c r="J644" s="269"/>
      <c r="K644" s="269"/>
      <c r="L644" s="269"/>
      <c r="M644" s="269"/>
      <c r="N644" s="269"/>
      <c r="O644" s="269"/>
      <c r="P644" s="269"/>
      <c r="Q644" s="269"/>
      <c r="R644" s="269"/>
      <c r="S644" s="269"/>
      <c r="T644" s="269"/>
      <c r="U644" s="269"/>
      <c r="V644" s="269"/>
      <c r="W644" s="269"/>
      <c r="X644" s="269"/>
      <c r="Y644" s="269"/>
      <c r="Z644" s="269"/>
      <c r="AA644" s="269"/>
      <c r="AB644" s="269"/>
      <c r="AC644" s="269"/>
      <c r="AD644" s="269"/>
      <c r="AE644" s="269"/>
      <c r="AF644" s="269"/>
      <c r="AG644" s="269"/>
      <c r="AH644" s="269"/>
      <c r="AI644" s="269"/>
      <c r="AJ644" s="269"/>
      <c r="AK644" s="269"/>
      <c r="AL644" s="269"/>
      <c r="AM644" s="269"/>
      <c r="AN644" s="269"/>
      <c r="AO644" s="269"/>
      <c r="AP644" s="269"/>
      <c r="AQ644" s="269"/>
      <c r="AR644" s="269"/>
      <c r="AS644" s="269"/>
      <c r="AT644" s="269"/>
      <c r="AU644" s="269"/>
      <c r="AV644" s="269"/>
      <c r="AW644" s="269"/>
      <c r="AX644" s="269"/>
      <c r="AY644" s="269"/>
      <c r="AZ644" s="269"/>
      <c r="BA644" s="269"/>
      <c r="BB644" s="269"/>
      <c r="BC644" s="269"/>
      <c r="BD644" s="269"/>
      <c r="BE644" s="269"/>
      <c r="BF644" s="269"/>
      <c r="BG644" s="269"/>
      <c r="BH644" s="269"/>
      <c r="BI644" s="269"/>
      <c r="BJ644" s="269"/>
      <c r="BK644" s="269"/>
      <c r="BL644" s="269"/>
      <c r="BM644" s="269"/>
      <c r="BN644" s="269"/>
      <c r="BO644" s="269"/>
      <c r="BP644" s="269"/>
      <c r="BQ644" s="269"/>
    </row>
    <row r="645" spans="1:69" ht="15.75" customHeight="1">
      <c r="A645" s="269"/>
      <c r="B645" s="269"/>
      <c r="C645" s="269"/>
      <c r="D645" s="269"/>
      <c r="E645" s="269"/>
      <c r="F645" s="269"/>
      <c r="G645" s="269"/>
      <c r="H645" s="269"/>
      <c r="I645" s="269"/>
      <c r="J645" s="269"/>
      <c r="K645" s="269"/>
      <c r="L645" s="269"/>
      <c r="M645" s="269"/>
      <c r="N645" s="269"/>
      <c r="O645" s="269"/>
      <c r="P645" s="269"/>
      <c r="Q645" s="269"/>
      <c r="R645" s="269"/>
      <c r="S645" s="269"/>
      <c r="T645" s="269"/>
      <c r="U645" s="269"/>
      <c r="V645" s="269"/>
      <c r="W645" s="269"/>
      <c r="X645" s="269"/>
      <c r="Y645" s="269"/>
      <c r="Z645" s="269"/>
      <c r="AA645" s="269"/>
      <c r="AB645" s="269"/>
      <c r="AC645" s="269"/>
      <c r="AD645" s="269"/>
      <c r="AE645" s="269"/>
      <c r="AF645" s="269"/>
      <c r="AG645" s="269"/>
      <c r="AH645" s="269"/>
      <c r="AI645" s="269"/>
      <c r="AJ645" s="269"/>
      <c r="AK645" s="269"/>
      <c r="AL645" s="269"/>
      <c r="AM645" s="269"/>
      <c r="AN645" s="269"/>
      <c r="AO645" s="269"/>
      <c r="AP645" s="269"/>
      <c r="AQ645" s="269"/>
      <c r="AR645" s="269"/>
      <c r="AS645" s="269"/>
      <c r="AT645" s="269"/>
      <c r="AU645" s="269"/>
      <c r="AV645" s="269"/>
      <c r="AW645" s="269"/>
      <c r="AX645" s="269"/>
      <c r="AY645" s="269"/>
      <c r="AZ645" s="269"/>
      <c r="BA645" s="269"/>
      <c r="BB645" s="269"/>
      <c r="BC645" s="269"/>
      <c r="BD645" s="269"/>
      <c r="BE645" s="269"/>
      <c r="BF645" s="269"/>
      <c r="BG645" s="269"/>
      <c r="BH645" s="269"/>
      <c r="BI645" s="269"/>
      <c r="BJ645" s="269"/>
      <c r="BK645" s="269"/>
      <c r="BL645" s="269"/>
      <c r="BM645" s="269"/>
      <c r="BN645" s="269"/>
      <c r="BO645" s="269"/>
      <c r="BP645" s="269"/>
      <c r="BQ645" s="269"/>
    </row>
    <row r="646" spans="1:69" ht="15.75" customHeight="1">
      <c r="A646" s="269"/>
      <c r="B646" s="269"/>
      <c r="C646" s="269"/>
      <c r="D646" s="269"/>
      <c r="E646" s="269"/>
      <c r="F646" s="269"/>
      <c r="G646" s="269"/>
      <c r="H646" s="269"/>
      <c r="I646" s="269"/>
      <c r="J646" s="269"/>
      <c r="K646" s="269"/>
      <c r="L646" s="269"/>
      <c r="M646" s="269"/>
      <c r="N646" s="269"/>
      <c r="O646" s="269"/>
      <c r="P646" s="269"/>
      <c r="Q646" s="269"/>
      <c r="R646" s="269"/>
      <c r="S646" s="269"/>
      <c r="T646" s="269"/>
      <c r="U646" s="269"/>
      <c r="V646" s="269"/>
      <c r="W646" s="269"/>
      <c r="X646" s="269"/>
      <c r="Y646" s="269"/>
      <c r="Z646" s="269"/>
      <c r="AA646" s="269"/>
      <c r="AB646" s="269"/>
      <c r="AC646" s="269"/>
      <c r="AD646" s="269"/>
      <c r="AE646" s="269"/>
      <c r="AF646" s="269"/>
      <c r="AG646" s="269"/>
      <c r="AH646" s="269"/>
      <c r="AI646" s="269"/>
      <c r="AJ646" s="269"/>
      <c r="AK646" s="269"/>
      <c r="AL646" s="269"/>
      <c r="AM646" s="269"/>
      <c r="AN646" s="269"/>
      <c r="AO646" s="269"/>
      <c r="AP646" s="269"/>
      <c r="AQ646" s="269"/>
      <c r="AR646" s="269"/>
      <c r="AS646" s="269"/>
      <c r="AT646" s="269"/>
      <c r="AU646" s="269"/>
      <c r="AV646" s="269"/>
      <c r="AW646" s="269"/>
      <c r="AX646" s="269"/>
      <c r="AY646" s="269"/>
      <c r="AZ646" s="269"/>
      <c r="BA646" s="269"/>
      <c r="BB646" s="269"/>
      <c r="BC646" s="269"/>
      <c r="BD646" s="269"/>
      <c r="BE646" s="269"/>
      <c r="BF646" s="269"/>
      <c r="BG646" s="269"/>
      <c r="BH646" s="269"/>
      <c r="BI646" s="269"/>
      <c r="BJ646" s="269"/>
      <c r="BK646" s="269"/>
      <c r="BL646" s="269"/>
      <c r="BM646" s="269"/>
      <c r="BN646" s="269"/>
      <c r="BO646" s="269"/>
      <c r="BP646" s="269"/>
      <c r="BQ646" s="269"/>
    </row>
    <row r="647" spans="1:69" ht="15.75" customHeight="1">
      <c r="A647" s="269"/>
      <c r="B647" s="269"/>
      <c r="C647" s="269"/>
      <c r="D647" s="269"/>
      <c r="E647" s="269"/>
      <c r="F647" s="269"/>
      <c r="G647" s="269"/>
      <c r="H647" s="269"/>
      <c r="I647" s="269"/>
      <c r="J647" s="269"/>
      <c r="K647" s="269"/>
      <c r="L647" s="269"/>
      <c r="M647" s="269"/>
      <c r="N647" s="269"/>
      <c r="O647" s="269"/>
      <c r="P647" s="269"/>
      <c r="Q647" s="269"/>
      <c r="R647" s="269"/>
      <c r="S647" s="269"/>
      <c r="T647" s="269"/>
      <c r="U647" s="269"/>
      <c r="V647" s="269"/>
      <c r="W647" s="269"/>
      <c r="X647" s="269"/>
      <c r="Y647" s="269"/>
      <c r="Z647" s="269"/>
      <c r="AA647" s="269"/>
      <c r="AB647" s="269"/>
      <c r="AC647" s="269"/>
      <c r="AD647" s="269"/>
      <c r="AE647" s="269"/>
      <c r="AF647" s="269"/>
      <c r="AG647" s="269"/>
      <c r="AH647" s="269"/>
      <c r="AI647" s="269"/>
      <c r="AJ647" s="269"/>
      <c r="AK647" s="269"/>
      <c r="AL647" s="269"/>
      <c r="AM647" s="269"/>
      <c r="AN647" s="269"/>
      <c r="AO647" s="269"/>
      <c r="AP647" s="269"/>
      <c r="AQ647" s="269"/>
      <c r="AR647" s="269"/>
      <c r="AS647" s="269"/>
      <c r="AT647" s="269"/>
      <c r="AU647" s="269"/>
      <c r="AV647" s="269"/>
      <c r="AW647" s="269"/>
      <c r="AX647" s="269"/>
      <c r="AY647" s="269"/>
      <c r="AZ647" s="269"/>
      <c r="BA647" s="269"/>
      <c r="BB647" s="269"/>
      <c r="BC647" s="269"/>
      <c r="BD647" s="269"/>
      <c r="BE647" s="269"/>
      <c r="BF647" s="269"/>
      <c r="BG647" s="269"/>
      <c r="BH647" s="269"/>
      <c r="BI647" s="269"/>
      <c r="BJ647" s="269"/>
      <c r="BK647" s="269"/>
      <c r="BL647" s="269"/>
      <c r="BM647" s="269"/>
      <c r="BN647" s="269"/>
      <c r="BO647" s="269"/>
      <c r="BP647" s="269"/>
      <c r="BQ647" s="269"/>
    </row>
    <row r="648" spans="1:69" ht="15.75" customHeight="1">
      <c r="A648" s="269"/>
      <c r="B648" s="269"/>
      <c r="C648" s="269"/>
      <c r="D648" s="269"/>
      <c r="E648" s="269"/>
      <c r="F648" s="269"/>
      <c r="G648" s="269"/>
      <c r="H648" s="269"/>
      <c r="I648" s="269"/>
      <c r="J648" s="269"/>
      <c r="K648" s="269"/>
      <c r="L648" s="269"/>
      <c r="M648" s="269"/>
      <c r="N648" s="269"/>
      <c r="O648" s="269"/>
      <c r="P648" s="269"/>
      <c r="Q648" s="269"/>
      <c r="R648" s="269"/>
      <c r="S648" s="269"/>
      <c r="T648" s="269"/>
      <c r="U648" s="269"/>
      <c r="V648" s="269"/>
      <c r="W648" s="269"/>
      <c r="X648" s="269"/>
      <c r="Y648" s="269"/>
      <c r="Z648" s="269"/>
      <c r="AA648" s="269"/>
      <c r="AB648" s="269"/>
      <c r="AC648" s="269"/>
      <c r="AD648" s="269"/>
      <c r="AE648" s="269"/>
      <c r="AF648" s="269"/>
      <c r="AG648" s="269"/>
      <c r="AH648" s="269"/>
      <c r="AI648" s="269"/>
      <c r="AJ648" s="269"/>
      <c r="AK648" s="269"/>
      <c r="AL648" s="269"/>
      <c r="AM648" s="269"/>
      <c r="AN648" s="269"/>
      <c r="AO648" s="269"/>
      <c r="AP648" s="269"/>
      <c r="AQ648" s="269"/>
      <c r="AR648" s="269"/>
      <c r="AS648" s="269"/>
      <c r="AT648" s="269"/>
      <c r="AU648" s="269"/>
      <c r="AV648" s="269"/>
      <c r="AW648" s="269"/>
      <c r="AX648" s="269"/>
      <c r="AY648" s="269"/>
      <c r="AZ648" s="269"/>
      <c r="BA648" s="269"/>
      <c r="BB648" s="269"/>
      <c r="BC648" s="269"/>
      <c r="BD648" s="269"/>
      <c r="BE648" s="269"/>
      <c r="BF648" s="269"/>
      <c r="BG648" s="269"/>
      <c r="BH648" s="269"/>
      <c r="BI648" s="269"/>
      <c r="BJ648" s="269"/>
      <c r="BK648" s="269"/>
      <c r="BL648" s="269"/>
      <c r="BM648" s="269"/>
      <c r="BN648" s="269"/>
      <c r="BO648" s="269"/>
      <c r="BP648" s="269"/>
      <c r="BQ648" s="269"/>
    </row>
    <row r="649" spans="1:69" ht="15.75" customHeight="1">
      <c r="A649" s="269"/>
      <c r="B649" s="269"/>
      <c r="C649" s="269"/>
      <c r="D649" s="269"/>
      <c r="E649" s="269"/>
      <c r="F649" s="269"/>
      <c r="G649" s="269"/>
      <c r="H649" s="269"/>
      <c r="I649" s="269"/>
      <c r="J649" s="269"/>
      <c r="K649" s="269"/>
      <c r="L649" s="269"/>
      <c r="M649" s="269"/>
      <c r="N649" s="269"/>
      <c r="O649" s="269"/>
      <c r="P649" s="269"/>
      <c r="Q649" s="269"/>
      <c r="R649" s="269"/>
      <c r="S649" s="269"/>
      <c r="T649" s="269"/>
      <c r="U649" s="269"/>
      <c r="V649" s="269"/>
      <c r="W649" s="269"/>
      <c r="X649" s="269"/>
      <c r="Y649" s="269"/>
      <c r="Z649" s="269"/>
      <c r="AA649" s="269"/>
      <c r="AB649" s="269"/>
      <c r="AC649" s="269"/>
      <c r="AD649" s="269"/>
      <c r="AE649" s="269"/>
      <c r="AF649" s="269"/>
      <c r="AG649" s="269"/>
      <c r="AH649" s="269"/>
      <c r="AI649" s="269"/>
      <c r="AJ649" s="269"/>
      <c r="AK649" s="269"/>
      <c r="AL649" s="269"/>
      <c r="AM649" s="269"/>
      <c r="AN649" s="269"/>
      <c r="AO649" s="269"/>
      <c r="AP649" s="269"/>
      <c r="AQ649" s="269"/>
      <c r="AR649" s="269"/>
      <c r="AS649" s="269"/>
      <c r="AT649" s="269"/>
      <c r="AU649" s="269"/>
      <c r="AV649" s="269"/>
      <c r="AW649" s="269"/>
      <c r="AX649" s="269"/>
      <c r="AY649" s="269"/>
      <c r="AZ649" s="269"/>
      <c r="BA649" s="269"/>
      <c r="BB649" s="269"/>
      <c r="BC649" s="269"/>
      <c r="BD649" s="269"/>
      <c r="BE649" s="269"/>
      <c r="BF649" s="269"/>
      <c r="BG649" s="269"/>
      <c r="BH649" s="269"/>
      <c r="BI649" s="269"/>
      <c r="BJ649" s="269"/>
      <c r="BK649" s="269"/>
      <c r="BL649" s="269"/>
      <c r="BM649" s="269"/>
      <c r="BN649" s="269"/>
      <c r="BO649" s="269"/>
      <c r="BP649" s="269"/>
      <c r="BQ649" s="269"/>
    </row>
    <row r="650" spans="1:69" ht="15.75" customHeight="1">
      <c r="A650" s="269"/>
      <c r="B650" s="269"/>
      <c r="C650" s="269"/>
      <c r="D650" s="269"/>
      <c r="E650" s="269"/>
      <c r="F650" s="269"/>
      <c r="G650" s="269"/>
      <c r="H650" s="269"/>
      <c r="I650" s="269"/>
      <c r="J650" s="269"/>
      <c r="K650" s="269"/>
      <c r="L650" s="269"/>
      <c r="M650" s="269"/>
      <c r="N650" s="269"/>
      <c r="O650" s="269"/>
      <c r="P650" s="269"/>
      <c r="Q650" s="269"/>
      <c r="R650" s="269"/>
      <c r="S650" s="269"/>
      <c r="T650" s="269"/>
      <c r="U650" s="269"/>
      <c r="V650" s="269"/>
      <c r="W650" s="269"/>
      <c r="X650" s="269"/>
      <c r="Y650" s="269"/>
      <c r="Z650" s="269"/>
      <c r="AA650" s="269"/>
      <c r="AB650" s="269"/>
      <c r="AC650" s="269"/>
      <c r="AD650" s="269"/>
      <c r="AE650" s="269"/>
      <c r="AF650" s="269"/>
      <c r="AG650" s="269"/>
      <c r="AH650" s="269"/>
      <c r="AI650" s="269"/>
      <c r="AJ650" s="269"/>
      <c r="AK650" s="269"/>
      <c r="AL650" s="269"/>
      <c r="AM650" s="269"/>
      <c r="AN650" s="269"/>
      <c r="AO650" s="269"/>
      <c r="AP650" s="269"/>
      <c r="AQ650" s="269"/>
      <c r="AR650" s="269"/>
      <c r="AS650" s="269"/>
      <c r="AT650" s="269"/>
      <c r="AU650" s="269"/>
      <c r="AV650" s="269"/>
      <c r="AW650" s="269"/>
      <c r="AX650" s="269"/>
      <c r="AY650" s="269"/>
      <c r="AZ650" s="269"/>
      <c r="BA650" s="269"/>
      <c r="BB650" s="269"/>
      <c r="BC650" s="269"/>
      <c r="BD650" s="269"/>
      <c r="BE650" s="269"/>
      <c r="BF650" s="269"/>
      <c r="BG650" s="269"/>
      <c r="BH650" s="269"/>
      <c r="BI650" s="269"/>
      <c r="BJ650" s="269"/>
      <c r="BK650" s="269"/>
      <c r="BL650" s="269"/>
      <c r="BM650" s="269"/>
      <c r="BN650" s="269"/>
      <c r="BO650" s="269"/>
      <c r="BP650" s="269"/>
      <c r="BQ650" s="269"/>
    </row>
    <row r="651" spans="1:69" ht="15.75" customHeight="1">
      <c r="A651" s="269"/>
      <c r="B651" s="269"/>
      <c r="C651" s="269"/>
      <c r="D651" s="269"/>
      <c r="E651" s="269"/>
      <c r="F651" s="269"/>
      <c r="G651" s="269"/>
      <c r="H651" s="269"/>
      <c r="I651" s="269"/>
      <c r="J651" s="269"/>
      <c r="K651" s="269"/>
      <c r="L651" s="269"/>
      <c r="M651" s="269"/>
      <c r="N651" s="269"/>
      <c r="O651" s="269"/>
      <c r="P651" s="269"/>
      <c r="Q651" s="269"/>
      <c r="R651" s="269"/>
      <c r="S651" s="269"/>
      <c r="T651" s="269"/>
      <c r="U651" s="269"/>
      <c r="V651" s="269"/>
      <c r="W651" s="269"/>
      <c r="X651" s="269"/>
      <c r="Y651" s="269"/>
      <c r="Z651" s="269"/>
      <c r="AA651" s="269"/>
      <c r="AB651" s="269"/>
      <c r="AC651" s="269"/>
      <c r="AD651" s="269"/>
      <c r="AE651" s="269"/>
      <c r="AF651" s="269"/>
      <c r="AG651" s="269"/>
      <c r="AH651" s="269"/>
      <c r="AI651" s="269"/>
      <c r="AJ651" s="269"/>
      <c r="AK651" s="269"/>
      <c r="AL651" s="269"/>
      <c r="AM651" s="269"/>
      <c r="AN651" s="269"/>
      <c r="AO651" s="269"/>
      <c r="AP651" s="269"/>
      <c r="AQ651" s="269"/>
      <c r="AR651" s="269"/>
      <c r="AS651" s="269"/>
      <c r="AT651" s="269"/>
      <c r="AU651" s="269"/>
      <c r="AV651" s="269"/>
      <c r="AW651" s="269"/>
      <c r="AX651" s="269"/>
      <c r="AY651" s="269"/>
      <c r="AZ651" s="269"/>
      <c r="BA651" s="269"/>
      <c r="BB651" s="269"/>
      <c r="BC651" s="269"/>
      <c r="BD651" s="269"/>
      <c r="BE651" s="269"/>
      <c r="BF651" s="269"/>
      <c r="BG651" s="269"/>
      <c r="BH651" s="269"/>
      <c r="BI651" s="269"/>
      <c r="BJ651" s="269"/>
      <c r="BK651" s="269"/>
      <c r="BL651" s="269"/>
      <c r="BM651" s="269"/>
      <c r="BN651" s="269"/>
      <c r="BO651" s="269"/>
      <c r="BP651" s="269"/>
      <c r="BQ651" s="269"/>
    </row>
    <row r="652" spans="1:69" ht="15.75" customHeight="1">
      <c r="A652" s="269"/>
      <c r="B652" s="269"/>
      <c r="C652" s="269"/>
      <c r="D652" s="269"/>
      <c r="E652" s="269"/>
      <c r="F652" s="269"/>
      <c r="G652" s="269"/>
      <c r="H652" s="269"/>
      <c r="I652" s="269"/>
      <c r="J652" s="269"/>
      <c r="K652" s="269"/>
      <c r="L652" s="269"/>
      <c r="M652" s="269"/>
      <c r="N652" s="269"/>
      <c r="O652" s="269"/>
      <c r="P652" s="269"/>
      <c r="Q652" s="269"/>
      <c r="R652" s="269"/>
      <c r="S652" s="269"/>
      <c r="T652" s="269"/>
      <c r="U652" s="269"/>
      <c r="V652" s="269"/>
      <c r="W652" s="269"/>
      <c r="X652" s="269"/>
      <c r="Y652" s="269"/>
      <c r="Z652" s="269"/>
      <c r="AA652" s="269"/>
      <c r="AB652" s="269"/>
      <c r="AC652" s="269"/>
      <c r="AD652" s="269"/>
      <c r="AE652" s="269"/>
      <c r="AF652" s="269"/>
      <c r="AG652" s="269"/>
      <c r="AH652" s="269"/>
      <c r="AI652" s="269"/>
      <c r="AJ652" s="269"/>
      <c r="AK652" s="269"/>
      <c r="AL652" s="269"/>
      <c r="AM652" s="269"/>
      <c r="AN652" s="269"/>
      <c r="AO652" s="269"/>
      <c r="AP652" s="269"/>
      <c r="AQ652" s="269"/>
      <c r="AR652" s="269"/>
      <c r="AS652" s="269"/>
      <c r="AT652" s="269"/>
      <c r="AU652" s="269"/>
      <c r="AV652" s="269"/>
      <c r="AW652" s="269"/>
      <c r="AX652" s="269"/>
      <c r="AY652" s="269"/>
      <c r="AZ652" s="269"/>
      <c r="BA652" s="269"/>
      <c r="BB652" s="269"/>
      <c r="BC652" s="269"/>
      <c r="BD652" s="269"/>
      <c r="BE652" s="269"/>
      <c r="BF652" s="269"/>
      <c r="BG652" s="269"/>
      <c r="BH652" s="269"/>
      <c r="BI652" s="269"/>
      <c r="BJ652" s="269"/>
      <c r="BK652" s="269"/>
      <c r="BL652" s="269"/>
      <c r="BM652" s="269"/>
      <c r="BN652" s="269"/>
      <c r="BO652" s="269"/>
      <c r="BP652" s="269"/>
      <c r="BQ652" s="269"/>
    </row>
    <row r="653" spans="1:69" ht="15.75" customHeight="1">
      <c r="A653" s="269"/>
      <c r="B653" s="269"/>
      <c r="C653" s="269"/>
      <c r="D653" s="269"/>
      <c r="E653" s="269"/>
      <c r="F653" s="269"/>
      <c r="G653" s="269"/>
      <c r="H653" s="269"/>
      <c r="I653" s="269"/>
      <c r="J653" s="269"/>
      <c r="K653" s="269"/>
      <c r="L653" s="269"/>
      <c r="M653" s="269"/>
      <c r="N653" s="269"/>
      <c r="O653" s="269"/>
      <c r="P653" s="269"/>
      <c r="Q653" s="269"/>
      <c r="R653" s="269"/>
      <c r="S653" s="269"/>
      <c r="T653" s="269"/>
      <c r="U653" s="269"/>
      <c r="V653" s="269"/>
      <c r="W653" s="269"/>
      <c r="X653" s="269"/>
      <c r="Y653" s="269"/>
      <c r="Z653" s="269"/>
      <c r="AA653" s="269"/>
      <c r="AB653" s="269"/>
      <c r="AC653" s="269"/>
      <c r="AD653" s="269"/>
      <c r="AE653" s="269"/>
      <c r="AF653" s="269"/>
      <c r="AG653" s="269"/>
      <c r="AH653" s="269"/>
      <c r="AI653" s="269"/>
      <c r="AJ653" s="269"/>
      <c r="AK653" s="269"/>
      <c r="AL653" s="269"/>
      <c r="AM653" s="269"/>
      <c r="AN653" s="269"/>
      <c r="AO653" s="269"/>
      <c r="AP653" s="269"/>
      <c r="AQ653" s="269"/>
      <c r="AR653" s="269"/>
      <c r="AS653" s="269"/>
      <c r="AT653" s="269"/>
      <c r="AU653" s="269"/>
      <c r="AV653" s="269"/>
      <c r="AW653" s="269"/>
      <c r="AX653" s="269"/>
      <c r="AY653" s="269"/>
      <c r="AZ653" s="269"/>
      <c r="BA653" s="269"/>
      <c r="BB653" s="269"/>
      <c r="BC653" s="269"/>
      <c r="BD653" s="269"/>
      <c r="BE653" s="269"/>
      <c r="BF653" s="269"/>
      <c r="BG653" s="269"/>
      <c r="BH653" s="269"/>
      <c r="BI653" s="269"/>
      <c r="BJ653" s="269"/>
      <c r="BK653" s="269"/>
      <c r="BL653" s="269"/>
      <c r="BM653" s="269"/>
      <c r="BN653" s="269"/>
      <c r="BO653" s="269"/>
      <c r="BP653" s="269"/>
      <c r="BQ653" s="269"/>
    </row>
    <row r="654" spans="1:69" ht="15.75" customHeight="1">
      <c r="A654" s="269"/>
      <c r="B654" s="269"/>
      <c r="C654" s="269"/>
      <c r="D654" s="269"/>
      <c r="E654" s="269"/>
      <c r="F654" s="269"/>
      <c r="G654" s="269"/>
      <c r="H654" s="269"/>
      <c r="I654" s="269"/>
      <c r="J654" s="269"/>
      <c r="K654" s="269"/>
      <c r="L654" s="269"/>
      <c r="M654" s="269"/>
      <c r="N654" s="269"/>
      <c r="O654" s="269"/>
      <c r="P654" s="269"/>
      <c r="Q654" s="269"/>
      <c r="R654" s="269"/>
      <c r="S654" s="269"/>
      <c r="T654" s="269"/>
      <c r="U654" s="269"/>
      <c r="V654" s="269"/>
      <c r="W654" s="269"/>
      <c r="X654" s="269"/>
      <c r="Y654" s="269"/>
      <c r="Z654" s="269"/>
      <c r="AA654" s="269"/>
      <c r="AB654" s="269"/>
      <c r="AC654" s="269"/>
      <c r="AD654" s="269"/>
      <c r="AE654" s="269"/>
      <c r="AF654" s="269"/>
      <c r="AG654" s="269"/>
      <c r="AH654" s="269"/>
      <c r="AI654" s="269"/>
      <c r="AJ654" s="269"/>
      <c r="AK654" s="269"/>
      <c r="AL654" s="269"/>
      <c r="AM654" s="269"/>
      <c r="AN654" s="269"/>
      <c r="AO654" s="269"/>
      <c r="AP654" s="269"/>
      <c r="AQ654" s="269"/>
      <c r="AR654" s="269"/>
      <c r="AS654" s="269"/>
      <c r="AT654" s="269"/>
      <c r="AU654" s="269"/>
      <c r="AV654" s="269"/>
      <c r="AW654" s="269"/>
      <c r="AX654" s="269"/>
      <c r="AY654" s="269"/>
      <c r="AZ654" s="269"/>
      <c r="BA654" s="269"/>
      <c r="BB654" s="269"/>
      <c r="BC654" s="269"/>
      <c r="BD654" s="269"/>
      <c r="BE654" s="269"/>
      <c r="BF654" s="269"/>
      <c r="BG654" s="269"/>
      <c r="BH654" s="269"/>
      <c r="BI654" s="269"/>
      <c r="BJ654" s="269"/>
      <c r="BK654" s="269"/>
      <c r="BL654" s="269"/>
      <c r="BM654" s="269"/>
      <c r="BN654" s="269"/>
      <c r="BO654" s="269"/>
      <c r="BP654" s="269"/>
      <c r="BQ654" s="269"/>
    </row>
    <row r="655" spans="1:69" ht="15.75" customHeight="1">
      <c r="A655" s="269"/>
      <c r="B655" s="269"/>
      <c r="C655" s="269"/>
      <c r="D655" s="269"/>
      <c r="E655" s="269"/>
      <c r="F655" s="269"/>
      <c r="G655" s="269"/>
      <c r="H655" s="269"/>
      <c r="I655" s="269"/>
      <c r="J655" s="269"/>
      <c r="K655" s="269"/>
      <c r="L655" s="269"/>
      <c r="M655" s="269"/>
      <c r="N655" s="269"/>
      <c r="O655" s="269"/>
      <c r="P655" s="269"/>
      <c r="Q655" s="269"/>
      <c r="R655" s="269"/>
      <c r="S655" s="269"/>
      <c r="T655" s="269"/>
      <c r="U655" s="269"/>
      <c r="V655" s="269"/>
      <c r="W655" s="269"/>
      <c r="X655" s="269"/>
      <c r="Y655" s="269"/>
      <c r="Z655" s="269"/>
      <c r="AA655" s="269"/>
      <c r="AB655" s="269"/>
      <c r="AC655" s="269"/>
      <c r="AD655" s="269"/>
      <c r="AE655" s="269"/>
      <c r="AF655" s="269"/>
      <c r="AG655" s="269"/>
      <c r="AH655" s="269"/>
      <c r="AI655" s="269"/>
      <c r="AJ655" s="269"/>
      <c r="AK655" s="269"/>
      <c r="AL655" s="269"/>
      <c r="AM655" s="269"/>
      <c r="AN655" s="269"/>
      <c r="AO655" s="269"/>
      <c r="AP655" s="269"/>
      <c r="AQ655" s="269"/>
      <c r="AR655" s="269"/>
      <c r="AS655" s="269"/>
      <c r="AT655" s="269"/>
      <c r="AU655" s="269"/>
      <c r="AV655" s="269"/>
      <c r="AW655" s="269"/>
      <c r="AX655" s="269"/>
      <c r="AY655" s="269"/>
      <c r="AZ655" s="269"/>
      <c r="BA655" s="269"/>
      <c r="BB655" s="269"/>
      <c r="BC655" s="269"/>
      <c r="BD655" s="269"/>
      <c r="BE655" s="269"/>
      <c r="BF655" s="269"/>
      <c r="BG655" s="269"/>
      <c r="BH655" s="269"/>
      <c r="BI655" s="269"/>
      <c r="BJ655" s="269"/>
      <c r="BK655" s="269"/>
      <c r="BL655" s="269"/>
      <c r="BM655" s="269"/>
      <c r="BN655" s="269"/>
      <c r="BO655" s="269"/>
      <c r="BP655" s="269"/>
      <c r="BQ655" s="269"/>
    </row>
    <row r="656" spans="1:69" ht="15.75" customHeight="1">
      <c r="A656" s="269"/>
      <c r="B656" s="269"/>
      <c r="C656" s="269"/>
      <c r="D656" s="269"/>
      <c r="E656" s="269"/>
      <c r="F656" s="269"/>
      <c r="G656" s="269"/>
      <c r="H656" s="269"/>
      <c r="I656" s="269"/>
      <c r="J656" s="269"/>
      <c r="K656" s="269"/>
      <c r="L656" s="269"/>
      <c r="M656" s="269"/>
      <c r="N656" s="269"/>
      <c r="O656" s="269"/>
      <c r="P656" s="269"/>
      <c r="Q656" s="269"/>
      <c r="R656" s="269"/>
      <c r="S656" s="269"/>
      <c r="T656" s="269"/>
      <c r="U656" s="269"/>
      <c r="V656" s="269"/>
      <c r="W656" s="269"/>
      <c r="X656" s="269"/>
      <c r="Y656" s="269"/>
      <c r="Z656" s="269"/>
      <c r="AA656" s="269"/>
      <c r="AB656" s="269"/>
      <c r="AC656" s="269"/>
      <c r="AD656" s="269"/>
      <c r="AE656" s="269"/>
      <c r="AF656" s="269"/>
      <c r="AG656" s="269"/>
      <c r="AH656" s="269"/>
      <c r="AI656" s="269"/>
      <c r="AJ656" s="269"/>
      <c r="AK656" s="269"/>
      <c r="AL656" s="269"/>
      <c r="AM656" s="269"/>
      <c r="AN656" s="269"/>
      <c r="AO656" s="269"/>
      <c r="AP656" s="269"/>
      <c r="AQ656" s="269"/>
      <c r="AR656" s="269"/>
      <c r="AS656" s="269"/>
      <c r="AT656" s="269"/>
      <c r="AU656" s="269"/>
      <c r="AV656" s="269"/>
      <c r="AW656" s="269"/>
      <c r="AX656" s="269"/>
      <c r="AY656" s="269"/>
      <c r="AZ656" s="269"/>
      <c r="BA656" s="269"/>
      <c r="BB656" s="269"/>
      <c r="BC656" s="269"/>
      <c r="BD656" s="269"/>
      <c r="BE656" s="269"/>
      <c r="BF656" s="269"/>
      <c r="BG656" s="269"/>
      <c r="BH656" s="269"/>
      <c r="BI656" s="269"/>
      <c r="BJ656" s="269"/>
      <c r="BK656" s="269"/>
      <c r="BL656" s="269"/>
      <c r="BM656" s="269"/>
      <c r="BN656" s="269"/>
      <c r="BO656" s="269"/>
      <c r="BP656" s="269"/>
      <c r="BQ656" s="269"/>
    </row>
    <row r="657" spans="1:69" ht="15.75" customHeight="1">
      <c r="A657" s="269"/>
      <c r="B657" s="269"/>
      <c r="C657" s="269"/>
      <c r="D657" s="269"/>
      <c r="E657" s="269"/>
      <c r="F657" s="269"/>
      <c r="G657" s="269"/>
      <c r="H657" s="269"/>
      <c r="I657" s="269"/>
      <c r="J657" s="269"/>
      <c r="K657" s="269"/>
      <c r="L657" s="269"/>
      <c r="M657" s="269"/>
      <c r="N657" s="269"/>
      <c r="O657" s="269"/>
      <c r="P657" s="269"/>
      <c r="Q657" s="269"/>
      <c r="R657" s="269"/>
      <c r="S657" s="269"/>
      <c r="T657" s="269"/>
      <c r="U657" s="269"/>
      <c r="V657" s="269"/>
      <c r="W657" s="269"/>
      <c r="X657" s="269"/>
      <c r="Y657" s="269"/>
      <c r="Z657" s="269"/>
      <c r="AA657" s="269"/>
      <c r="AB657" s="269"/>
      <c r="AC657" s="269"/>
      <c r="AD657" s="269"/>
      <c r="AE657" s="269"/>
      <c r="AF657" s="269"/>
      <c r="AG657" s="269"/>
      <c r="AH657" s="269"/>
      <c r="AI657" s="269"/>
      <c r="AJ657" s="269"/>
      <c r="AK657" s="269"/>
      <c r="AL657" s="269"/>
      <c r="AM657" s="269"/>
      <c r="AN657" s="269"/>
      <c r="AO657" s="269"/>
      <c r="AP657" s="269"/>
      <c r="AQ657" s="269"/>
      <c r="AR657" s="269"/>
      <c r="AS657" s="269"/>
      <c r="AT657" s="269"/>
      <c r="AU657" s="269"/>
      <c r="AV657" s="269"/>
      <c r="AW657" s="269"/>
      <c r="AX657" s="269"/>
      <c r="AY657" s="269"/>
      <c r="AZ657" s="269"/>
      <c r="BA657" s="269"/>
      <c r="BB657" s="269"/>
      <c r="BC657" s="269"/>
      <c r="BD657" s="269"/>
      <c r="BE657" s="269"/>
      <c r="BF657" s="269"/>
      <c r="BG657" s="269"/>
      <c r="BH657" s="269"/>
      <c r="BI657" s="269"/>
      <c r="BJ657" s="269"/>
      <c r="BK657" s="269"/>
      <c r="BL657" s="269"/>
      <c r="BM657" s="269"/>
      <c r="BN657" s="269"/>
      <c r="BO657" s="269"/>
      <c r="BP657" s="269"/>
      <c r="BQ657" s="269"/>
    </row>
    <row r="658" spans="1:69" ht="15.75" customHeight="1">
      <c r="A658" s="269"/>
      <c r="B658" s="269"/>
      <c r="C658" s="269"/>
      <c r="D658" s="269"/>
      <c r="E658" s="269"/>
      <c r="F658" s="269"/>
      <c r="G658" s="269"/>
      <c r="H658" s="269"/>
      <c r="I658" s="269"/>
      <c r="J658" s="269"/>
      <c r="K658" s="269"/>
      <c r="L658" s="269"/>
      <c r="M658" s="269"/>
      <c r="N658" s="269"/>
      <c r="O658" s="269"/>
      <c r="P658" s="269"/>
      <c r="Q658" s="269"/>
      <c r="R658" s="269"/>
      <c r="S658" s="269"/>
      <c r="T658" s="269"/>
      <c r="U658" s="269"/>
      <c r="V658" s="269"/>
      <c r="W658" s="269"/>
      <c r="X658" s="269"/>
      <c r="Y658" s="269"/>
      <c r="Z658" s="269"/>
      <c r="AA658" s="269"/>
      <c r="AB658" s="269"/>
      <c r="AC658" s="269"/>
      <c r="AD658" s="269"/>
      <c r="AE658" s="269"/>
      <c r="AF658" s="269"/>
      <c r="AG658" s="269"/>
      <c r="AH658" s="269"/>
      <c r="AI658" s="269"/>
      <c r="AJ658" s="269"/>
      <c r="AK658" s="269"/>
      <c r="AL658" s="269"/>
      <c r="AM658" s="269"/>
      <c r="AN658" s="269"/>
      <c r="AO658" s="269"/>
      <c r="AP658" s="269"/>
      <c r="AQ658" s="269"/>
      <c r="AR658" s="269"/>
      <c r="AS658" s="269"/>
      <c r="AT658" s="269"/>
      <c r="AU658" s="269"/>
      <c r="AV658" s="269"/>
      <c r="AW658" s="269"/>
      <c r="AX658" s="269"/>
      <c r="AY658" s="269"/>
      <c r="AZ658" s="269"/>
      <c r="BA658" s="269"/>
      <c r="BB658" s="269"/>
      <c r="BC658" s="269"/>
      <c r="BD658" s="269"/>
      <c r="BE658" s="269"/>
      <c r="BF658" s="269"/>
      <c r="BG658" s="269"/>
      <c r="BH658" s="269"/>
      <c r="BI658" s="269"/>
      <c r="BJ658" s="269"/>
      <c r="BK658" s="269"/>
      <c r="BL658" s="269"/>
      <c r="BM658" s="269"/>
      <c r="BN658" s="269"/>
      <c r="BO658" s="269"/>
      <c r="BP658" s="269"/>
      <c r="BQ658" s="269"/>
    </row>
    <row r="659" spans="1:69" ht="15.75" customHeight="1">
      <c r="A659" s="269"/>
      <c r="B659" s="269"/>
      <c r="C659" s="269"/>
      <c r="D659" s="269"/>
      <c r="E659" s="269"/>
      <c r="F659" s="269"/>
      <c r="G659" s="269"/>
      <c r="H659" s="269"/>
      <c r="I659" s="269"/>
      <c r="J659" s="269"/>
      <c r="K659" s="269"/>
      <c r="L659" s="269"/>
      <c r="M659" s="269"/>
      <c r="N659" s="269"/>
      <c r="O659" s="269"/>
      <c r="P659" s="269"/>
      <c r="Q659" s="269"/>
      <c r="R659" s="269"/>
      <c r="S659" s="269"/>
      <c r="T659" s="269"/>
      <c r="U659" s="269"/>
      <c r="V659" s="269"/>
      <c r="W659" s="269"/>
      <c r="X659" s="269"/>
      <c r="Y659" s="269"/>
      <c r="Z659" s="269"/>
      <c r="AA659" s="269"/>
      <c r="AB659" s="269"/>
      <c r="AC659" s="269"/>
      <c r="AD659" s="269"/>
      <c r="AE659" s="269"/>
      <c r="AF659" s="269"/>
      <c r="AG659" s="269"/>
      <c r="AH659" s="269"/>
      <c r="AI659" s="269"/>
      <c r="AJ659" s="269"/>
      <c r="AK659" s="269"/>
      <c r="AL659" s="269"/>
      <c r="AM659" s="269"/>
      <c r="AN659" s="269"/>
      <c r="AO659" s="269"/>
      <c r="AP659" s="269"/>
      <c r="AQ659" s="269"/>
      <c r="AR659" s="269"/>
      <c r="AS659" s="269"/>
      <c r="AT659" s="269"/>
      <c r="AU659" s="269"/>
      <c r="AV659" s="269"/>
      <c r="AW659" s="269"/>
      <c r="AX659" s="269"/>
      <c r="AY659" s="269"/>
      <c r="AZ659" s="269"/>
      <c r="BA659" s="269"/>
      <c r="BB659" s="269"/>
      <c r="BC659" s="269"/>
      <c r="BD659" s="269"/>
      <c r="BE659" s="269"/>
      <c r="BF659" s="269"/>
      <c r="BG659" s="269"/>
      <c r="BH659" s="269"/>
      <c r="BI659" s="269"/>
      <c r="BJ659" s="269"/>
      <c r="BK659" s="269"/>
      <c r="BL659" s="269"/>
      <c r="BM659" s="269"/>
      <c r="BN659" s="269"/>
      <c r="BO659" s="269"/>
      <c r="BP659" s="269"/>
      <c r="BQ659" s="269"/>
    </row>
    <row r="660" spans="1:69" ht="15.75" customHeight="1">
      <c r="A660" s="269"/>
      <c r="B660" s="269"/>
      <c r="C660" s="269"/>
      <c r="D660" s="269"/>
      <c r="E660" s="269"/>
      <c r="F660" s="269"/>
      <c r="G660" s="269"/>
      <c r="H660" s="269"/>
      <c r="I660" s="269"/>
      <c r="J660" s="269"/>
      <c r="K660" s="269"/>
      <c r="L660" s="269"/>
      <c r="M660" s="269"/>
      <c r="N660" s="269"/>
      <c r="O660" s="269"/>
      <c r="P660" s="269"/>
      <c r="Q660" s="269"/>
      <c r="R660" s="269"/>
      <c r="S660" s="269"/>
      <c r="T660" s="269"/>
      <c r="U660" s="269"/>
      <c r="V660" s="269"/>
      <c r="W660" s="269"/>
      <c r="X660" s="269"/>
      <c r="Y660" s="269"/>
      <c r="Z660" s="269"/>
      <c r="AA660" s="269"/>
      <c r="AB660" s="269"/>
      <c r="AC660" s="269"/>
      <c r="AD660" s="269"/>
      <c r="AE660" s="269"/>
      <c r="AF660" s="269"/>
      <c r="AG660" s="269"/>
      <c r="AH660" s="269"/>
      <c r="AI660" s="269"/>
      <c r="AJ660" s="269"/>
      <c r="AK660" s="269"/>
      <c r="AL660" s="269"/>
      <c r="AM660" s="269"/>
      <c r="AN660" s="269"/>
      <c r="AO660" s="269"/>
      <c r="AP660" s="269"/>
      <c r="AQ660" s="269"/>
      <c r="AR660" s="269"/>
      <c r="AS660" s="269"/>
      <c r="AT660" s="269"/>
      <c r="AU660" s="269"/>
      <c r="AV660" s="269"/>
      <c r="AW660" s="269"/>
      <c r="AX660" s="269"/>
      <c r="AY660" s="269"/>
      <c r="AZ660" s="269"/>
      <c r="BA660" s="269"/>
      <c r="BB660" s="269"/>
      <c r="BC660" s="269"/>
      <c r="BD660" s="269"/>
      <c r="BE660" s="269"/>
      <c r="BF660" s="269"/>
      <c r="BG660" s="269"/>
      <c r="BH660" s="269"/>
      <c r="BI660" s="269"/>
      <c r="BJ660" s="269"/>
      <c r="BK660" s="269"/>
      <c r="BL660" s="269"/>
      <c r="BM660" s="269"/>
      <c r="BN660" s="269"/>
      <c r="BO660" s="269"/>
      <c r="BP660" s="269"/>
      <c r="BQ660" s="269"/>
    </row>
    <row r="661" spans="1:69" ht="15.75" customHeight="1">
      <c r="A661" s="269"/>
      <c r="B661" s="269"/>
      <c r="C661" s="269"/>
      <c r="D661" s="269"/>
      <c r="E661" s="269"/>
      <c r="F661" s="269"/>
      <c r="G661" s="269"/>
      <c r="H661" s="269"/>
      <c r="I661" s="269"/>
      <c r="J661" s="269"/>
      <c r="K661" s="269"/>
      <c r="L661" s="269"/>
      <c r="M661" s="269"/>
      <c r="N661" s="269"/>
      <c r="O661" s="269"/>
      <c r="P661" s="269"/>
      <c r="Q661" s="269"/>
      <c r="R661" s="269"/>
      <c r="S661" s="269"/>
      <c r="T661" s="269"/>
      <c r="U661" s="269"/>
      <c r="V661" s="269"/>
      <c r="W661" s="269"/>
      <c r="X661" s="269"/>
      <c r="Y661" s="269"/>
      <c r="Z661" s="269"/>
      <c r="AA661" s="269"/>
      <c r="AB661" s="269"/>
      <c r="AC661" s="269"/>
      <c r="AD661" s="269"/>
      <c r="AE661" s="269"/>
      <c r="AF661" s="269"/>
      <c r="AG661" s="269"/>
      <c r="AH661" s="269"/>
      <c r="AI661" s="269"/>
      <c r="AJ661" s="269"/>
      <c r="AK661" s="269"/>
      <c r="AL661" s="269"/>
      <c r="AM661" s="269"/>
      <c r="AN661" s="269"/>
      <c r="AO661" s="269"/>
      <c r="AP661" s="269"/>
      <c r="AQ661" s="269"/>
      <c r="AR661" s="269"/>
      <c r="AS661" s="269"/>
      <c r="AT661" s="269"/>
      <c r="AU661" s="269"/>
      <c r="AV661" s="269"/>
      <c r="AW661" s="269"/>
      <c r="AX661" s="269"/>
      <c r="AY661" s="269"/>
      <c r="AZ661" s="269"/>
      <c r="BA661" s="269"/>
      <c r="BB661" s="269"/>
      <c r="BC661" s="269"/>
      <c r="BD661" s="269"/>
      <c r="BE661" s="269"/>
      <c r="BF661" s="269"/>
      <c r="BG661" s="269"/>
      <c r="BH661" s="269"/>
      <c r="BI661" s="269"/>
      <c r="BJ661" s="269"/>
      <c r="BK661" s="269"/>
      <c r="BL661" s="269"/>
      <c r="BM661" s="269"/>
      <c r="BN661" s="269"/>
      <c r="BO661" s="269"/>
      <c r="BP661" s="269"/>
      <c r="BQ661" s="269"/>
    </row>
    <row r="662" spans="1:69" ht="15.75" customHeight="1">
      <c r="A662" s="269"/>
      <c r="B662" s="269"/>
      <c r="C662" s="269"/>
      <c r="D662" s="269"/>
      <c r="E662" s="269"/>
      <c r="F662" s="269"/>
      <c r="G662" s="269"/>
      <c r="H662" s="269"/>
      <c r="I662" s="269"/>
      <c r="J662" s="269"/>
      <c r="K662" s="269"/>
      <c r="L662" s="269"/>
      <c r="M662" s="269"/>
      <c r="N662" s="269"/>
      <c r="O662" s="269"/>
      <c r="P662" s="269"/>
      <c r="Q662" s="269"/>
      <c r="R662" s="269"/>
      <c r="S662" s="269"/>
      <c r="T662" s="269"/>
      <c r="U662" s="269"/>
      <c r="V662" s="269"/>
      <c r="W662" s="269"/>
      <c r="X662" s="269"/>
      <c r="Y662" s="269"/>
      <c r="Z662" s="269"/>
      <c r="AA662" s="269"/>
      <c r="AB662" s="269"/>
      <c r="AC662" s="269"/>
      <c r="AD662" s="269"/>
      <c r="AE662" s="269"/>
      <c r="AF662" s="269"/>
      <c r="AG662" s="269"/>
      <c r="AH662" s="269"/>
      <c r="AI662" s="269"/>
      <c r="AJ662" s="269"/>
      <c r="AK662" s="269"/>
      <c r="AL662" s="269"/>
      <c r="AM662" s="269"/>
      <c r="AN662" s="269"/>
      <c r="AO662" s="269"/>
      <c r="AP662" s="269"/>
      <c r="AQ662" s="269"/>
      <c r="AR662" s="269"/>
      <c r="AS662" s="269"/>
      <c r="AT662" s="269"/>
      <c r="AU662" s="269"/>
      <c r="AV662" s="269"/>
      <c r="AW662" s="269"/>
      <c r="AX662" s="269"/>
      <c r="AY662" s="269"/>
      <c r="AZ662" s="269"/>
      <c r="BA662" s="269"/>
      <c r="BB662" s="269"/>
      <c r="BC662" s="269"/>
      <c r="BD662" s="269"/>
      <c r="BE662" s="269"/>
      <c r="BF662" s="269"/>
      <c r="BG662" s="269"/>
      <c r="BH662" s="269"/>
      <c r="BI662" s="269"/>
      <c r="BJ662" s="269"/>
      <c r="BK662" s="269"/>
      <c r="BL662" s="269"/>
      <c r="BM662" s="269"/>
      <c r="BN662" s="269"/>
      <c r="BO662" s="269"/>
      <c r="BP662" s="269"/>
      <c r="BQ662" s="269"/>
    </row>
    <row r="663" spans="1:69" ht="15.75" customHeight="1">
      <c r="A663" s="269"/>
      <c r="B663" s="269"/>
      <c r="C663" s="269"/>
      <c r="D663" s="269"/>
      <c r="E663" s="269"/>
      <c r="F663" s="269"/>
      <c r="G663" s="269"/>
      <c r="H663" s="269"/>
      <c r="I663" s="269"/>
      <c r="J663" s="269"/>
      <c r="K663" s="269"/>
      <c r="L663" s="269"/>
      <c r="M663" s="269"/>
      <c r="N663" s="269"/>
      <c r="O663" s="269"/>
      <c r="P663" s="269"/>
      <c r="Q663" s="269"/>
      <c r="R663" s="269"/>
      <c r="S663" s="269"/>
      <c r="T663" s="269"/>
      <c r="U663" s="269"/>
      <c r="V663" s="269"/>
      <c r="W663" s="269"/>
      <c r="X663" s="269"/>
      <c r="Y663" s="269"/>
      <c r="Z663" s="269"/>
      <c r="AA663" s="269"/>
      <c r="AB663" s="269"/>
      <c r="AC663" s="269"/>
      <c r="AD663" s="269"/>
      <c r="AE663" s="269"/>
      <c r="AF663" s="269"/>
      <c r="AG663" s="269"/>
      <c r="AH663" s="269"/>
      <c r="AI663" s="269"/>
      <c r="AJ663" s="269"/>
      <c r="AK663" s="269"/>
      <c r="AL663" s="269"/>
      <c r="AM663" s="269"/>
      <c r="AN663" s="269"/>
      <c r="AO663" s="269"/>
      <c r="AP663" s="269"/>
      <c r="AQ663" s="269"/>
      <c r="AR663" s="269"/>
      <c r="AS663" s="269"/>
      <c r="AT663" s="269"/>
      <c r="AU663" s="269"/>
      <c r="AV663" s="269"/>
      <c r="AW663" s="269"/>
      <c r="AX663" s="269"/>
      <c r="AY663" s="269"/>
      <c r="AZ663" s="269"/>
      <c r="BA663" s="269"/>
      <c r="BB663" s="269"/>
      <c r="BC663" s="269"/>
      <c r="BD663" s="269"/>
      <c r="BE663" s="269"/>
      <c r="BF663" s="269"/>
      <c r="BG663" s="269"/>
      <c r="BH663" s="269"/>
      <c r="BI663" s="269"/>
      <c r="BJ663" s="269"/>
      <c r="BK663" s="269"/>
      <c r="BL663" s="269"/>
      <c r="BM663" s="269"/>
      <c r="BN663" s="269"/>
      <c r="BO663" s="269"/>
      <c r="BP663" s="269"/>
      <c r="BQ663" s="269"/>
    </row>
    <row r="664" spans="1:69" ht="15.75" customHeight="1">
      <c r="A664" s="269"/>
      <c r="B664" s="269"/>
      <c r="C664" s="269"/>
      <c r="D664" s="269"/>
      <c r="E664" s="269"/>
      <c r="F664" s="269"/>
      <c r="G664" s="269"/>
      <c r="H664" s="269"/>
      <c r="I664" s="269"/>
      <c r="J664" s="269"/>
      <c r="K664" s="269"/>
      <c r="L664" s="269"/>
      <c r="M664" s="269"/>
      <c r="N664" s="269"/>
      <c r="O664" s="269"/>
      <c r="P664" s="269"/>
      <c r="Q664" s="269"/>
      <c r="R664" s="269"/>
      <c r="S664" s="269"/>
      <c r="T664" s="269"/>
      <c r="U664" s="269"/>
      <c r="V664" s="269"/>
      <c r="W664" s="269"/>
      <c r="X664" s="269"/>
      <c r="Y664" s="269"/>
      <c r="Z664" s="269"/>
      <c r="AA664" s="269"/>
      <c r="AB664" s="269"/>
      <c r="AC664" s="269"/>
      <c r="AD664" s="269"/>
      <c r="AE664" s="269"/>
      <c r="AF664" s="269"/>
      <c r="AG664" s="269"/>
      <c r="AH664" s="269"/>
      <c r="AI664" s="269"/>
      <c r="AJ664" s="269"/>
      <c r="AK664" s="269"/>
      <c r="AL664" s="269"/>
      <c r="AM664" s="269"/>
      <c r="AN664" s="269"/>
      <c r="AO664" s="269"/>
      <c r="AP664" s="269"/>
      <c r="AQ664" s="269"/>
      <c r="AR664" s="269"/>
      <c r="AS664" s="269"/>
      <c r="AT664" s="269"/>
      <c r="AU664" s="269"/>
      <c r="AV664" s="269"/>
      <c r="AW664" s="269"/>
      <c r="AX664" s="269"/>
      <c r="AY664" s="269"/>
      <c r="AZ664" s="269"/>
      <c r="BA664" s="269"/>
      <c r="BB664" s="269"/>
      <c r="BC664" s="269"/>
      <c r="BD664" s="269"/>
      <c r="BE664" s="269"/>
      <c r="BF664" s="269"/>
      <c r="BG664" s="269"/>
      <c r="BH664" s="269"/>
      <c r="BI664" s="269"/>
      <c r="BJ664" s="269"/>
      <c r="BK664" s="269"/>
      <c r="BL664" s="269"/>
      <c r="BM664" s="269"/>
      <c r="BN664" s="269"/>
      <c r="BO664" s="269"/>
      <c r="BP664" s="269"/>
      <c r="BQ664" s="269"/>
    </row>
    <row r="665" spans="1:69" ht="15.75" customHeight="1">
      <c r="A665" s="269"/>
      <c r="B665" s="269"/>
      <c r="C665" s="269"/>
      <c r="D665" s="269"/>
      <c r="E665" s="269"/>
      <c r="F665" s="269"/>
      <c r="G665" s="269"/>
      <c r="H665" s="269"/>
      <c r="I665" s="269"/>
      <c r="J665" s="269"/>
      <c r="K665" s="269"/>
      <c r="L665" s="269"/>
      <c r="M665" s="269"/>
      <c r="N665" s="269"/>
      <c r="O665" s="269"/>
      <c r="P665" s="269"/>
      <c r="Q665" s="269"/>
      <c r="R665" s="269"/>
      <c r="S665" s="269"/>
      <c r="T665" s="269"/>
      <c r="U665" s="269"/>
      <c r="V665" s="269"/>
      <c r="W665" s="269"/>
      <c r="X665" s="269"/>
      <c r="Y665" s="269"/>
      <c r="Z665" s="269"/>
      <c r="AA665" s="269"/>
      <c r="AB665" s="269"/>
      <c r="AC665" s="269"/>
      <c r="AD665" s="269"/>
      <c r="AE665" s="269"/>
      <c r="AF665" s="269"/>
      <c r="AG665" s="269"/>
      <c r="AH665" s="269"/>
      <c r="AI665" s="269"/>
      <c r="AJ665" s="269"/>
      <c r="AK665" s="269"/>
      <c r="AL665" s="269"/>
      <c r="AM665" s="269"/>
      <c r="AN665" s="269"/>
      <c r="AO665" s="269"/>
      <c r="AP665" s="269"/>
      <c r="AQ665" s="269"/>
      <c r="AR665" s="269"/>
      <c r="AS665" s="269"/>
      <c r="AT665" s="269"/>
      <c r="AU665" s="269"/>
      <c r="AV665" s="269"/>
      <c r="AW665" s="269"/>
      <c r="AX665" s="269"/>
      <c r="AY665" s="269"/>
      <c r="AZ665" s="269"/>
      <c r="BA665" s="269"/>
      <c r="BB665" s="269"/>
      <c r="BC665" s="269"/>
      <c r="BD665" s="269"/>
      <c r="BE665" s="269"/>
      <c r="BF665" s="269"/>
      <c r="BG665" s="269"/>
      <c r="BH665" s="269"/>
      <c r="BI665" s="269"/>
      <c r="BJ665" s="269"/>
      <c r="BK665" s="269"/>
      <c r="BL665" s="269"/>
      <c r="BM665" s="269"/>
      <c r="BN665" s="269"/>
      <c r="BO665" s="269"/>
      <c r="BP665" s="269"/>
      <c r="BQ665" s="269"/>
    </row>
    <row r="666" spans="1:69" ht="15.75" customHeight="1">
      <c r="A666" s="269"/>
      <c r="B666" s="269"/>
      <c r="C666" s="269"/>
      <c r="D666" s="269"/>
      <c r="E666" s="269"/>
      <c r="F666" s="269"/>
      <c r="G666" s="269"/>
      <c r="H666" s="269"/>
      <c r="I666" s="269"/>
      <c r="J666" s="269"/>
      <c r="K666" s="269"/>
      <c r="L666" s="269"/>
      <c r="M666" s="269"/>
      <c r="N666" s="269"/>
      <c r="O666" s="269"/>
      <c r="P666" s="269"/>
      <c r="Q666" s="269"/>
      <c r="R666" s="269"/>
      <c r="S666" s="269"/>
      <c r="T666" s="269"/>
      <c r="U666" s="269"/>
      <c r="V666" s="269"/>
      <c r="W666" s="269"/>
      <c r="X666" s="269"/>
      <c r="Y666" s="269"/>
      <c r="Z666" s="269"/>
      <c r="AA666" s="269"/>
      <c r="AB666" s="269"/>
      <c r="AC666" s="269"/>
      <c r="AD666" s="269"/>
      <c r="AE666" s="269"/>
      <c r="AF666" s="269"/>
      <c r="AG666" s="269"/>
      <c r="AH666" s="269"/>
      <c r="AI666" s="269"/>
      <c r="AJ666" s="269"/>
      <c r="AK666" s="269"/>
      <c r="AL666" s="269"/>
      <c r="AM666" s="269"/>
      <c r="AN666" s="269"/>
      <c r="AO666" s="269"/>
      <c r="AP666" s="269"/>
      <c r="AQ666" s="269"/>
      <c r="AR666" s="269"/>
      <c r="AS666" s="269"/>
      <c r="AT666" s="269"/>
      <c r="AU666" s="269"/>
      <c r="AV666" s="269"/>
      <c r="AW666" s="269"/>
      <c r="AX666" s="269"/>
      <c r="AY666" s="269"/>
      <c r="AZ666" s="269"/>
      <c r="BA666" s="269"/>
      <c r="BB666" s="269"/>
      <c r="BC666" s="269"/>
      <c r="BD666" s="269"/>
      <c r="BE666" s="269"/>
      <c r="BF666" s="269"/>
      <c r="BG666" s="269"/>
      <c r="BH666" s="269"/>
      <c r="BI666" s="269"/>
      <c r="BJ666" s="269"/>
      <c r="BK666" s="269"/>
      <c r="BL666" s="269"/>
      <c r="BM666" s="269"/>
      <c r="BN666" s="269"/>
      <c r="BO666" s="269"/>
      <c r="BP666" s="269"/>
      <c r="BQ666" s="269"/>
    </row>
    <row r="667" spans="1:69" ht="15.75" customHeight="1">
      <c r="A667" s="269"/>
      <c r="B667" s="269"/>
      <c r="C667" s="269"/>
      <c r="D667" s="269"/>
      <c r="E667" s="269"/>
      <c r="F667" s="269"/>
      <c r="G667" s="269"/>
      <c r="H667" s="269"/>
      <c r="I667" s="269"/>
      <c r="J667" s="269"/>
      <c r="K667" s="269"/>
      <c r="L667" s="269"/>
      <c r="M667" s="269"/>
      <c r="N667" s="269"/>
      <c r="O667" s="269"/>
      <c r="P667" s="269"/>
      <c r="Q667" s="269"/>
      <c r="R667" s="269"/>
      <c r="S667" s="269"/>
      <c r="T667" s="269"/>
      <c r="U667" s="269"/>
      <c r="V667" s="269"/>
      <c r="W667" s="269"/>
      <c r="X667" s="269"/>
      <c r="Y667" s="269"/>
      <c r="Z667" s="269"/>
      <c r="AA667" s="269"/>
      <c r="AB667" s="269"/>
      <c r="AC667" s="269"/>
      <c r="AD667" s="269"/>
      <c r="AE667" s="269"/>
      <c r="AF667" s="269"/>
      <c r="AG667" s="269"/>
      <c r="AH667" s="269"/>
      <c r="AI667" s="269"/>
      <c r="AJ667" s="269"/>
      <c r="AK667" s="269"/>
      <c r="AL667" s="269"/>
      <c r="AM667" s="269"/>
      <c r="AN667" s="269"/>
      <c r="AO667" s="269"/>
      <c r="AP667" s="269"/>
      <c r="AQ667" s="269"/>
      <c r="AR667" s="269"/>
      <c r="AS667" s="269"/>
      <c r="AT667" s="269"/>
      <c r="AU667" s="269"/>
      <c r="AV667" s="269"/>
      <c r="AW667" s="269"/>
      <c r="AX667" s="269"/>
      <c r="AY667" s="269"/>
      <c r="AZ667" s="269"/>
      <c r="BA667" s="269"/>
      <c r="BB667" s="269"/>
      <c r="BC667" s="269"/>
      <c r="BD667" s="269"/>
      <c r="BE667" s="269"/>
      <c r="BF667" s="269"/>
      <c r="BG667" s="269"/>
      <c r="BH667" s="269"/>
      <c r="BI667" s="269"/>
      <c r="BJ667" s="269"/>
      <c r="BK667" s="269"/>
      <c r="BL667" s="269"/>
      <c r="BM667" s="269"/>
      <c r="BN667" s="269"/>
      <c r="BO667" s="269"/>
      <c r="BP667" s="269"/>
      <c r="BQ667" s="269"/>
    </row>
    <row r="668" spans="1:69" ht="15.75" customHeight="1">
      <c r="A668" s="269"/>
      <c r="B668" s="269"/>
      <c r="C668" s="269"/>
      <c r="D668" s="269"/>
      <c r="E668" s="269"/>
      <c r="F668" s="269"/>
      <c r="G668" s="269"/>
      <c r="H668" s="269"/>
      <c r="I668" s="269"/>
      <c r="J668" s="269"/>
      <c r="K668" s="269"/>
      <c r="L668" s="269"/>
      <c r="M668" s="269"/>
      <c r="N668" s="269"/>
      <c r="O668" s="269"/>
      <c r="P668" s="269"/>
      <c r="Q668" s="269"/>
      <c r="R668" s="269"/>
      <c r="S668" s="269"/>
      <c r="T668" s="269"/>
      <c r="U668" s="269"/>
      <c r="V668" s="269"/>
      <c r="W668" s="269"/>
      <c r="X668" s="269"/>
      <c r="Y668" s="269"/>
      <c r="Z668" s="269"/>
      <c r="AA668" s="269"/>
      <c r="AB668" s="269"/>
      <c r="AC668" s="269"/>
      <c r="AD668" s="269"/>
      <c r="AE668" s="269"/>
      <c r="AF668" s="269"/>
      <c r="AG668" s="269"/>
      <c r="AH668" s="269"/>
      <c r="AI668" s="269"/>
      <c r="AJ668" s="269"/>
      <c r="AK668" s="269"/>
      <c r="AL668" s="269"/>
      <c r="AM668" s="269"/>
      <c r="AN668" s="269"/>
      <c r="AO668" s="269"/>
      <c r="AP668" s="269"/>
      <c r="AQ668" s="269"/>
      <c r="AR668" s="269"/>
      <c r="AS668" s="269"/>
      <c r="AT668" s="269"/>
      <c r="AU668" s="269"/>
      <c r="AV668" s="269"/>
      <c r="AW668" s="269"/>
      <c r="AX668" s="269"/>
      <c r="AY668" s="269"/>
      <c r="AZ668" s="269"/>
      <c r="BA668" s="269"/>
      <c r="BB668" s="269"/>
      <c r="BC668" s="269"/>
      <c r="BD668" s="269"/>
      <c r="BE668" s="269"/>
      <c r="BF668" s="269"/>
      <c r="BG668" s="269"/>
      <c r="BH668" s="269"/>
      <c r="BI668" s="269"/>
      <c r="BJ668" s="269"/>
      <c r="BK668" s="269"/>
      <c r="BL668" s="269"/>
      <c r="BM668" s="269"/>
      <c r="BN668" s="269"/>
      <c r="BO668" s="269"/>
      <c r="BP668" s="269"/>
      <c r="BQ668" s="269"/>
    </row>
    <row r="669" spans="1:69" ht="15.75" customHeight="1">
      <c r="A669" s="269"/>
      <c r="B669" s="269"/>
      <c r="C669" s="269"/>
      <c r="D669" s="269"/>
      <c r="E669" s="269"/>
      <c r="F669" s="269"/>
      <c r="G669" s="269"/>
      <c r="H669" s="269"/>
      <c r="I669" s="269"/>
      <c r="J669" s="269"/>
      <c r="K669" s="269"/>
      <c r="L669" s="269"/>
      <c r="M669" s="269"/>
      <c r="N669" s="269"/>
      <c r="O669" s="269"/>
      <c r="P669" s="269"/>
      <c r="Q669" s="269"/>
      <c r="R669" s="269"/>
      <c r="S669" s="269"/>
      <c r="T669" s="269"/>
      <c r="U669" s="269"/>
      <c r="V669" s="269"/>
      <c r="W669" s="269"/>
      <c r="X669" s="269"/>
      <c r="Y669" s="269"/>
      <c r="Z669" s="269"/>
      <c r="AA669" s="269"/>
      <c r="AB669" s="269"/>
      <c r="AC669" s="269"/>
      <c r="AD669" s="269"/>
      <c r="AE669" s="269"/>
      <c r="AF669" s="269"/>
      <c r="AG669" s="269"/>
      <c r="AH669" s="269"/>
      <c r="AI669" s="269"/>
      <c r="AJ669" s="269"/>
      <c r="AK669" s="269"/>
      <c r="AL669" s="269"/>
      <c r="AM669" s="269"/>
      <c r="AN669" s="269"/>
      <c r="AO669" s="269"/>
      <c r="AP669" s="269"/>
      <c r="AQ669" s="269"/>
      <c r="AR669" s="269"/>
      <c r="AS669" s="269"/>
      <c r="AT669" s="269"/>
      <c r="AU669" s="269"/>
      <c r="AV669" s="269"/>
      <c r="AW669" s="269"/>
      <c r="AX669" s="269"/>
      <c r="AY669" s="269"/>
      <c r="AZ669" s="269"/>
      <c r="BA669" s="269"/>
      <c r="BB669" s="269"/>
      <c r="BC669" s="269"/>
      <c r="BD669" s="269"/>
      <c r="BE669" s="269"/>
      <c r="BF669" s="269"/>
      <c r="BG669" s="269"/>
      <c r="BH669" s="269"/>
      <c r="BI669" s="269"/>
      <c r="BJ669" s="269"/>
      <c r="BK669" s="269"/>
      <c r="BL669" s="269"/>
      <c r="BM669" s="269"/>
      <c r="BN669" s="269"/>
      <c r="BO669" s="269"/>
      <c r="BP669" s="269"/>
      <c r="BQ669" s="269"/>
    </row>
    <row r="670" spans="1:69" ht="15.75" customHeight="1">
      <c r="A670" s="269"/>
      <c r="B670" s="269"/>
      <c r="C670" s="269"/>
      <c r="D670" s="269"/>
      <c r="E670" s="269"/>
      <c r="F670" s="269"/>
      <c r="G670" s="269"/>
      <c r="H670" s="269"/>
      <c r="I670" s="269"/>
      <c r="J670" s="269"/>
      <c r="K670" s="269"/>
      <c r="L670" s="269"/>
      <c r="M670" s="269"/>
      <c r="N670" s="269"/>
      <c r="O670" s="269"/>
      <c r="P670" s="269"/>
      <c r="Q670" s="269"/>
      <c r="R670" s="269"/>
      <c r="S670" s="269"/>
      <c r="T670" s="269"/>
      <c r="U670" s="269"/>
      <c r="V670" s="269"/>
      <c r="W670" s="269"/>
      <c r="X670" s="269"/>
      <c r="Y670" s="269"/>
      <c r="Z670" s="269"/>
      <c r="AA670" s="269"/>
      <c r="AB670" s="269"/>
      <c r="AC670" s="269"/>
      <c r="AD670" s="269"/>
      <c r="AE670" s="269"/>
      <c r="AF670" s="269"/>
      <c r="AG670" s="269"/>
      <c r="AH670" s="269"/>
      <c r="AI670" s="269"/>
      <c r="AJ670" s="269"/>
      <c r="AK670" s="269"/>
      <c r="AL670" s="269"/>
      <c r="AM670" s="269"/>
      <c r="AN670" s="269"/>
      <c r="AO670" s="269"/>
      <c r="AP670" s="269"/>
      <c r="AQ670" s="269"/>
      <c r="AR670" s="269"/>
      <c r="AS670" s="269"/>
      <c r="AT670" s="269"/>
      <c r="AU670" s="269"/>
      <c r="AV670" s="269"/>
      <c r="AW670" s="269"/>
      <c r="AX670" s="269"/>
      <c r="AY670" s="269"/>
      <c r="AZ670" s="269"/>
      <c r="BA670" s="269"/>
      <c r="BB670" s="269"/>
      <c r="BC670" s="269"/>
      <c r="BD670" s="269"/>
      <c r="BE670" s="269"/>
      <c r="BF670" s="269"/>
      <c r="BG670" s="269"/>
      <c r="BH670" s="269"/>
      <c r="BI670" s="269"/>
      <c r="BJ670" s="269"/>
      <c r="BK670" s="269"/>
      <c r="BL670" s="269"/>
      <c r="BM670" s="269"/>
      <c r="BN670" s="269"/>
      <c r="BO670" s="269"/>
      <c r="BP670" s="269"/>
      <c r="BQ670" s="269"/>
    </row>
    <row r="671" spans="1:69" ht="15.75" customHeight="1">
      <c r="A671" s="269"/>
      <c r="B671" s="269"/>
      <c r="C671" s="269"/>
      <c r="D671" s="269"/>
      <c r="E671" s="269"/>
      <c r="F671" s="269"/>
      <c r="G671" s="269"/>
      <c r="H671" s="269"/>
      <c r="I671" s="269"/>
      <c r="J671" s="269"/>
      <c r="K671" s="269"/>
      <c r="L671" s="269"/>
      <c r="M671" s="269"/>
      <c r="N671" s="269"/>
      <c r="O671" s="269"/>
      <c r="P671" s="269"/>
      <c r="Q671" s="269"/>
      <c r="R671" s="269"/>
      <c r="S671" s="269"/>
      <c r="T671" s="269"/>
      <c r="U671" s="269"/>
      <c r="V671" s="269"/>
      <c r="W671" s="269"/>
      <c r="X671" s="269"/>
      <c r="Y671" s="269"/>
      <c r="Z671" s="269"/>
      <c r="AA671" s="269"/>
      <c r="AB671" s="269"/>
      <c r="AC671" s="269"/>
      <c r="AD671" s="269"/>
      <c r="AE671" s="269"/>
      <c r="AF671" s="269"/>
      <c r="AG671" s="269"/>
      <c r="AH671" s="269"/>
      <c r="AI671" s="269"/>
      <c r="AJ671" s="269"/>
      <c r="AK671" s="269"/>
      <c r="AL671" s="269"/>
      <c r="AM671" s="269"/>
      <c r="AN671" s="269"/>
      <c r="AO671" s="269"/>
      <c r="AP671" s="269"/>
      <c r="AQ671" s="269"/>
      <c r="AR671" s="269"/>
      <c r="AS671" s="269"/>
      <c r="AT671" s="269"/>
      <c r="AU671" s="269"/>
      <c r="AV671" s="269"/>
      <c r="AW671" s="269"/>
      <c r="AX671" s="269"/>
      <c r="AY671" s="269"/>
      <c r="AZ671" s="269"/>
      <c r="BA671" s="269"/>
      <c r="BB671" s="269"/>
      <c r="BC671" s="269"/>
      <c r="BD671" s="269"/>
      <c r="BE671" s="269"/>
      <c r="BF671" s="269"/>
      <c r="BG671" s="269"/>
      <c r="BH671" s="269"/>
      <c r="BI671" s="269"/>
      <c r="BJ671" s="269"/>
      <c r="BK671" s="269"/>
      <c r="BL671" s="269"/>
      <c r="BM671" s="269"/>
      <c r="BN671" s="269"/>
      <c r="BO671" s="269"/>
      <c r="BP671" s="269"/>
      <c r="BQ671" s="269"/>
    </row>
    <row r="672" spans="1:69" ht="15.75" customHeight="1">
      <c r="A672" s="269"/>
      <c r="B672" s="269"/>
      <c r="C672" s="269"/>
      <c r="D672" s="269"/>
      <c r="E672" s="269"/>
      <c r="F672" s="269"/>
      <c r="G672" s="269"/>
      <c r="H672" s="269"/>
      <c r="I672" s="269"/>
      <c r="J672" s="269"/>
      <c r="K672" s="269"/>
      <c r="L672" s="269"/>
      <c r="M672" s="269"/>
      <c r="N672" s="269"/>
      <c r="O672" s="269"/>
      <c r="P672" s="269"/>
      <c r="Q672" s="269"/>
      <c r="R672" s="269"/>
      <c r="S672" s="269"/>
      <c r="T672" s="269"/>
      <c r="U672" s="269"/>
      <c r="V672" s="269"/>
      <c r="W672" s="269"/>
      <c r="X672" s="269"/>
      <c r="Y672" s="269"/>
      <c r="Z672" s="269"/>
      <c r="AA672" s="269"/>
      <c r="AB672" s="269"/>
      <c r="AC672" s="269"/>
      <c r="AD672" s="269"/>
      <c r="AE672" s="269"/>
      <c r="AF672" s="269"/>
      <c r="AG672" s="269"/>
      <c r="AH672" s="269"/>
      <c r="AI672" s="269"/>
      <c r="AJ672" s="269"/>
      <c r="AK672" s="269"/>
      <c r="AL672" s="269"/>
      <c r="AM672" s="269"/>
      <c r="AN672" s="269"/>
      <c r="AO672" s="269"/>
      <c r="AP672" s="269"/>
      <c r="AQ672" s="269"/>
      <c r="AR672" s="269"/>
      <c r="AS672" s="269"/>
      <c r="AT672" s="269"/>
      <c r="AU672" s="269"/>
      <c r="AV672" s="269"/>
      <c r="AW672" s="269"/>
      <c r="AX672" s="269"/>
      <c r="AY672" s="269"/>
      <c r="AZ672" s="269"/>
      <c r="BA672" s="269"/>
      <c r="BB672" s="269"/>
      <c r="BC672" s="269"/>
      <c r="BD672" s="269"/>
      <c r="BE672" s="269"/>
      <c r="BF672" s="269"/>
      <c r="BG672" s="269"/>
      <c r="BH672" s="269"/>
      <c r="BI672" s="269"/>
      <c r="BJ672" s="269"/>
      <c r="BK672" s="269"/>
      <c r="BL672" s="269"/>
      <c r="BM672" s="269"/>
      <c r="BN672" s="269"/>
      <c r="BO672" s="269"/>
      <c r="BP672" s="269"/>
      <c r="BQ672" s="269"/>
    </row>
    <row r="673" spans="1:69" ht="15.75" customHeight="1">
      <c r="A673" s="269"/>
      <c r="B673" s="269"/>
      <c r="C673" s="269"/>
      <c r="D673" s="269"/>
      <c r="E673" s="269"/>
      <c r="F673" s="269"/>
      <c r="G673" s="269"/>
      <c r="H673" s="269"/>
      <c r="I673" s="269"/>
      <c r="J673" s="269"/>
      <c r="K673" s="269"/>
      <c r="L673" s="269"/>
      <c r="M673" s="269"/>
      <c r="N673" s="269"/>
      <c r="O673" s="269"/>
      <c r="P673" s="269"/>
      <c r="Q673" s="269"/>
      <c r="R673" s="269"/>
      <c r="S673" s="269"/>
      <c r="T673" s="269"/>
      <c r="U673" s="269"/>
      <c r="V673" s="269"/>
      <c r="W673" s="269"/>
      <c r="X673" s="269"/>
      <c r="Y673" s="269"/>
      <c r="Z673" s="269"/>
      <c r="AA673" s="269"/>
      <c r="AB673" s="269"/>
      <c r="AC673" s="269"/>
      <c r="AD673" s="269"/>
      <c r="AE673" s="269"/>
      <c r="AF673" s="269"/>
      <c r="AG673" s="269"/>
      <c r="AH673" s="269"/>
      <c r="AI673" s="269"/>
      <c r="AJ673" s="269"/>
      <c r="AK673" s="269"/>
      <c r="AL673" s="269"/>
      <c r="AM673" s="269"/>
      <c r="AN673" s="269"/>
      <c r="AO673" s="269"/>
      <c r="AP673" s="269"/>
      <c r="AQ673" s="269"/>
      <c r="AR673" s="269"/>
      <c r="AS673" s="269"/>
      <c r="AT673" s="269"/>
      <c r="AU673" s="269"/>
      <c r="AV673" s="269"/>
      <c r="AW673" s="269"/>
      <c r="AX673" s="269"/>
      <c r="AY673" s="269"/>
      <c r="AZ673" s="269"/>
      <c r="BA673" s="269"/>
      <c r="BB673" s="269"/>
      <c r="BC673" s="269"/>
      <c r="BD673" s="269"/>
      <c r="BE673" s="269"/>
      <c r="BF673" s="269"/>
      <c r="BG673" s="269"/>
      <c r="BH673" s="269"/>
      <c r="BI673" s="269"/>
      <c r="BJ673" s="269"/>
      <c r="BK673" s="269"/>
      <c r="BL673" s="269"/>
      <c r="BM673" s="269"/>
      <c r="BN673" s="269"/>
      <c r="BO673" s="269"/>
      <c r="BP673" s="269"/>
      <c r="BQ673" s="269"/>
    </row>
    <row r="674" spans="1:69" ht="15.75" customHeight="1">
      <c r="A674" s="269"/>
      <c r="B674" s="269"/>
      <c r="C674" s="269"/>
      <c r="D674" s="269"/>
      <c r="E674" s="269"/>
      <c r="F674" s="269"/>
      <c r="G674" s="269"/>
      <c r="H674" s="269"/>
      <c r="I674" s="269"/>
      <c r="J674" s="269"/>
      <c r="K674" s="269"/>
      <c r="L674" s="269"/>
      <c r="M674" s="269"/>
      <c r="N674" s="269"/>
      <c r="O674" s="269"/>
      <c r="P674" s="269"/>
      <c r="Q674" s="269"/>
      <c r="R674" s="269"/>
      <c r="S674" s="269"/>
      <c r="T674" s="269"/>
      <c r="U674" s="269"/>
      <c r="V674" s="269"/>
      <c r="W674" s="269"/>
      <c r="X674" s="269"/>
      <c r="Y674" s="269"/>
      <c r="Z674" s="269"/>
      <c r="AA674" s="269"/>
      <c r="AB674" s="269"/>
      <c r="AC674" s="269"/>
      <c r="AD674" s="269"/>
      <c r="AE674" s="269"/>
      <c r="AF674" s="269"/>
      <c r="AG674" s="269"/>
      <c r="AH674" s="269"/>
      <c r="AI674" s="269"/>
      <c r="AJ674" s="269"/>
      <c r="AK674" s="269"/>
      <c r="AL674" s="269"/>
      <c r="AM674" s="269"/>
      <c r="AN674" s="269"/>
      <c r="AO674" s="269"/>
      <c r="AP674" s="269"/>
      <c r="AQ674" s="269"/>
      <c r="AR674" s="269"/>
      <c r="AS674" s="269"/>
      <c r="AT674" s="269"/>
      <c r="AU674" s="269"/>
      <c r="AV674" s="269"/>
      <c r="AW674" s="269"/>
      <c r="AX674" s="269"/>
      <c r="AY674" s="269"/>
      <c r="AZ674" s="269"/>
      <c r="BA674" s="269"/>
      <c r="BB674" s="269"/>
      <c r="BC674" s="269"/>
      <c r="BD674" s="269"/>
      <c r="BE674" s="269"/>
      <c r="BF674" s="269"/>
      <c r="BG674" s="269"/>
      <c r="BH674" s="269"/>
      <c r="BI674" s="269"/>
      <c r="BJ674" s="269"/>
      <c r="BK674" s="269"/>
      <c r="BL674" s="269"/>
      <c r="BM674" s="269"/>
      <c r="BN674" s="269"/>
      <c r="BO674" s="269"/>
      <c r="BP674" s="269"/>
      <c r="BQ674" s="269"/>
    </row>
    <row r="675" spans="1:69" ht="15.75" customHeight="1">
      <c r="A675" s="269"/>
      <c r="B675" s="269"/>
      <c r="C675" s="269"/>
      <c r="D675" s="269"/>
      <c r="E675" s="269"/>
      <c r="F675" s="269"/>
      <c r="G675" s="269"/>
      <c r="H675" s="269"/>
      <c r="I675" s="269"/>
      <c r="J675" s="269"/>
      <c r="K675" s="269"/>
      <c r="L675" s="269"/>
      <c r="M675" s="269"/>
      <c r="N675" s="269"/>
      <c r="O675" s="269"/>
      <c r="P675" s="269"/>
      <c r="Q675" s="269"/>
      <c r="R675" s="269"/>
      <c r="S675" s="269"/>
      <c r="T675" s="269"/>
      <c r="U675" s="269"/>
      <c r="V675" s="269"/>
      <c r="W675" s="269"/>
      <c r="X675" s="269"/>
      <c r="Y675" s="269"/>
      <c r="Z675" s="269"/>
      <c r="AA675" s="269"/>
      <c r="AB675" s="269"/>
      <c r="AC675" s="269"/>
      <c r="AD675" s="269"/>
      <c r="AE675" s="269"/>
      <c r="AF675" s="269"/>
      <c r="AG675" s="269"/>
      <c r="AH675" s="269"/>
      <c r="AI675" s="269"/>
      <c r="AJ675" s="269"/>
      <c r="AK675" s="269"/>
      <c r="AL675" s="269"/>
      <c r="AM675" s="269"/>
      <c r="AN675" s="269"/>
      <c r="AO675" s="269"/>
      <c r="AP675" s="269"/>
      <c r="AQ675" s="269"/>
      <c r="AR675" s="269"/>
      <c r="AS675" s="269"/>
      <c r="AT675" s="269"/>
      <c r="AU675" s="269"/>
      <c r="AV675" s="269"/>
      <c r="AW675" s="269"/>
      <c r="AX675" s="269"/>
      <c r="AY675" s="269"/>
      <c r="AZ675" s="269"/>
      <c r="BA675" s="269"/>
      <c r="BB675" s="269"/>
      <c r="BC675" s="269"/>
      <c r="BD675" s="269"/>
      <c r="BE675" s="269"/>
      <c r="BF675" s="269"/>
      <c r="BG675" s="269"/>
      <c r="BH675" s="269"/>
      <c r="BI675" s="269"/>
      <c r="BJ675" s="269"/>
      <c r="BK675" s="269"/>
      <c r="BL675" s="269"/>
      <c r="BM675" s="269"/>
      <c r="BN675" s="269"/>
      <c r="BO675" s="269"/>
      <c r="BP675" s="269"/>
      <c r="BQ675" s="269"/>
    </row>
    <row r="676" spans="1:69" ht="15.75" customHeight="1">
      <c r="A676" s="269"/>
      <c r="B676" s="269"/>
      <c r="C676" s="269"/>
      <c r="D676" s="269"/>
      <c r="E676" s="269"/>
      <c r="F676" s="269"/>
      <c r="G676" s="269"/>
      <c r="H676" s="269"/>
      <c r="I676" s="269"/>
      <c r="J676" s="269"/>
      <c r="K676" s="269"/>
      <c r="L676" s="269"/>
      <c r="M676" s="269"/>
      <c r="N676" s="269"/>
      <c r="O676" s="269"/>
      <c r="P676" s="269"/>
      <c r="Q676" s="269"/>
      <c r="R676" s="269"/>
      <c r="S676" s="269"/>
      <c r="T676" s="269"/>
      <c r="U676" s="269"/>
      <c r="V676" s="269"/>
      <c r="W676" s="269"/>
      <c r="X676" s="269"/>
      <c r="Y676" s="269"/>
      <c r="Z676" s="269"/>
      <c r="AA676" s="269"/>
      <c r="AB676" s="269"/>
      <c r="AC676" s="269"/>
      <c r="AD676" s="269"/>
      <c r="AE676" s="269"/>
      <c r="AF676" s="269"/>
      <c r="AG676" s="269"/>
      <c r="AH676" s="269"/>
      <c r="AI676" s="269"/>
      <c r="AJ676" s="269"/>
      <c r="AK676" s="269"/>
      <c r="AL676" s="269"/>
      <c r="AM676" s="269"/>
      <c r="AN676" s="269"/>
      <c r="AO676" s="269"/>
      <c r="AP676" s="269"/>
      <c r="AQ676" s="269"/>
      <c r="AR676" s="269"/>
      <c r="AS676" s="269"/>
      <c r="AT676" s="269"/>
      <c r="AU676" s="269"/>
      <c r="AV676" s="269"/>
      <c r="AW676" s="269"/>
      <c r="AX676" s="269"/>
      <c r="AY676" s="269"/>
      <c r="AZ676" s="269"/>
      <c r="BA676" s="269"/>
      <c r="BB676" s="269"/>
      <c r="BC676" s="269"/>
      <c r="BD676" s="269"/>
      <c r="BE676" s="269"/>
      <c r="BF676" s="269"/>
      <c r="BG676" s="269"/>
      <c r="BH676" s="269"/>
      <c r="BI676" s="269"/>
      <c r="BJ676" s="269"/>
      <c r="BK676" s="269"/>
      <c r="BL676" s="269"/>
      <c r="BM676" s="269"/>
      <c r="BN676" s="269"/>
      <c r="BO676" s="269"/>
      <c r="BP676" s="269"/>
      <c r="BQ676" s="269"/>
    </row>
    <row r="677" spans="1:69" ht="15.75" customHeight="1">
      <c r="A677" s="269"/>
      <c r="B677" s="269"/>
      <c r="C677" s="269"/>
      <c r="D677" s="269"/>
      <c r="E677" s="269"/>
      <c r="F677" s="269"/>
      <c r="G677" s="269"/>
      <c r="H677" s="269"/>
      <c r="I677" s="269"/>
      <c r="J677" s="269"/>
      <c r="K677" s="269"/>
      <c r="L677" s="269"/>
      <c r="M677" s="269"/>
      <c r="N677" s="269"/>
      <c r="O677" s="269"/>
      <c r="P677" s="269"/>
      <c r="Q677" s="269"/>
      <c r="R677" s="269"/>
      <c r="S677" s="269"/>
      <c r="T677" s="269"/>
      <c r="U677" s="269"/>
      <c r="V677" s="269"/>
      <c r="W677" s="269"/>
      <c r="X677" s="269"/>
      <c r="Y677" s="269"/>
      <c r="Z677" s="269"/>
      <c r="AA677" s="269"/>
      <c r="AB677" s="269"/>
      <c r="AC677" s="269"/>
      <c r="AD677" s="269"/>
      <c r="AE677" s="269"/>
      <c r="AF677" s="269"/>
      <c r="AG677" s="269"/>
      <c r="AH677" s="269"/>
      <c r="AI677" s="269"/>
      <c r="AJ677" s="269"/>
      <c r="AK677" s="269"/>
      <c r="AL677" s="269"/>
      <c r="AM677" s="269"/>
      <c r="AN677" s="269"/>
      <c r="AO677" s="269"/>
      <c r="AP677" s="269"/>
      <c r="AQ677" s="269"/>
      <c r="AR677" s="269"/>
      <c r="AS677" s="269"/>
      <c r="AT677" s="269"/>
      <c r="AU677" s="269"/>
      <c r="AV677" s="269"/>
      <c r="AW677" s="269"/>
      <c r="AX677" s="269"/>
      <c r="AY677" s="269"/>
      <c r="AZ677" s="269"/>
      <c r="BA677" s="269"/>
      <c r="BB677" s="269"/>
      <c r="BC677" s="269"/>
      <c r="BD677" s="269"/>
      <c r="BE677" s="269"/>
      <c r="BF677" s="269"/>
      <c r="BG677" s="269"/>
      <c r="BH677" s="269"/>
      <c r="BI677" s="269"/>
      <c r="BJ677" s="269"/>
      <c r="BK677" s="269"/>
      <c r="BL677" s="269"/>
      <c r="BM677" s="269"/>
      <c r="BN677" s="269"/>
      <c r="BO677" s="269"/>
      <c r="BP677" s="269"/>
      <c r="BQ677" s="269"/>
    </row>
    <row r="678" spans="1:69" ht="15.75" customHeight="1">
      <c r="A678" s="269"/>
      <c r="B678" s="269"/>
      <c r="C678" s="269"/>
      <c r="D678" s="269"/>
      <c r="E678" s="269"/>
      <c r="F678" s="269"/>
      <c r="G678" s="269"/>
      <c r="H678" s="269"/>
      <c r="I678" s="269"/>
      <c r="J678" s="269"/>
      <c r="K678" s="269"/>
      <c r="L678" s="269"/>
      <c r="M678" s="269"/>
      <c r="N678" s="269"/>
      <c r="O678" s="269"/>
      <c r="P678" s="269"/>
      <c r="Q678" s="269"/>
      <c r="R678" s="269"/>
      <c r="S678" s="269"/>
      <c r="T678" s="269"/>
      <c r="U678" s="269"/>
      <c r="V678" s="269"/>
      <c r="W678" s="269"/>
      <c r="X678" s="269"/>
      <c r="Y678" s="269"/>
      <c r="Z678" s="269"/>
      <c r="AA678" s="269"/>
      <c r="AB678" s="269"/>
      <c r="AC678" s="269"/>
      <c r="AD678" s="269"/>
      <c r="AE678" s="269"/>
      <c r="AF678" s="269"/>
      <c r="AG678" s="269"/>
      <c r="AH678" s="269"/>
      <c r="AI678" s="269"/>
      <c r="AJ678" s="269"/>
      <c r="AK678" s="269"/>
      <c r="AL678" s="269"/>
      <c r="AM678" s="269"/>
      <c r="AN678" s="269"/>
      <c r="AO678" s="269"/>
      <c r="AP678" s="269"/>
      <c r="AQ678" s="269"/>
      <c r="AR678" s="269"/>
      <c r="AS678" s="269"/>
      <c r="AT678" s="269"/>
      <c r="AU678" s="269"/>
      <c r="AV678" s="269"/>
      <c r="AW678" s="269"/>
      <c r="AX678" s="269"/>
      <c r="AY678" s="269"/>
      <c r="AZ678" s="269"/>
      <c r="BA678" s="269"/>
      <c r="BB678" s="269"/>
      <c r="BC678" s="269"/>
      <c r="BD678" s="269"/>
      <c r="BE678" s="269"/>
      <c r="BF678" s="269"/>
      <c r="BG678" s="269"/>
      <c r="BH678" s="269"/>
      <c r="BI678" s="269"/>
      <c r="BJ678" s="269"/>
      <c r="BK678" s="269"/>
      <c r="BL678" s="269"/>
      <c r="BM678" s="269"/>
      <c r="BN678" s="269"/>
      <c r="BO678" s="269"/>
      <c r="BP678" s="269"/>
      <c r="BQ678" s="269"/>
    </row>
    <row r="679" spans="1:69" ht="15.75" customHeight="1">
      <c r="A679" s="269"/>
      <c r="B679" s="269"/>
      <c r="C679" s="269"/>
      <c r="D679" s="269"/>
      <c r="E679" s="269"/>
      <c r="F679" s="269"/>
      <c r="G679" s="269"/>
      <c r="H679" s="269"/>
      <c r="I679" s="269"/>
      <c r="J679" s="269"/>
      <c r="K679" s="269"/>
      <c r="L679" s="269"/>
      <c r="M679" s="269"/>
      <c r="N679" s="269"/>
      <c r="O679" s="269"/>
      <c r="P679" s="269"/>
      <c r="Q679" s="269"/>
      <c r="R679" s="269"/>
      <c r="S679" s="269"/>
      <c r="T679" s="269"/>
      <c r="U679" s="269"/>
      <c r="V679" s="269"/>
      <c r="W679" s="269"/>
      <c r="X679" s="269"/>
      <c r="Y679" s="269"/>
      <c r="Z679" s="269"/>
      <c r="AA679" s="269"/>
      <c r="AB679" s="269"/>
      <c r="AC679" s="269"/>
      <c r="AD679" s="269"/>
      <c r="AE679" s="269"/>
      <c r="AF679" s="269"/>
      <c r="AG679" s="269"/>
      <c r="AH679" s="269"/>
      <c r="AI679" s="269"/>
      <c r="AJ679" s="269"/>
      <c r="AK679" s="269"/>
      <c r="AL679" s="269"/>
      <c r="AM679" s="269"/>
      <c r="AN679" s="269"/>
      <c r="AO679" s="269"/>
      <c r="AP679" s="269"/>
      <c r="AQ679" s="269"/>
      <c r="AR679" s="269"/>
      <c r="AS679" s="269"/>
      <c r="AT679" s="269"/>
      <c r="AU679" s="269"/>
      <c r="AV679" s="269"/>
      <c r="AW679" s="269"/>
      <c r="AX679" s="269"/>
      <c r="AY679" s="269"/>
      <c r="AZ679" s="269"/>
      <c r="BA679" s="269"/>
      <c r="BB679" s="269"/>
      <c r="BC679" s="269"/>
      <c r="BD679" s="269"/>
      <c r="BE679" s="269"/>
      <c r="BF679" s="269"/>
      <c r="BG679" s="269"/>
      <c r="BH679" s="269"/>
      <c r="BI679" s="269"/>
      <c r="BJ679" s="269"/>
      <c r="BK679" s="269"/>
      <c r="BL679" s="269"/>
      <c r="BM679" s="269"/>
      <c r="BN679" s="269"/>
      <c r="BO679" s="269"/>
      <c r="BP679" s="269"/>
      <c r="BQ679" s="269"/>
    </row>
    <row r="680" spans="1:69" ht="15.75" customHeight="1">
      <c r="A680" s="269"/>
      <c r="B680" s="269"/>
      <c r="C680" s="269"/>
      <c r="D680" s="269"/>
      <c r="E680" s="269"/>
      <c r="F680" s="269"/>
      <c r="G680" s="269"/>
      <c r="H680" s="269"/>
      <c r="I680" s="269"/>
      <c r="J680" s="269"/>
      <c r="K680" s="269"/>
      <c r="L680" s="269"/>
      <c r="M680" s="269"/>
      <c r="N680" s="269"/>
      <c r="O680" s="269"/>
      <c r="P680" s="269"/>
      <c r="Q680" s="269"/>
      <c r="R680" s="269"/>
      <c r="S680" s="269"/>
      <c r="T680" s="269"/>
      <c r="U680" s="269"/>
      <c r="V680" s="269"/>
      <c r="W680" s="269"/>
      <c r="X680" s="269"/>
      <c r="Y680" s="269"/>
      <c r="Z680" s="269"/>
      <c r="AA680" s="269"/>
      <c r="AB680" s="269"/>
      <c r="AC680" s="269"/>
      <c r="AD680" s="269"/>
      <c r="AE680" s="269"/>
      <c r="AF680" s="269"/>
      <c r="AG680" s="269"/>
      <c r="AH680" s="269"/>
      <c r="AI680" s="269"/>
      <c r="AJ680" s="269"/>
      <c r="AK680" s="269"/>
      <c r="AL680" s="269"/>
      <c r="AM680" s="269"/>
      <c r="AN680" s="269"/>
      <c r="AO680" s="269"/>
      <c r="AP680" s="269"/>
      <c r="AQ680" s="269"/>
      <c r="AR680" s="269"/>
      <c r="AS680" s="269"/>
      <c r="AT680" s="269"/>
      <c r="AU680" s="269"/>
      <c r="AV680" s="269"/>
      <c r="AW680" s="269"/>
      <c r="AX680" s="269"/>
      <c r="AY680" s="269"/>
      <c r="AZ680" s="269"/>
      <c r="BA680" s="269"/>
      <c r="BB680" s="269"/>
      <c r="BC680" s="269"/>
      <c r="BD680" s="269"/>
      <c r="BE680" s="269"/>
      <c r="BF680" s="269"/>
      <c r="BG680" s="269"/>
      <c r="BH680" s="269"/>
      <c r="BI680" s="269"/>
      <c r="BJ680" s="269"/>
      <c r="BK680" s="269"/>
      <c r="BL680" s="269"/>
      <c r="BM680" s="269"/>
      <c r="BN680" s="269"/>
      <c r="BO680" s="269"/>
      <c r="BP680" s="269"/>
      <c r="BQ680" s="269"/>
    </row>
    <row r="681" spans="1:69" ht="15.75" customHeight="1">
      <c r="A681" s="269"/>
      <c r="B681" s="269"/>
      <c r="C681" s="269"/>
      <c r="D681" s="269"/>
      <c r="E681" s="269"/>
      <c r="F681" s="269"/>
      <c r="G681" s="269"/>
      <c r="H681" s="269"/>
      <c r="I681" s="269"/>
      <c r="J681" s="269"/>
      <c r="K681" s="269"/>
      <c r="L681" s="269"/>
      <c r="M681" s="269"/>
      <c r="N681" s="269"/>
      <c r="O681" s="269"/>
      <c r="P681" s="269"/>
      <c r="Q681" s="269"/>
      <c r="R681" s="269"/>
      <c r="S681" s="269"/>
      <c r="T681" s="269"/>
      <c r="U681" s="269"/>
      <c r="V681" s="269"/>
      <c r="W681" s="269"/>
      <c r="X681" s="269"/>
      <c r="Y681" s="269"/>
      <c r="Z681" s="269"/>
      <c r="AA681" s="269"/>
      <c r="AB681" s="269"/>
      <c r="AC681" s="269"/>
      <c r="AD681" s="269"/>
      <c r="AE681" s="269"/>
      <c r="AF681" s="269"/>
      <c r="AG681" s="269"/>
      <c r="AH681" s="269"/>
      <c r="AI681" s="269"/>
      <c r="AJ681" s="269"/>
      <c r="AK681" s="269"/>
      <c r="AL681" s="269"/>
      <c r="AM681" s="269"/>
      <c r="AN681" s="269"/>
      <c r="AO681" s="269"/>
      <c r="AP681" s="269"/>
      <c r="AQ681" s="269"/>
      <c r="AR681" s="269"/>
      <c r="AS681" s="269"/>
      <c r="AT681" s="269"/>
      <c r="AU681" s="269"/>
      <c r="AV681" s="269"/>
      <c r="AW681" s="269"/>
      <c r="AX681" s="269"/>
      <c r="AY681" s="269"/>
      <c r="AZ681" s="269"/>
      <c r="BA681" s="269"/>
      <c r="BB681" s="269"/>
      <c r="BC681" s="269"/>
      <c r="BD681" s="269"/>
      <c r="BE681" s="269"/>
      <c r="BF681" s="269"/>
      <c r="BG681" s="269"/>
      <c r="BH681" s="269"/>
      <c r="BI681" s="269"/>
      <c r="BJ681" s="269"/>
      <c r="BK681" s="269"/>
      <c r="BL681" s="269"/>
      <c r="BM681" s="269"/>
      <c r="BN681" s="269"/>
      <c r="BO681" s="269"/>
      <c r="BP681" s="269"/>
      <c r="BQ681" s="269"/>
    </row>
    <row r="682" spans="1:69" ht="15.75" customHeight="1">
      <c r="A682" s="269"/>
      <c r="B682" s="269"/>
      <c r="C682" s="269"/>
      <c r="D682" s="269"/>
      <c r="E682" s="269"/>
      <c r="F682" s="269"/>
      <c r="G682" s="269"/>
      <c r="H682" s="269"/>
      <c r="I682" s="269"/>
      <c r="J682" s="269"/>
      <c r="K682" s="269"/>
      <c r="L682" s="269"/>
      <c r="M682" s="269"/>
      <c r="N682" s="269"/>
      <c r="O682" s="269"/>
      <c r="P682" s="269"/>
      <c r="Q682" s="269"/>
      <c r="R682" s="269"/>
      <c r="S682" s="269"/>
      <c r="T682" s="269"/>
      <c r="U682" s="269"/>
      <c r="V682" s="269"/>
      <c r="W682" s="269"/>
      <c r="X682" s="269"/>
      <c r="Y682" s="269"/>
      <c r="Z682" s="269"/>
      <c r="AA682" s="269"/>
      <c r="AB682" s="269"/>
      <c r="AC682" s="269"/>
      <c r="AD682" s="269"/>
      <c r="AE682" s="269"/>
      <c r="AF682" s="269"/>
      <c r="AG682" s="269"/>
      <c r="AH682" s="269"/>
      <c r="AI682" s="269"/>
      <c r="AJ682" s="269"/>
      <c r="AK682" s="269"/>
      <c r="AL682" s="269"/>
      <c r="AM682" s="269"/>
      <c r="AN682" s="269"/>
      <c r="AO682" s="269"/>
      <c r="AP682" s="269"/>
      <c r="AQ682" s="269"/>
      <c r="AR682" s="269"/>
      <c r="AS682" s="269"/>
      <c r="AT682" s="269"/>
      <c r="AU682" s="269"/>
      <c r="AV682" s="269"/>
      <c r="AW682" s="269"/>
      <c r="AX682" s="269"/>
      <c r="AY682" s="269"/>
      <c r="AZ682" s="269"/>
      <c r="BA682" s="269"/>
      <c r="BB682" s="269"/>
      <c r="BC682" s="269"/>
      <c r="BD682" s="269"/>
      <c r="BE682" s="269"/>
      <c r="BF682" s="269"/>
      <c r="BG682" s="269"/>
      <c r="BH682" s="269"/>
      <c r="BI682" s="269"/>
      <c r="BJ682" s="269"/>
      <c r="BK682" s="269"/>
      <c r="BL682" s="269"/>
      <c r="BM682" s="269"/>
      <c r="BN682" s="269"/>
      <c r="BO682" s="269"/>
      <c r="BP682" s="269"/>
      <c r="BQ682" s="269"/>
    </row>
    <row r="683" spans="1:69" ht="15.75" customHeight="1">
      <c r="A683" s="269"/>
      <c r="B683" s="269"/>
      <c r="C683" s="269"/>
      <c r="D683" s="269"/>
      <c r="E683" s="269"/>
      <c r="F683" s="269"/>
      <c r="G683" s="269"/>
      <c r="H683" s="269"/>
      <c r="I683" s="269"/>
      <c r="J683" s="269"/>
      <c r="K683" s="269"/>
      <c r="L683" s="269"/>
      <c r="M683" s="269"/>
      <c r="N683" s="269"/>
      <c r="O683" s="269"/>
      <c r="P683" s="269"/>
      <c r="Q683" s="269"/>
      <c r="R683" s="269"/>
      <c r="S683" s="269"/>
      <c r="T683" s="269"/>
      <c r="U683" s="269"/>
      <c r="V683" s="269"/>
      <c r="W683" s="269"/>
      <c r="X683" s="269"/>
      <c r="Y683" s="269"/>
      <c r="Z683" s="269"/>
      <c r="AA683" s="269"/>
      <c r="AB683" s="269"/>
      <c r="AC683" s="269"/>
      <c r="AD683" s="269"/>
      <c r="AE683" s="269"/>
      <c r="AF683" s="269"/>
      <c r="AG683" s="269"/>
      <c r="AH683" s="269"/>
      <c r="AI683" s="269"/>
      <c r="AJ683" s="269"/>
      <c r="AK683" s="269"/>
      <c r="AL683" s="269"/>
      <c r="AM683" s="269"/>
      <c r="AN683" s="269"/>
      <c r="AO683" s="269"/>
      <c r="AP683" s="269"/>
      <c r="AQ683" s="269"/>
      <c r="AR683" s="269"/>
      <c r="AS683" s="269"/>
      <c r="AT683" s="269"/>
      <c r="AU683" s="269"/>
      <c r="AV683" s="269"/>
      <c r="AW683" s="269"/>
      <c r="AX683" s="269"/>
      <c r="AY683" s="269"/>
      <c r="AZ683" s="269"/>
      <c r="BA683" s="269"/>
      <c r="BB683" s="269"/>
      <c r="BC683" s="269"/>
      <c r="BD683" s="269"/>
      <c r="BE683" s="269"/>
      <c r="BF683" s="269"/>
      <c r="BG683" s="269"/>
      <c r="BH683" s="269"/>
      <c r="BI683" s="269"/>
      <c r="BJ683" s="269"/>
      <c r="BK683" s="269"/>
      <c r="BL683" s="269"/>
      <c r="BM683" s="269"/>
      <c r="BN683" s="269"/>
      <c r="BO683" s="269"/>
      <c r="BP683" s="269"/>
      <c r="BQ683" s="269"/>
    </row>
    <row r="684" spans="1:69" ht="15.75" customHeight="1">
      <c r="A684" s="269"/>
      <c r="B684" s="269"/>
      <c r="C684" s="269"/>
      <c r="D684" s="269"/>
      <c r="E684" s="269"/>
      <c r="F684" s="269"/>
      <c r="G684" s="269"/>
      <c r="H684" s="269"/>
      <c r="I684" s="269"/>
      <c r="J684" s="269"/>
      <c r="K684" s="269"/>
      <c r="L684" s="269"/>
      <c r="M684" s="269"/>
      <c r="N684" s="269"/>
      <c r="O684" s="269"/>
      <c r="P684" s="269"/>
      <c r="Q684" s="269"/>
      <c r="R684" s="269"/>
      <c r="S684" s="269"/>
      <c r="T684" s="269"/>
      <c r="U684" s="269"/>
      <c r="V684" s="269"/>
      <c r="W684" s="269"/>
      <c r="X684" s="269"/>
      <c r="Y684" s="269"/>
      <c r="Z684" s="269"/>
      <c r="AA684" s="269"/>
      <c r="AB684" s="269"/>
      <c r="AC684" s="269"/>
      <c r="AD684" s="269"/>
      <c r="AE684" s="269"/>
      <c r="AF684" s="269"/>
      <c r="AG684" s="269"/>
      <c r="AH684" s="269"/>
      <c r="AI684" s="269"/>
      <c r="AJ684" s="269"/>
      <c r="AK684" s="269"/>
      <c r="AL684" s="269"/>
      <c r="AM684" s="269"/>
      <c r="AN684" s="269"/>
      <c r="AO684" s="269"/>
      <c r="AP684" s="269"/>
      <c r="AQ684" s="269"/>
      <c r="AR684" s="269"/>
      <c r="AS684" s="269"/>
      <c r="AT684" s="269"/>
      <c r="AU684" s="269"/>
      <c r="AV684" s="269"/>
      <c r="AW684" s="269"/>
      <c r="AX684" s="269"/>
      <c r="AY684" s="269"/>
      <c r="AZ684" s="269"/>
      <c r="BA684" s="269"/>
      <c r="BB684" s="269"/>
      <c r="BC684" s="269"/>
      <c r="BD684" s="269"/>
      <c r="BE684" s="269"/>
      <c r="BF684" s="269"/>
      <c r="BG684" s="269"/>
      <c r="BH684" s="269"/>
      <c r="BI684" s="269"/>
      <c r="BJ684" s="269"/>
      <c r="BK684" s="269"/>
      <c r="BL684" s="269"/>
      <c r="BM684" s="269"/>
      <c r="BN684" s="269"/>
      <c r="BO684" s="269"/>
      <c r="BP684" s="269"/>
      <c r="BQ684" s="269"/>
    </row>
    <row r="685" spans="1:69" ht="15.75" customHeight="1">
      <c r="A685" s="269"/>
      <c r="B685" s="269"/>
      <c r="C685" s="269"/>
      <c r="D685" s="269"/>
      <c r="E685" s="269"/>
      <c r="F685" s="269"/>
      <c r="G685" s="269"/>
      <c r="H685" s="269"/>
      <c r="I685" s="269"/>
      <c r="J685" s="269"/>
      <c r="K685" s="269"/>
      <c r="L685" s="269"/>
      <c r="M685" s="269"/>
      <c r="N685" s="269"/>
      <c r="O685" s="269"/>
      <c r="P685" s="269"/>
      <c r="Q685" s="269"/>
      <c r="R685" s="269"/>
      <c r="S685" s="269"/>
      <c r="T685" s="269"/>
      <c r="U685" s="269"/>
      <c r="V685" s="269"/>
      <c r="W685" s="269"/>
      <c r="X685" s="269"/>
      <c r="Y685" s="269"/>
      <c r="Z685" s="269"/>
      <c r="AA685" s="269"/>
      <c r="AB685" s="269"/>
      <c r="AC685" s="269"/>
      <c r="AD685" s="269"/>
      <c r="AE685" s="269"/>
      <c r="AF685" s="269"/>
      <c r="AG685" s="269"/>
      <c r="AH685" s="269"/>
      <c r="AI685" s="269"/>
      <c r="AJ685" s="269"/>
      <c r="AK685" s="269"/>
      <c r="AL685" s="269"/>
      <c r="AM685" s="269"/>
      <c r="AN685" s="269"/>
      <c r="AO685" s="269"/>
      <c r="AP685" s="269"/>
      <c r="AQ685" s="269"/>
      <c r="AR685" s="269"/>
      <c r="AS685" s="269"/>
      <c r="AT685" s="269"/>
      <c r="AU685" s="269"/>
      <c r="AV685" s="269"/>
      <c r="AW685" s="269"/>
      <c r="AX685" s="269"/>
      <c r="AY685" s="269"/>
      <c r="AZ685" s="269"/>
      <c r="BA685" s="269"/>
      <c r="BB685" s="269"/>
      <c r="BC685" s="269"/>
      <c r="BD685" s="269"/>
      <c r="BE685" s="269"/>
      <c r="BF685" s="269"/>
      <c r="BG685" s="269"/>
      <c r="BH685" s="269"/>
      <c r="BI685" s="269"/>
      <c r="BJ685" s="269"/>
      <c r="BK685" s="269"/>
      <c r="BL685" s="269"/>
      <c r="BM685" s="269"/>
      <c r="BN685" s="269"/>
      <c r="BO685" s="269"/>
      <c r="BP685" s="269"/>
      <c r="BQ685" s="269"/>
    </row>
    <row r="686" spans="1:69" ht="15.75" customHeight="1">
      <c r="A686" s="269"/>
      <c r="B686" s="269"/>
      <c r="C686" s="269"/>
      <c r="D686" s="269"/>
      <c r="E686" s="269"/>
      <c r="F686" s="269"/>
      <c r="G686" s="269"/>
      <c r="H686" s="269"/>
      <c r="I686" s="269"/>
      <c r="J686" s="269"/>
      <c r="K686" s="269"/>
      <c r="L686" s="269"/>
      <c r="M686" s="269"/>
      <c r="N686" s="269"/>
      <c r="O686" s="269"/>
      <c r="P686" s="269"/>
      <c r="Q686" s="269"/>
      <c r="R686" s="269"/>
      <c r="S686" s="269"/>
      <c r="T686" s="269"/>
      <c r="U686" s="269"/>
      <c r="V686" s="269"/>
      <c r="W686" s="269"/>
      <c r="X686" s="269"/>
      <c r="Y686" s="269"/>
      <c r="Z686" s="269"/>
      <c r="AA686" s="269"/>
      <c r="AB686" s="269"/>
      <c r="AC686" s="269"/>
      <c r="AD686" s="269"/>
      <c r="AE686" s="269"/>
      <c r="AF686" s="269"/>
      <c r="AG686" s="269"/>
      <c r="AH686" s="269"/>
      <c r="AI686" s="269"/>
      <c r="AJ686" s="269"/>
      <c r="AK686" s="269"/>
      <c r="AL686" s="269"/>
      <c r="AM686" s="269"/>
      <c r="AN686" s="269"/>
      <c r="AO686" s="269"/>
      <c r="AP686" s="269"/>
      <c r="AQ686" s="269"/>
      <c r="AR686" s="269"/>
      <c r="AS686" s="269"/>
      <c r="AT686" s="269"/>
      <c r="AU686" s="269"/>
      <c r="AV686" s="269"/>
      <c r="AW686" s="269"/>
      <c r="AX686" s="269"/>
      <c r="AY686" s="269"/>
      <c r="AZ686" s="269"/>
      <c r="BA686" s="269"/>
      <c r="BB686" s="269"/>
      <c r="BC686" s="269"/>
      <c r="BD686" s="269"/>
      <c r="BE686" s="269"/>
      <c r="BF686" s="269"/>
      <c r="BG686" s="269"/>
      <c r="BH686" s="269"/>
      <c r="BI686" s="269"/>
      <c r="BJ686" s="269"/>
      <c r="BK686" s="269"/>
      <c r="BL686" s="269"/>
      <c r="BM686" s="269"/>
      <c r="BN686" s="269"/>
      <c r="BO686" s="269"/>
      <c r="BP686" s="269"/>
      <c r="BQ686" s="269"/>
    </row>
    <row r="687" spans="1:69" ht="15.75" customHeight="1">
      <c r="A687" s="269"/>
      <c r="B687" s="269"/>
      <c r="C687" s="269"/>
      <c r="D687" s="269"/>
      <c r="E687" s="269"/>
      <c r="F687" s="269"/>
      <c r="G687" s="269"/>
      <c r="H687" s="269"/>
      <c r="I687" s="269"/>
      <c r="J687" s="269"/>
      <c r="K687" s="269"/>
      <c r="L687" s="269"/>
      <c r="M687" s="269"/>
      <c r="N687" s="269"/>
      <c r="O687" s="269"/>
      <c r="P687" s="269"/>
      <c r="Q687" s="269"/>
      <c r="R687" s="269"/>
      <c r="S687" s="269"/>
      <c r="T687" s="269"/>
      <c r="U687" s="269"/>
      <c r="V687" s="269"/>
      <c r="W687" s="269"/>
      <c r="X687" s="269"/>
      <c r="Y687" s="269"/>
      <c r="Z687" s="269"/>
      <c r="AA687" s="269"/>
      <c r="AB687" s="269"/>
      <c r="AC687" s="269"/>
      <c r="AD687" s="269"/>
      <c r="AE687" s="269"/>
      <c r="AF687" s="269"/>
      <c r="AG687" s="269"/>
      <c r="AH687" s="269"/>
      <c r="AI687" s="269"/>
      <c r="AJ687" s="269"/>
      <c r="AK687" s="269"/>
      <c r="AL687" s="269"/>
      <c r="AM687" s="269"/>
      <c r="AN687" s="269"/>
      <c r="AO687" s="269"/>
      <c r="AP687" s="269"/>
      <c r="AQ687" s="269"/>
      <c r="AR687" s="269"/>
      <c r="AS687" s="269"/>
      <c r="AT687" s="269"/>
      <c r="AU687" s="269"/>
      <c r="AV687" s="269"/>
      <c r="AW687" s="269"/>
      <c r="AX687" s="269"/>
      <c r="AY687" s="269"/>
      <c r="AZ687" s="269"/>
      <c r="BA687" s="269"/>
      <c r="BB687" s="269"/>
      <c r="BC687" s="269"/>
      <c r="BD687" s="269"/>
      <c r="BE687" s="269"/>
      <c r="BF687" s="269"/>
      <c r="BG687" s="269"/>
      <c r="BH687" s="269"/>
      <c r="BI687" s="269"/>
      <c r="BJ687" s="269"/>
      <c r="BK687" s="269"/>
      <c r="BL687" s="269"/>
      <c r="BM687" s="269"/>
      <c r="BN687" s="269"/>
      <c r="BO687" s="269"/>
      <c r="BP687" s="269"/>
      <c r="BQ687" s="269"/>
    </row>
    <row r="688" spans="1:69" ht="15.75" customHeight="1">
      <c r="A688" s="269"/>
      <c r="B688" s="269"/>
      <c r="C688" s="269"/>
      <c r="D688" s="269"/>
      <c r="E688" s="269"/>
      <c r="F688" s="269"/>
      <c r="G688" s="269"/>
      <c r="H688" s="269"/>
      <c r="I688" s="269"/>
      <c r="J688" s="269"/>
      <c r="K688" s="269"/>
      <c r="L688" s="269"/>
      <c r="M688" s="269"/>
      <c r="N688" s="269"/>
      <c r="O688" s="269"/>
      <c r="P688" s="269"/>
      <c r="Q688" s="269"/>
      <c r="R688" s="269"/>
      <c r="S688" s="269"/>
      <c r="T688" s="269"/>
      <c r="U688" s="269"/>
      <c r="V688" s="269"/>
      <c r="W688" s="269"/>
      <c r="X688" s="269"/>
      <c r="Y688" s="269"/>
      <c r="Z688" s="269"/>
      <c r="AA688" s="269"/>
      <c r="AB688" s="269"/>
      <c r="AC688" s="269"/>
      <c r="AD688" s="269"/>
      <c r="AE688" s="269"/>
      <c r="AF688" s="269"/>
      <c r="AG688" s="269"/>
      <c r="AH688" s="269"/>
      <c r="AI688" s="269"/>
      <c r="AJ688" s="269"/>
      <c r="AK688" s="269"/>
      <c r="AL688" s="269"/>
      <c r="AM688" s="269"/>
      <c r="AN688" s="269"/>
      <c r="AO688" s="269"/>
      <c r="AP688" s="269"/>
      <c r="AQ688" s="269"/>
      <c r="AR688" s="269"/>
      <c r="AS688" s="269"/>
      <c r="AT688" s="269"/>
      <c r="AU688" s="269"/>
      <c r="AV688" s="269"/>
      <c r="AW688" s="269"/>
      <c r="AX688" s="269"/>
      <c r="AY688" s="269"/>
      <c r="AZ688" s="269"/>
      <c r="BA688" s="269"/>
      <c r="BB688" s="269"/>
      <c r="BC688" s="269"/>
      <c r="BD688" s="269"/>
      <c r="BE688" s="269"/>
      <c r="BF688" s="269"/>
      <c r="BG688" s="269"/>
      <c r="BH688" s="269"/>
      <c r="BI688" s="269"/>
      <c r="BJ688" s="269"/>
      <c r="BK688" s="269"/>
      <c r="BL688" s="269"/>
      <c r="BM688" s="269"/>
      <c r="BN688" s="269"/>
      <c r="BO688" s="269"/>
      <c r="BP688" s="269"/>
      <c r="BQ688" s="269"/>
    </row>
    <row r="689" spans="1:69" ht="15.75" customHeight="1">
      <c r="A689" s="269"/>
      <c r="B689" s="269"/>
      <c r="C689" s="269"/>
      <c r="D689" s="269"/>
      <c r="E689" s="269"/>
      <c r="F689" s="269"/>
      <c r="G689" s="269"/>
      <c r="H689" s="269"/>
      <c r="I689" s="269"/>
      <c r="J689" s="269"/>
      <c r="K689" s="269"/>
      <c r="L689" s="269"/>
      <c r="M689" s="269"/>
      <c r="N689" s="269"/>
      <c r="O689" s="269"/>
      <c r="P689" s="269"/>
      <c r="Q689" s="269"/>
      <c r="R689" s="269"/>
      <c r="S689" s="269"/>
      <c r="T689" s="269"/>
      <c r="U689" s="269"/>
      <c r="V689" s="269"/>
      <c r="W689" s="269"/>
      <c r="X689" s="269"/>
      <c r="Y689" s="269"/>
      <c r="Z689" s="269"/>
      <c r="AA689" s="269"/>
      <c r="AB689" s="269"/>
      <c r="AC689" s="269"/>
      <c r="AD689" s="269"/>
      <c r="AE689" s="269"/>
      <c r="AF689" s="269"/>
      <c r="AG689" s="269"/>
      <c r="AH689" s="269"/>
      <c r="AI689" s="269"/>
      <c r="AJ689" s="269"/>
      <c r="AK689" s="269"/>
      <c r="AL689" s="269"/>
      <c r="AM689" s="269"/>
      <c r="AN689" s="269"/>
      <c r="AO689" s="269"/>
      <c r="AP689" s="269"/>
      <c r="AQ689" s="269"/>
      <c r="AR689" s="269"/>
      <c r="AS689" s="269"/>
      <c r="AT689" s="269"/>
      <c r="AU689" s="269"/>
      <c r="AV689" s="269"/>
      <c r="AW689" s="269"/>
      <c r="AX689" s="269"/>
      <c r="AY689" s="269"/>
      <c r="AZ689" s="269"/>
      <c r="BA689" s="269"/>
      <c r="BB689" s="269"/>
      <c r="BC689" s="269"/>
      <c r="BD689" s="269"/>
      <c r="BE689" s="269"/>
      <c r="BF689" s="269"/>
      <c r="BG689" s="269"/>
      <c r="BH689" s="269"/>
      <c r="BI689" s="269"/>
      <c r="BJ689" s="269"/>
      <c r="BK689" s="269"/>
      <c r="BL689" s="269"/>
      <c r="BM689" s="269"/>
      <c r="BN689" s="269"/>
      <c r="BO689" s="269"/>
      <c r="BP689" s="269"/>
      <c r="BQ689" s="269"/>
    </row>
    <row r="690" spans="1:69" ht="15.75" customHeight="1">
      <c r="A690" s="269"/>
      <c r="B690" s="269"/>
      <c r="C690" s="269"/>
      <c r="D690" s="269"/>
      <c r="E690" s="269"/>
      <c r="F690" s="269"/>
      <c r="G690" s="269"/>
      <c r="H690" s="269"/>
      <c r="I690" s="269"/>
      <c r="J690" s="269"/>
      <c r="K690" s="269"/>
      <c r="L690" s="269"/>
      <c r="M690" s="269"/>
      <c r="N690" s="269"/>
      <c r="O690" s="269"/>
      <c r="P690" s="269"/>
      <c r="Q690" s="269"/>
      <c r="R690" s="269"/>
      <c r="S690" s="269"/>
      <c r="T690" s="269"/>
      <c r="U690" s="269"/>
      <c r="V690" s="269"/>
      <c r="W690" s="269"/>
      <c r="X690" s="269"/>
      <c r="Y690" s="269"/>
      <c r="Z690" s="269"/>
      <c r="AA690" s="269"/>
      <c r="AB690" s="269"/>
      <c r="AC690" s="269"/>
      <c r="AD690" s="269"/>
      <c r="AE690" s="269"/>
      <c r="AF690" s="269"/>
      <c r="AG690" s="269"/>
      <c r="AH690" s="269"/>
      <c r="AI690" s="269"/>
      <c r="AJ690" s="269"/>
      <c r="AK690" s="269"/>
      <c r="AL690" s="269"/>
      <c r="AM690" s="269"/>
      <c r="AN690" s="269"/>
      <c r="AO690" s="269"/>
      <c r="AP690" s="269"/>
      <c r="AQ690" s="269"/>
      <c r="AR690" s="269"/>
      <c r="AS690" s="269"/>
      <c r="AT690" s="269"/>
      <c r="AU690" s="269"/>
      <c r="AV690" s="269"/>
      <c r="AW690" s="269"/>
      <c r="AX690" s="269"/>
      <c r="AY690" s="269"/>
      <c r="AZ690" s="269"/>
      <c r="BA690" s="269"/>
      <c r="BB690" s="269"/>
      <c r="BC690" s="269"/>
      <c r="BD690" s="269"/>
      <c r="BE690" s="269"/>
      <c r="BF690" s="269"/>
      <c r="BG690" s="269"/>
      <c r="BH690" s="269"/>
      <c r="BI690" s="269"/>
      <c r="BJ690" s="269"/>
      <c r="BK690" s="269"/>
      <c r="BL690" s="269"/>
      <c r="BM690" s="269"/>
      <c r="BN690" s="269"/>
      <c r="BO690" s="269"/>
      <c r="BP690" s="269"/>
      <c r="BQ690" s="269"/>
    </row>
    <row r="691" spans="1:69" ht="15.75" customHeight="1">
      <c r="A691" s="269"/>
      <c r="B691" s="269"/>
      <c r="C691" s="269"/>
      <c r="D691" s="269"/>
      <c r="E691" s="269"/>
      <c r="F691" s="269"/>
      <c r="G691" s="269"/>
      <c r="H691" s="269"/>
      <c r="I691" s="269"/>
      <c r="J691" s="269"/>
      <c r="K691" s="269"/>
      <c r="L691" s="269"/>
      <c r="M691" s="269"/>
      <c r="N691" s="269"/>
      <c r="O691" s="269"/>
      <c r="P691" s="269"/>
      <c r="Q691" s="269"/>
      <c r="R691" s="269"/>
      <c r="S691" s="269"/>
      <c r="T691" s="269"/>
      <c r="U691" s="269"/>
      <c r="V691" s="269"/>
      <c r="W691" s="269"/>
      <c r="X691" s="269"/>
      <c r="Y691" s="269"/>
      <c r="Z691" s="269"/>
      <c r="AA691" s="269"/>
      <c r="AB691" s="269"/>
      <c r="AC691" s="269"/>
      <c r="AD691" s="269"/>
      <c r="AE691" s="269"/>
      <c r="AF691" s="269"/>
      <c r="AG691" s="269"/>
      <c r="AH691" s="269"/>
      <c r="AI691" s="269"/>
      <c r="AJ691" s="269"/>
      <c r="AK691" s="269"/>
      <c r="AL691" s="269"/>
      <c r="AM691" s="269"/>
      <c r="AN691" s="269"/>
      <c r="AO691" s="269"/>
      <c r="AP691" s="269"/>
      <c r="AQ691" s="269"/>
      <c r="AR691" s="269"/>
      <c r="AS691" s="269"/>
      <c r="AT691" s="269"/>
      <c r="AU691" s="269"/>
      <c r="AV691" s="269"/>
      <c r="AW691" s="269"/>
      <c r="AX691" s="269"/>
      <c r="AY691" s="269"/>
      <c r="AZ691" s="269"/>
      <c r="BA691" s="269"/>
      <c r="BB691" s="269"/>
      <c r="BC691" s="269"/>
      <c r="BD691" s="269"/>
      <c r="BE691" s="269"/>
      <c r="BF691" s="269"/>
      <c r="BG691" s="269"/>
      <c r="BH691" s="269"/>
      <c r="BI691" s="269"/>
      <c r="BJ691" s="269"/>
      <c r="BK691" s="269"/>
      <c r="BL691" s="269"/>
      <c r="BM691" s="269"/>
      <c r="BN691" s="269"/>
      <c r="BO691" s="269"/>
      <c r="BP691" s="269"/>
      <c r="BQ691" s="269"/>
    </row>
    <row r="692" spans="1:69" ht="15.75" customHeight="1">
      <c r="A692" s="269"/>
      <c r="B692" s="269"/>
      <c r="C692" s="269"/>
      <c r="D692" s="269"/>
      <c r="E692" s="269"/>
      <c r="F692" s="269"/>
      <c r="G692" s="269"/>
      <c r="H692" s="269"/>
      <c r="I692" s="269"/>
      <c r="J692" s="269"/>
      <c r="K692" s="269"/>
      <c r="L692" s="269"/>
      <c r="M692" s="269"/>
      <c r="N692" s="269"/>
      <c r="O692" s="269"/>
      <c r="P692" s="269"/>
      <c r="Q692" s="269"/>
      <c r="R692" s="269"/>
      <c r="S692" s="269"/>
      <c r="T692" s="269"/>
      <c r="U692" s="269"/>
      <c r="V692" s="269"/>
      <c r="W692" s="269"/>
      <c r="X692" s="269"/>
      <c r="Y692" s="269"/>
      <c r="Z692" s="269"/>
      <c r="AA692" s="269"/>
      <c r="AB692" s="269"/>
      <c r="AC692" s="269"/>
      <c r="AD692" s="269"/>
      <c r="AE692" s="269"/>
      <c r="AF692" s="269"/>
      <c r="AG692" s="269"/>
      <c r="AH692" s="269"/>
      <c r="AI692" s="269"/>
      <c r="AJ692" s="269"/>
      <c r="AK692" s="269"/>
      <c r="AL692" s="269"/>
      <c r="AM692" s="269"/>
      <c r="AN692" s="269"/>
      <c r="AO692" s="269"/>
      <c r="AP692" s="269"/>
      <c r="AQ692" s="269"/>
      <c r="AR692" s="269"/>
      <c r="AS692" s="269"/>
      <c r="AT692" s="269"/>
      <c r="AU692" s="269"/>
      <c r="AV692" s="269"/>
      <c r="AW692" s="269"/>
      <c r="AX692" s="269"/>
      <c r="AY692" s="269"/>
      <c r="AZ692" s="269"/>
      <c r="BA692" s="269"/>
      <c r="BB692" s="269"/>
      <c r="BC692" s="269"/>
      <c r="BD692" s="269"/>
      <c r="BE692" s="269"/>
      <c r="BF692" s="269"/>
      <c r="BG692" s="269"/>
      <c r="BH692" s="269"/>
      <c r="BI692" s="269"/>
      <c r="BJ692" s="269"/>
      <c r="BK692" s="269"/>
      <c r="BL692" s="269"/>
      <c r="BM692" s="269"/>
      <c r="BN692" s="269"/>
      <c r="BO692" s="269"/>
      <c r="BP692" s="269"/>
      <c r="BQ692" s="269"/>
    </row>
    <row r="693" spans="1:69" ht="15.75" customHeight="1">
      <c r="A693" s="269"/>
      <c r="B693" s="269"/>
      <c r="C693" s="269"/>
      <c r="D693" s="269"/>
      <c r="E693" s="269"/>
      <c r="F693" s="269"/>
      <c r="G693" s="269"/>
      <c r="H693" s="269"/>
      <c r="I693" s="269"/>
      <c r="J693" s="269"/>
      <c r="K693" s="269"/>
      <c r="L693" s="269"/>
      <c r="M693" s="269"/>
      <c r="N693" s="269"/>
      <c r="O693" s="269"/>
      <c r="P693" s="269"/>
      <c r="Q693" s="269"/>
      <c r="R693" s="269"/>
      <c r="S693" s="269"/>
      <c r="T693" s="269"/>
      <c r="U693" s="269"/>
      <c r="V693" s="269"/>
      <c r="W693" s="269"/>
      <c r="X693" s="269"/>
      <c r="Y693" s="269"/>
      <c r="Z693" s="269"/>
      <c r="AA693" s="269"/>
      <c r="AB693" s="269"/>
      <c r="AC693" s="269"/>
      <c r="AD693" s="269"/>
      <c r="AE693" s="269"/>
      <c r="AF693" s="269"/>
      <c r="AG693" s="269"/>
      <c r="AH693" s="269"/>
      <c r="AI693" s="269"/>
      <c r="AJ693" s="269"/>
      <c r="AK693" s="269"/>
      <c r="AL693" s="269"/>
      <c r="AM693" s="269"/>
      <c r="AN693" s="269"/>
      <c r="AO693" s="269"/>
      <c r="AP693" s="269"/>
      <c r="AQ693" s="269"/>
      <c r="AR693" s="269"/>
      <c r="AS693" s="269"/>
      <c r="AT693" s="269"/>
      <c r="AU693" s="269"/>
      <c r="AV693" s="269"/>
      <c r="AW693" s="269"/>
      <c r="AX693" s="269"/>
      <c r="AY693" s="269"/>
      <c r="AZ693" s="269"/>
      <c r="BA693" s="269"/>
      <c r="BB693" s="269"/>
      <c r="BC693" s="269"/>
      <c r="BD693" s="269"/>
      <c r="BE693" s="269"/>
      <c r="BF693" s="269"/>
      <c r="BG693" s="269"/>
      <c r="BH693" s="269"/>
      <c r="BI693" s="269"/>
      <c r="BJ693" s="269"/>
      <c r="BK693" s="269"/>
      <c r="BL693" s="269"/>
      <c r="BM693" s="269"/>
      <c r="BN693" s="269"/>
      <c r="BO693" s="269"/>
      <c r="BP693" s="269"/>
      <c r="BQ693" s="269"/>
    </row>
    <row r="694" spans="1:69" ht="15.75" customHeight="1">
      <c r="A694" s="269"/>
      <c r="B694" s="269"/>
      <c r="C694" s="269"/>
      <c r="D694" s="269"/>
      <c r="E694" s="269"/>
      <c r="F694" s="269"/>
      <c r="G694" s="269"/>
      <c r="H694" s="269"/>
      <c r="I694" s="269"/>
      <c r="J694" s="269"/>
      <c r="K694" s="269"/>
      <c r="L694" s="269"/>
      <c r="M694" s="269"/>
      <c r="N694" s="269"/>
      <c r="O694" s="269"/>
      <c r="P694" s="269"/>
      <c r="Q694" s="269"/>
      <c r="R694" s="269"/>
      <c r="S694" s="269"/>
      <c r="T694" s="269"/>
      <c r="U694" s="269"/>
      <c r="V694" s="269"/>
      <c r="W694" s="269"/>
      <c r="X694" s="269"/>
      <c r="Y694" s="269"/>
      <c r="Z694" s="269"/>
      <c r="AA694" s="269"/>
      <c r="AB694" s="269"/>
      <c r="AC694" s="269"/>
      <c r="AD694" s="269"/>
      <c r="AE694" s="269"/>
      <c r="AF694" s="269"/>
      <c r="AG694" s="269"/>
      <c r="AH694" s="269"/>
      <c r="AI694" s="269"/>
      <c r="AJ694" s="269"/>
      <c r="AK694" s="269"/>
      <c r="AL694" s="269"/>
      <c r="AM694" s="269"/>
      <c r="AN694" s="269"/>
      <c r="AO694" s="269"/>
      <c r="AP694" s="269"/>
      <c r="AQ694" s="269"/>
      <c r="AR694" s="269"/>
      <c r="AS694" s="269"/>
      <c r="AT694" s="269"/>
      <c r="AU694" s="269"/>
      <c r="AV694" s="269"/>
      <c r="AW694" s="269"/>
      <c r="AX694" s="269"/>
      <c r="AY694" s="269"/>
      <c r="AZ694" s="269"/>
      <c r="BA694" s="269"/>
      <c r="BB694" s="269"/>
      <c r="BC694" s="269"/>
      <c r="BD694" s="269"/>
      <c r="BE694" s="269"/>
      <c r="BF694" s="269"/>
      <c r="BG694" s="269"/>
      <c r="BH694" s="269"/>
      <c r="BI694" s="269"/>
      <c r="BJ694" s="269"/>
      <c r="BK694" s="269"/>
      <c r="BL694" s="269"/>
      <c r="BM694" s="269"/>
      <c r="BN694" s="269"/>
      <c r="BO694" s="269"/>
      <c r="BP694" s="269"/>
      <c r="BQ694" s="269"/>
    </row>
    <row r="695" spans="1:69" ht="15.75" customHeight="1">
      <c r="A695" s="269"/>
      <c r="B695" s="269"/>
      <c r="C695" s="269"/>
      <c r="D695" s="269"/>
      <c r="E695" s="269"/>
      <c r="F695" s="269"/>
      <c r="G695" s="269"/>
      <c r="H695" s="269"/>
      <c r="I695" s="269"/>
      <c r="J695" s="269"/>
      <c r="K695" s="269"/>
      <c r="L695" s="269"/>
      <c r="M695" s="269"/>
      <c r="N695" s="269"/>
      <c r="O695" s="269"/>
      <c r="P695" s="269"/>
      <c r="Q695" s="269"/>
      <c r="R695" s="269"/>
      <c r="S695" s="269"/>
      <c r="T695" s="269"/>
      <c r="U695" s="269"/>
      <c r="V695" s="269"/>
      <c r="W695" s="269"/>
      <c r="X695" s="269"/>
      <c r="Y695" s="269"/>
      <c r="Z695" s="269"/>
      <c r="AA695" s="269"/>
      <c r="AB695" s="269"/>
      <c r="AC695" s="269"/>
      <c r="AD695" s="269"/>
      <c r="AE695" s="269"/>
      <c r="AF695" s="269"/>
      <c r="AG695" s="269"/>
      <c r="AH695" s="269"/>
      <c r="AI695" s="269"/>
      <c r="AJ695" s="269"/>
      <c r="AK695" s="269"/>
      <c r="AL695" s="269"/>
      <c r="AM695" s="269"/>
      <c r="AN695" s="269"/>
      <c r="AO695" s="269"/>
      <c r="AP695" s="269"/>
      <c r="AQ695" s="269"/>
      <c r="AR695" s="269"/>
      <c r="AS695" s="269"/>
      <c r="AT695" s="269"/>
      <c r="AU695" s="269"/>
      <c r="AV695" s="269"/>
      <c r="AW695" s="269"/>
      <c r="AX695" s="269"/>
      <c r="AY695" s="269"/>
      <c r="AZ695" s="269"/>
      <c r="BA695" s="269"/>
      <c r="BB695" s="269"/>
      <c r="BC695" s="269"/>
      <c r="BD695" s="269"/>
      <c r="BE695" s="269"/>
      <c r="BF695" s="269"/>
      <c r="BG695" s="269"/>
      <c r="BH695" s="269"/>
      <c r="BI695" s="269"/>
      <c r="BJ695" s="269"/>
      <c r="BK695" s="269"/>
      <c r="BL695" s="269"/>
      <c r="BM695" s="269"/>
      <c r="BN695" s="269"/>
      <c r="BO695" s="269"/>
      <c r="BP695" s="269"/>
      <c r="BQ695" s="269"/>
    </row>
    <row r="696" spans="1:69" ht="15.75" customHeight="1">
      <c r="A696" s="269"/>
      <c r="B696" s="269"/>
      <c r="C696" s="269"/>
      <c r="D696" s="269"/>
      <c r="E696" s="269"/>
      <c r="F696" s="269"/>
      <c r="G696" s="269"/>
      <c r="H696" s="269"/>
      <c r="I696" s="269"/>
      <c r="J696" s="269"/>
      <c r="K696" s="269"/>
      <c r="L696" s="269"/>
      <c r="M696" s="269"/>
      <c r="N696" s="269"/>
      <c r="O696" s="269"/>
      <c r="P696" s="269"/>
      <c r="Q696" s="269"/>
      <c r="R696" s="269"/>
      <c r="S696" s="269"/>
      <c r="T696" s="269"/>
      <c r="U696" s="269"/>
      <c r="V696" s="269"/>
      <c r="W696" s="269"/>
      <c r="X696" s="269"/>
      <c r="Y696" s="269"/>
      <c r="Z696" s="269"/>
      <c r="AA696" s="269"/>
      <c r="AB696" s="269"/>
      <c r="AC696" s="269"/>
      <c r="AD696" s="269"/>
      <c r="AE696" s="269"/>
      <c r="AF696" s="269"/>
      <c r="AG696" s="269"/>
      <c r="AH696" s="269"/>
      <c r="AI696" s="269"/>
      <c r="AJ696" s="269"/>
      <c r="AK696" s="269"/>
      <c r="AL696" s="269"/>
      <c r="AM696" s="269"/>
      <c r="AN696" s="269"/>
      <c r="AO696" s="269"/>
      <c r="AP696" s="269"/>
      <c r="AQ696" s="269"/>
      <c r="AR696" s="269"/>
      <c r="AS696" s="269"/>
      <c r="AT696" s="269"/>
      <c r="AU696" s="269"/>
      <c r="AV696" s="269"/>
      <c r="AW696" s="269"/>
      <c r="AX696" s="269"/>
      <c r="AY696" s="269"/>
      <c r="AZ696" s="269"/>
      <c r="BA696" s="269"/>
      <c r="BB696" s="269"/>
      <c r="BC696" s="269"/>
      <c r="BD696" s="269"/>
      <c r="BE696" s="269"/>
      <c r="BF696" s="269"/>
      <c r="BG696" s="269"/>
      <c r="BH696" s="269"/>
      <c r="BI696" s="269"/>
      <c r="BJ696" s="269"/>
      <c r="BK696" s="269"/>
      <c r="BL696" s="269"/>
      <c r="BM696" s="269"/>
      <c r="BN696" s="269"/>
      <c r="BO696" s="269"/>
      <c r="BP696" s="269"/>
      <c r="BQ696" s="269"/>
    </row>
    <row r="697" spans="1:69" ht="15.75" customHeight="1">
      <c r="A697" s="269"/>
      <c r="B697" s="269"/>
      <c r="C697" s="269"/>
      <c r="D697" s="269"/>
      <c r="E697" s="269"/>
      <c r="F697" s="269"/>
      <c r="G697" s="269"/>
      <c r="H697" s="269"/>
      <c r="I697" s="269"/>
      <c r="J697" s="269"/>
      <c r="K697" s="269"/>
      <c r="L697" s="269"/>
      <c r="M697" s="269"/>
      <c r="N697" s="269"/>
      <c r="O697" s="269"/>
      <c r="P697" s="269"/>
      <c r="Q697" s="269"/>
      <c r="R697" s="269"/>
      <c r="S697" s="269"/>
      <c r="T697" s="269"/>
      <c r="U697" s="269"/>
      <c r="V697" s="269"/>
      <c r="W697" s="269"/>
      <c r="X697" s="269"/>
      <c r="Y697" s="269"/>
      <c r="Z697" s="269"/>
      <c r="AA697" s="269"/>
      <c r="AB697" s="269"/>
      <c r="AC697" s="269"/>
      <c r="AD697" s="269"/>
      <c r="AE697" s="269"/>
      <c r="AF697" s="269"/>
      <c r="AG697" s="269"/>
      <c r="AH697" s="269"/>
      <c r="AI697" s="269"/>
      <c r="AJ697" s="269"/>
      <c r="AK697" s="269"/>
      <c r="AL697" s="269"/>
      <c r="AM697" s="269"/>
      <c r="AN697" s="269"/>
      <c r="AO697" s="269"/>
      <c r="AP697" s="269"/>
      <c r="AQ697" s="269"/>
      <c r="AR697" s="269"/>
      <c r="AS697" s="269"/>
      <c r="AT697" s="269"/>
      <c r="AU697" s="269"/>
      <c r="AV697" s="269"/>
      <c r="AW697" s="269"/>
      <c r="AX697" s="269"/>
      <c r="AY697" s="269"/>
      <c r="AZ697" s="269"/>
      <c r="BA697" s="269"/>
      <c r="BB697" s="269"/>
      <c r="BC697" s="269"/>
      <c r="BD697" s="269"/>
      <c r="BE697" s="269"/>
      <c r="BF697" s="269"/>
      <c r="BG697" s="269"/>
      <c r="BH697" s="269"/>
      <c r="BI697" s="269"/>
      <c r="BJ697" s="269"/>
      <c r="BK697" s="269"/>
      <c r="BL697" s="269"/>
      <c r="BM697" s="269"/>
      <c r="BN697" s="269"/>
      <c r="BO697" s="269"/>
      <c r="BP697" s="269"/>
      <c r="BQ697" s="269"/>
    </row>
    <row r="698" spans="1:69" ht="15.75" customHeight="1">
      <c r="A698" s="269"/>
      <c r="B698" s="269"/>
      <c r="C698" s="269"/>
      <c r="D698" s="269"/>
      <c r="E698" s="269"/>
      <c r="F698" s="269"/>
      <c r="G698" s="269"/>
      <c r="H698" s="269"/>
      <c r="I698" s="269"/>
      <c r="J698" s="269"/>
      <c r="K698" s="269"/>
      <c r="L698" s="269"/>
      <c r="M698" s="269"/>
      <c r="N698" s="269"/>
      <c r="O698" s="269"/>
      <c r="P698" s="269"/>
      <c r="Q698" s="269"/>
      <c r="R698" s="269"/>
      <c r="S698" s="269"/>
      <c r="T698" s="269"/>
      <c r="U698" s="269"/>
      <c r="V698" s="269"/>
      <c r="W698" s="269"/>
      <c r="X698" s="269"/>
      <c r="Y698" s="269"/>
      <c r="Z698" s="269"/>
      <c r="AA698" s="269"/>
      <c r="AB698" s="269"/>
      <c r="AC698" s="269"/>
      <c r="AD698" s="269"/>
      <c r="AE698" s="269"/>
      <c r="AF698" s="269"/>
      <c r="AG698" s="269"/>
      <c r="AH698" s="269"/>
      <c r="AI698" s="269"/>
      <c r="AJ698" s="269"/>
      <c r="AK698" s="269"/>
      <c r="AL698" s="269"/>
      <c r="AM698" s="269"/>
      <c r="AN698" s="269"/>
      <c r="AO698" s="269"/>
      <c r="AP698" s="269"/>
      <c r="AQ698" s="269"/>
      <c r="AR698" s="269"/>
      <c r="AS698" s="269"/>
      <c r="AT698" s="269"/>
      <c r="AU698" s="269"/>
      <c r="AV698" s="269"/>
      <c r="AW698" s="269"/>
      <c r="AX698" s="269"/>
      <c r="AY698" s="269"/>
      <c r="AZ698" s="269"/>
      <c r="BA698" s="269"/>
      <c r="BB698" s="269"/>
      <c r="BC698" s="269"/>
      <c r="BD698" s="269"/>
      <c r="BE698" s="269"/>
      <c r="BF698" s="269"/>
      <c r="BG698" s="269"/>
      <c r="BH698" s="269"/>
      <c r="BI698" s="269"/>
      <c r="BJ698" s="269"/>
      <c r="BK698" s="269"/>
      <c r="BL698" s="269"/>
      <c r="BM698" s="269"/>
      <c r="BN698" s="269"/>
      <c r="BO698" s="269"/>
      <c r="BP698" s="269"/>
      <c r="BQ698" s="269"/>
    </row>
    <row r="699" spans="1:69" ht="15.75" customHeight="1">
      <c r="A699" s="269"/>
      <c r="B699" s="269"/>
      <c r="C699" s="269"/>
      <c r="D699" s="269"/>
      <c r="E699" s="269"/>
      <c r="F699" s="269"/>
      <c r="G699" s="269"/>
      <c r="H699" s="269"/>
      <c r="I699" s="269"/>
      <c r="J699" s="269"/>
      <c r="K699" s="269"/>
      <c r="L699" s="269"/>
      <c r="M699" s="269"/>
      <c r="N699" s="269"/>
      <c r="O699" s="269"/>
      <c r="P699" s="269"/>
      <c r="Q699" s="269"/>
      <c r="R699" s="269"/>
      <c r="S699" s="269"/>
      <c r="T699" s="269"/>
      <c r="U699" s="269"/>
      <c r="V699" s="269"/>
      <c r="W699" s="269"/>
      <c r="X699" s="269"/>
      <c r="Y699" s="269"/>
      <c r="Z699" s="269"/>
      <c r="AA699" s="269"/>
      <c r="AB699" s="269"/>
      <c r="AC699" s="269"/>
      <c r="AD699" s="269"/>
      <c r="AE699" s="269"/>
      <c r="AF699" s="269"/>
      <c r="AG699" s="269"/>
      <c r="AH699" s="269"/>
      <c r="AI699" s="269"/>
      <c r="AJ699" s="269"/>
      <c r="AK699" s="269"/>
      <c r="AL699" s="269"/>
      <c r="AM699" s="269"/>
      <c r="AN699" s="269"/>
      <c r="AO699" s="269"/>
      <c r="AP699" s="269"/>
      <c r="AQ699" s="269"/>
      <c r="AR699" s="269"/>
      <c r="AS699" s="269"/>
      <c r="AT699" s="269"/>
      <c r="AU699" s="269"/>
      <c r="AV699" s="269"/>
      <c r="AW699" s="269"/>
      <c r="AX699" s="269"/>
      <c r="AY699" s="269"/>
      <c r="AZ699" s="269"/>
      <c r="BA699" s="269"/>
      <c r="BB699" s="269"/>
      <c r="BC699" s="269"/>
      <c r="BD699" s="269"/>
      <c r="BE699" s="269"/>
      <c r="BF699" s="269"/>
      <c r="BG699" s="269"/>
      <c r="BH699" s="269"/>
      <c r="BI699" s="269"/>
      <c r="BJ699" s="269"/>
      <c r="BK699" s="269"/>
      <c r="BL699" s="269"/>
      <c r="BM699" s="269"/>
      <c r="BN699" s="269"/>
      <c r="BO699" s="269"/>
      <c r="BP699" s="269"/>
      <c r="BQ699" s="269"/>
    </row>
    <row r="700" spans="1:69" ht="15.75" customHeight="1">
      <c r="A700" s="269"/>
      <c r="B700" s="269"/>
      <c r="C700" s="269"/>
      <c r="D700" s="269"/>
      <c r="E700" s="269"/>
      <c r="F700" s="269"/>
      <c r="G700" s="269"/>
      <c r="H700" s="269"/>
      <c r="I700" s="269"/>
      <c r="J700" s="269"/>
      <c r="K700" s="269"/>
      <c r="L700" s="269"/>
      <c r="M700" s="269"/>
      <c r="N700" s="269"/>
      <c r="O700" s="269"/>
      <c r="P700" s="269"/>
      <c r="Q700" s="269"/>
      <c r="R700" s="269"/>
      <c r="S700" s="269"/>
      <c r="T700" s="269"/>
      <c r="U700" s="269"/>
      <c r="V700" s="269"/>
      <c r="W700" s="269"/>
      <c r="X700" s="269"/>
      <c r="Y700" s="269"/>
      <c r="Z700" s="269"/>
      <c r="AA700" s="269"/>
      <c r="AB700" s="269"/>
      <c r="AC700" s="269"/>
      <c r="AD700" s="269"/>
      <c r="AE700" s="269"/>
      <c r="AF700" s="269"/>
      <c r="AG700" s="269"/>
      <c r="AH700" s="269"/>
      <c r="AI700" s="269"/>
      <c r="AJ700" s="269"/>
      <c r="AK700" s="269"/>
      <c r="AL700" s="269"/>
      <c r="AM700" s="269"/>
      <c r="AN700" s="269"/>
      <c r="AO700" s="269"/>
      <c r="AP700" s="269"/>
      <c r="AQ700" s="269"/>
      <c r="AR700" s="269"/>
      <c r="AS700" s="269"/>
      <c r="AT700" s="269"/>
      <c r="AU700" s="269"/>
      <c r="AV700" s="269"/>
      <c r="AW700" s="269"/>
      <c r="AX700" s="269"/>
      <c r="AY700" s="269"/>
      <c r="AZ700" s="269"/>
      <c r="BA700" s="269"/>
      <c r="BB700" s="269"/>
      <c r="BC700" s="269"/>
      <c r="BD700" s="269"/>
      <c r="BE700" s="269"/>
      <c r="BF700" s="269"/>
      <c r="BG700" s="269"/>
      <c r="BH700" s="269"/>
      <c r="BI700" s="269"/>
      <c r="BJ700" s="269"/>
      <c r="BK700" s="269"/>
      <c r="BL700" s="269"/>
      <c r="BM700" s="269"/>
      <c r="BN700" s="269"/>
      <c r="BO700" s="269"/>
      <c r="BP700" s="269"/>
      <c r="BQ700" s="269"/>
    </row>
    <row r="701" spans="1:69" ht="15.75" customHeight="1">
      <c r="A701" s="269"/>
      <c r="B701" s="269"/>
      <c r="C701" s="269"/>
      <c r="D701" s="269"/>
      <c r="E701" s="269"/>
      <c r="F701" s="269"/>
      <c r="G701" s="269"/>
      <c r="H701" s="269"/>
      <c r="I701" s="269"/>
      <c r="J701" s="269"/>
      <c r="K701" s="269"/>
      <c r="L701" s="269"/>
      <c r="M701" s="269"/>
      <c r="N701" s="269"/>
      <c r="O701" s="269"/>
      <c r="P701" s="269"/>
      <c r="Q701" s="269"/>
      <c r="R701" s="269"/>
      <c r="S701" s="269"/>
      <c r="T701" s="269"/>
      <c r="U701" s="269"/>
      <c r="V701" s="269"/>
      <c r="W701" s="269"/>
      <c r="X701" s="269"/>
      <c r="Y701" s="269"/>
      <c r="Z701" s="269"/>
      <c r="AA701" s="269"/>
      <c r="AB701" s="269"/>
      <c r="AC701" s="269"/>
      <c r="AD701" s="269"/>
      <c r="AE701" s="269"/>
      <c r="AF701" s="269"/>
      <c r="AG701" s="269"/>
      <c r="AH701" s="269"/>
      <c r="AI701" s="269"/>
      <c r="AJ701" s="269"/>
      <c r="AK701" s="269"/>
      <c r="AL701" s="269"/>
      <c r="AM701" s="269"/>
      <c r="AN701" s="269"/>
      <c r="AO701" s="269"/>
      <c r="AP701" s="269"/>
      <c r="AQ701" s="269"/>
      <c r="AR701" s="269"/>
      <c r="AS701" s="269"/>
      <c r="AT701" s="269"/>
      <c r="AU701" s="269"/>
      <c r="AV701" s="269"/>
      <c r="AW701" s="269"/>
      <c r="AX701" s="269"/>
      <c r="AY701" s="269"/>
      <c r="AZ701" s="269"/>
      <c r="BA701" s="269"/>
      <c r="BB701" s="269"/>
      <c r="BC701" s="269"/>
      <c r="BD701" s="269"/>
      <c r="BE701" s="269"/>
      <c r="BF701" s="269"/>
      <c r="BG701" s="269"/>
      <c r="BH701" s="269"/>
      <c r="BI701" s="269"/>
      <c r="BJ701" s="269"/>
      <c r="BK701" s="269"/>
      <c r="BL701" s="269"/>
      <c r="BM701" s="269"/>
      <c r="BN701" s="269"/>
      <c r="BO701" s="269"/>
      <c r="BP701" s="269"/>
      <c r="BQ701" s="269"/>
    </row>
    <row r="702" spans="1:69" ht="15.75" customHeight="1">
      <c r="A702" s="269"/>
      <c r="B702" s="269"/>
      <c r="C702" s="269"/>
      <c r="D702" s="269"/>
      <c r="E702" s="269"/>
      <c r="F702" s="269"/>
      <c r="G702" s="269"/>
      <c r="H702" s="269"/>
      <c r="I702" s="269"/>
      <c r="J702" s="269"/>
      <c r="K702" s="269"/>
      <c r="L702" s="269"/>
      <c r="M702" s="269"/>
      <c r="N702" s="269"/>
      <c r="O702" s="269"/>
      <c r="P702" s="269"/>
      <c r="Q702" s="269"/>
      <c r="R702" s="269"/>
      <c r="S702" s="269"/>
      <c r="T702" s="269"/>
      <c r="U702" s="269"/>
      <c r="V702" s="269"/>
      <c r="W702" s="269"/>
      <c r="X702" s="269"/>
      <c r="Y702" s="269"/>
      <c r="Z702" s="269"/>
      <c r="AA702" s="269"/>
      <c r="AB702" s="269"/>
      <c r="AC702" s="269"/>
      <c r="AD702" s="269"/>
      <c r="AE702" s="269"/>
      <c r="AF702" s="269"/>
      <c r="AG702" s="269"/>
      <c r="AH702" s="269"/>
      <c r="AI702" s="269"/>
      <c r="AJ702" s="269"/>
      <c r="AK702" s="269"/>
      <c r="AL702" s="269"/>
      <c r="AM702" s="269"/>
      <c r="AN702" s="269"/>
      <c r="AO702" s="269"/>
      <c r="AP702" s="269"/>
      <c r="AQ702" s="269"/>
      <c r="AR702" s="269"/>
      <c r="AS702" s="269"/>
      <c r="AT702" s="269"/>
      <c r="AU702" s="269"/>
      <c r="AV702" s="269"/>
      <c r="AW702" s="269"/>
      <c r="AX702" s="269"/>
      <c r="AY702" s="269"/>
      <c r="AZ702" s="269"/>
      <c r="BA702" s="269"/>
      <c r="BB702" s="269"/>
      <c r="BC702" s="269"/>
      <c r="BD702" s="269"/>
      <c r="BE702" s="269"/>
      <c r="BF702" s="269"/>
      <c r="BG702" s="269"/>
      <c r="BH702" s="269"/>
      <c r="BI702" s="269"/>
      <c r="BJ702" s="269"/>
      <c r="BK702" s="269"/>
      <c r="BL702" s="269"/>
      <c r="BM702" s="269"/>
      <c r="BN702" s="269"/>
      <c r="BO702" s="269"/>
      <c r="BP702" s="269"/>
      <c r="BQ702" s="269"/>
    </row>
    <row r="703" spans="1:69" ht="15.75" customHeight="1">
      <c r="A703" s="269"/>
      <c r="B703" s="269"/>
      <c r="C703" s="269"/>
      <c r="D703" s="269"/>
      <c r="E703" s="269"/>
      <c r="F703" s="269"/>
      <c r="G703" s="269"/>
      <c r="H703" s="269"/>
      <c r="I703" s="269"/>
      <c r="J703" s="269"/>
      <c r="K703" s="269"/>
      <c r="L703" s="269"/>
      <c r="M703" s="269"/>
      <c r="N703" s="269"/>
      <c r="O703" s="269"/>
      <c r="P703" s="269"/>
      <c r="Q703" s="269"/>
      <c r="R703" s="269"/>
      <c r="S703" s="269"/>
      <c r="T703" s="269"/>
      <c r="U703" s="269"/>
      <c r="V703" s="269"/>
      <c r="W703" s="269"/>
      <c r="X703" s="269"/>
      <c r="Y703" s="269"/>
      <c r="Z703" s="269"/>
      <c r="AA703" s="269"/>
      <c r="AB703" s="269"/>
      <c r="AC703" s="269"/>
      <c r="AD703" s="269"/>
      <c r="AE703" s="269"/>
      <c r="AF703" s="269"/>
      <c r="AG703" s="269"/>
      <c r="AH703" s="269"/>
      <c r="AI703" s="269"/>
      <c r="AJ703" s="269"/>
      <c r="AK703" s="269"/>
      <c r="AL703" s="269"/>
      <c r="AM703" s="269"/>
      <c r="AN703" s="269"/>
      <c r="AO703" s="269"/>
      <c r="AP703" s="269"/>
      <c r="AQ703" s="269"/>
      <c r="AR703" s="269"/>
      <c r="AS703" s="269"/>
      <c r="AT703" s="269"/>
      <c r="AU703" s="269"/>
      <c r="AV703" s="269"/>
      <c r="AW703" s="269"/>
      <c r="AX703" s="269"/>
      <c r="AY703" s="269"/>
      <c r="AZ703" s="269"/>
      <c r="BA703" s="269"/>
      <c r="BB703" s="269"/>
      <c r="BC703" s="269"/>
      <c r="BD703" s="269"/>
      <c r="BE703" s="269"/>
      <c r="BF703" s="269"/>
      <c r="BG703" s="269"/>
      <c r="BH703" s="269"/>
      <c r="BI703" s="269"/>
      <c r="BJ703" s="269"/>
      <c r="BK703" s="269"/>
      <c r="BL703" s="269"/>
      <c r="BM703" s="269"/>
      <c r="BN703" s="269"/>
      <c r="BO703" s="269"/>
      <c r="BP703" s="269"/>
      <c r="BQ703" s="269"/>
    </row>
    <row r="704" spans="1:69" ht="15.75" customHeight="1">
      <c r="A704" s="269"/>
      <c r="B704" s="269"/>
      <c r="C704" s="269"/>
      <c r="D704" s="269"/>
      <c r="E704" s="269"/>
      <c r="F704" s="269"/>
      <c r="G704" s="269"/>
      <c r="H704" s="269"/>
      <c r="I704" s="269"/>
      <c r="J704" s="269"/>
      <c r="K704" s="269"/>
      <c r="L704" s="269"/>
      <c r="M704" s="269"/>
      <c r="N704" s="269"/>
      <c r="O704" s="269"/>
      <c r="P704" s="269"/>
      <c r="Q704" s="269"/>
      <c r="R704" s="269"/>
      <c r="S704" s="269"/>
      <c r="T704" s="269"/>
      <c r="U704" s="269"/>
      <c r="V704" s="269"/>
      <c r="W704" s="269"/>
      <c r="X704" s="269"/>
      <c r="Y704" s="269"/>
      <c r="Z704" s="269"/>
      <c r="AA704" s="269"/>
      <c r="AB704" s="269"/>
      <c r="AC704" s="269"/>
      <c r="AD704" s="269"/>
      <c r="AE704" s="269"/>
      <c r="AF704" s="269"/>
      <c r="AG704" s="269"/>
      <c r="AH704" s="269"/>
      <c r="AI704" s="269"/>
      <c r="AJ704" s="269"/>
      <c r="AK704" s="269"/>
      <c r="AL704" s="269"/>
      <c r="AM704" s="269"/>
      <c r="AN704" s="269"/>
      <c r="AO704" s="269"/>
      <c r="AP704" s="269"/>
      <c r="AQ704" s="269"/>
      <c r="AR704" s="269"/>
      <c r="AS704" s="269"/>
      <c r="AT704" s="269"/>
      <c r="AU704" s="269"/>
      <c r="AV704" s="269"/>
      <c r="AW704" s="269"/>
      <c r="AX704" s="269"/>
      <c r="AY704" s="269"/>
      <c r="AZ704" s="269"/>
      <c r="BA704" s="269"/>
      <c r="BB704" s="269"/>
      <c r="BC704" s="269"/>
      <c r="BD704" s="269"/>
      <c r="BE704" s="269"/>
      <c r="BF704" s="269"/>
      <c r="BG704" s="269"/>
      <c r="BH704" s="269"/>
      <c r="BI704" s="269"/>
      <c r="BJ704" s="269"/>
      <c r="BK704" s="269"/>
      <c r="BL704" s="269"/>
      <c r="BM704" s="269"/>
      <c r="BN704" s="269"/>
      <c r="BO704" s="269"/>
      <c r="BP704" s="269"/>
      <c r="BQ704" s="269"/>
    </row>
    <row r="705" spans="1:69" ht="15.75" customHeight="1">
      <c r="A705" s="269"/>
      <c r="B705" s="269"/>
      <c r="C705" s="269"/>
      <c r="D705" s="269"/>
      <c r="E705" s="269"/>
      <c r="F705" s="269"/>
      <c r="G705" s="269"/>
      <c r="H705" s="269"/>
      <c r="I705" s="269"/>
      <c r="J705" s="269"/>
      <c r="K705" s="269"/>
      <c r="L705" s="269"/>
      <c r="M705" s="269"/>
      <c r="N705" s="269"/>
      <c r="O705" s="269"/>
      <c r="P705" s="269"/>
      <c r="Q705" s="269"/>
      <c r="R705" s="269"/>
      <c r="S705" s="269"/>
      <c r="T705" s="269"/>
      <c r="U705" s="269"/>
      <c r="V705" s="269"/>
      <c r="W705" s="269"/>
      <c r="X705" s="269"/>
      <c r="Y705" s="269"/>
      <c r="Z705" s="269"/>
      <c r="AA705" s="269"/>
      <c r="AB705" s="269"/>
      <c r="AC705" s="269"/>
      <c r="AD705" s="269"/>
      <c r="AE705" s="269"/>
      <c r="AF705" s="269"/>
      <c r="AG705" s="269"/>
      <c r="AH705" s="269"/>
      <c r="AI705" s="269"/>
      <c r="AJ705" s="269"/>
      <c r="AK705" s="269"/>
      <c r="AL705" s="269"/>
      <c r="AM705" s="269"/>
      <c r="AN705" s="269"/>
      <c r="AO705" s="269"/>
      <c r="AP705" s="269"/>
      <c r="AQ705" s="269"/>
      <c r="AR705" s="269"/>
      <c r="AS705" s="269"/>
      <c r="AT705" s="269"/>
      <c r="AU705" s="269"/>
      <c r="AV705" s="269"/>
      <c r="AW705" s="269"/>
      <c r="AX705" s="269"/>
      <c r="AY705" s="269"/>
      <c r="AZ705" s="269"/>
      <c r="BA705" s="269"/>
      <c r="BB705" s="269"/>
      <c r="BC705" s="269"/>
      <c r="BD705" s="269"/>
      <c r="BE705" s="269"/>
      <c r="BF705" s="269"/>
      <c r="BG705" s="269"/>
      <c r="BH705" s="269"/>
      <c r="BI705" s="269"/>
      <c r="BJ705" s="269"/>
      <c r="BK705" s="269"/>
      <c r="BL705" s="269"/>
      <c r="BM705" s="269"/>
      <c r="BN705" s="269"/>
      <c r="BO705" s="269"/>
      <c r="BP705" s="269"/>
      <c r="BQ705" s="269"/>
    </row>
    <row r="706" spans="1:69" ht="15.75" customHeight="1">
      <c r="A706" s="269"/>
      <c r="B706" s="269"/>
      <c r="C706" s="269"/>
      <c r="D706" s="269"/>
      <c r="E706" s="269"/>
      <c r="F706" s="269"/>
      <c r="G706" s="269"/>
      <c r="H706" s="269"/>
      <c r="I706" s="269"/>
      <c r="J706" s="269"/>
      <c r="K706" s="269"/>
      <c r="L706" s="269"/>
      <c r="M706" s="269"/>
      <c r="N706" s="269"/>
      <c r="O706" s="269"/>
      <c r="P706" s="269"/>
      <c r="Q706" s="269"/>
      <c r="R706" s="269"/>
      <c r="S706" s="269"/>
      <c r="T706" s="269"/>
      <c r="U706" s="269"/>
      <c r="V706" s="269"/>
      <c r="W706" s="269"/>
      <c r="X706" s="269"/>
      <c r="Y706" s="269"/>
      <c r="Z706" s="269"/>
      <c r="AA706" s="269"/>
      <c r="AB706" s="269"/>
      <c r="AC706" s="269"/>
      <c r="AD706" s="269"/>
      <c r="AE706" s="269"/>
      <c r="AF706" s="269"/>
      <c r="AG706" s="269"/>
      <c r="AH706" s="269"/>
      <c r="AI706" s="269"/>
      <c r="AJ706" s="269"/>
      <c r="AK706" s="269"/>
      <c r="AL706" s="269"/>
      <c r="AM706" s="269"/>
      <c r="AN706" s="269"/>
      <c r="AO706" s="269"/>
      <c r="AP706" s="269"/>
      <c r="AQ706" s="269"/>
      <c r="AR706" s="269"/>
      <c r="AS706" s="269"/>
      <c r="AT706" s="269"/>
      <c r="AU706" s="269"/>
      <c r="AV706" s="269"/>
      <c r="AW706" s="269"/>
      <c r="AX706" s="269"/>
      <c r="AY706" s="269"/>
      <c r="AZ706" s="269"/>
      <c r="BA706" s="269"/>
      <c r="BB706" s="269"/>
      <c r="BC706" s="269"/>
      <c r="BD706" s="269"/>
      <c r="BE706" s="269"/>
      <c r="BF706" s="269"/>
      <c r="BG706" s="269"/>
      <c r="BH706" s="269"/>
      <c r="BI706" s="269"/>
      <c r="BJ706" s="269"/>
      <c r="BK706" s="269"/>
      <c r="BL706" s="269"/>
      <c r="BM706" s="269"/>
      <c r="BN706" s="269"/>
      <c r="BO706" s="269"/>
      <c r="BP706" s="269"/>
      <c r="BQ706" s="269"/>
    </row>
    <row r="707" spans="1:69" ht="15.75" customHeight="1">
      <c r="A707" s="269"/>
      <c r="B707" s="269"/>
      <c r="C707" s="269"/>
      <c r="D707" s="269"/>
      <c r="E707" s="269"/>
      <c r="F707" s="269"/>
      <c r="G707" s="269"/>
      <c r="H707" s="269"/>
      <c r="I707" s="269"/>
      <c r="J707" s="269"/>
      <c r="K707" s="269"/>
      <c r="L707" s="269"/>
      <c r="M707" s="269"/>
      <c r="N707" s="269"/>
      <c r="O707" s="269"/>
      <c r="P707" s="269"/>
      <c r="Q707" s="269"/>
      <c r="R707" s="269"/>
      <c r="S707" s="269"/>
      <c r="T707" s="269"/>
      <c r="U707" s="269"/>
      <c r="V707" s="269"/>
      <c r="W707" s="269"/>
      <c r="X707" s="269"/>
      <c r="Y707" s="269"/>
      <c r="Z707" s="269"/>
      <c r="AA707" s="269"/>
      <c r="AB707" s="269"/>
      <c r="AC707" s="269"/>
      <c r="AD707" s="269"/>
      <c r="AE707" s="269"/>
      <c r="AF707" s="269"/>
      <c r="AG707" s="269"/>
      <c r="AH707" s="269"/>
      <c r="AI707" s="269"/>
      <c r="AJ707" s="269"/>
      <c r="AK707" s="269"/>
      <c r="AL707" s="269"/>
      <c r="AM707" s="269"/>
      <c r="AN707" s="269"/>
      <c r="AO707" s="269"/>
      <c r="AP707" s="269"/>
      <c r="AQ707" s="269"/>
      <c r="AR707" s="269"/>
      <c r="AS707" s="269"/>
      <c r="AT707" s="269"/>
      <c r="AU707" s="269"/>
      <c r="AV707" s="269"/>
      <c r="AW707" s="269"/>
      <c r="AX707" s="269"/>
      <c r="AY707" s="269"/>
      <c r="AZ707" s="269"/>
      <c r="BA707" s="269"/>
      <c r="BB707" s="269"/>
      <c r="BC707" s="269"/>
      <c r="BD707" s="269"/>
      <c r="BE707" s="269"/>
      <c r="BF707" s="269"/>
      <c r="BG707" s="269"/>
      <c r="BH707" s="269"/>
      <c r="BI707" s="269"/>
      <c r="BJ707" s="269"/>
      <c r="BK707" s="269"/>
      <c r="BL707" s="269"/>
      <c r="BM707" s="269"/>
      <c r="BN707" s="269"/>
      <c r="BO707" s="269"/>
      <c r="BP707" s="269"/>
      <c r="BQ707" s="269"/>
    </row>
    <row r="708" spans="1:69" ht="15.75" customHeight="1">
      <c r="A708" s="269"/>
      <c r="B708" s="269"/>
      <c r="C708" s="269"/>
      <c r="D708" s="269"/>
      <c r="E708" s="269"/>
      <c r="F708" s="269"/>
      <c r="G708" s="269"/>
      <c r="H708" s="269"/>
      <c r="I708" s="269"/>
      <c r="J708" s="269"/>
      <c r="K708" s="269"/>
      <c r="L708" s="269"/>
      <c r="M708" s="269"/>
      <c r="N708" s="269"/>
      <c r="O708" s="269"/>
      <c r="P708" s="269"/>
      <c r="Q708" s="269"/>
      <c r="R708" s="269"/>
      <c r="S708" s="269"/>
      <c r="T708" s="269"/>
      <c r="U708" s="269"/>
      <c r="V708" s="269"/>
      <c r="W708" s="269"/>
      <c r="X708" s="269"/>
      <c r="Y708" s="269"/>
      <c r="Z708" s="269"/>
      <c r="AA708" s="269"/>
      <c r="AB708" s="269"/>
      <c r="AC708" s="269"/>
      <c r="AD708" s="269"/>
      <c r="AE708" s="269"/>
      <c r="AF708" s="269"/>
      <c r="AG708" s="269"/>
      <c r="AH708" s="269"/>
      <c r="AI708" s="269"/>
      <c r="AJ708" s="269"/>
      <c r="AK708" s="269"/>
      <c r="AL708" s="269"/>
      <c r="AM708" s="269"/>
      <c r="AN708" s="269"/>
      <c r="AO708" s="269"/>
      <c r="AP708" s="269"/>
      <c r="AQ708" s="269"/>
      <c r="AR708" s="269"/>
      <c r="AS708" s="269"/>
      <c r="AT708" s="269"/>
      <c r="AU708" s="269"/>
      <c r="AV708" s="269"/>
      <c r="AW708" s="269"/>
      <c r="AX708" s="269"/>
      <c r="AY708" s="269"/>
      <c r="AZ708" s="269"/>
      <c r="BA708" s="269"/>
      <c r="BB708" s="269"/>
      <c r="BC708" s="269"/>
      <c r="BD708" s="269"/>
      <c r="BE708" s="269"/>
      <c r="BF708" s="269"/>
      <c r="BG708" s="269"/>
      <c r="BH708" s="269"/>
      <c r="BI708" s="269"/>
      <c r="BJ708" s="269"/>
      <c r="BK708" s="269"/>
      <c r="BL708" s="269"/>
      <c r="BM708" s="269"/>
      <c r="BN708" s="269"/>
      <c r="BO708" s="269"/>
      <c r="BP708" s="269"/>
      <c r="BQ708" s="269"/>
    </row>
    <row r="709" spans="1:69" ht="15.75" customHeight="1">
      <c r="A709" s="269"/>
      <c r="B709" s="269"/>
      <c r="C709" s="269"/>
      <c r="D709" s="269"/>
      <c r="E709" s="269"/>
      <c r="F709" s="269"/>
      <c r="G709" s="269"/>
      <c r="H709" s="269"/>
      <c r="I709" s="269"/>
      <c r="J709" s="269"/>
      <c r="K709" s="269"/>
      <c r="L709" s="269"/>
      <c r="M709" s="269"/>
      <c r="N709" s="269"/>
      <c r="O709" s="269"/>
      <c r="P709" s="269"/>
      <c r="Q709" s="269"/>
      <c r="R709" s="269"/>
      <c r="S709" s="269"/>
      <c r="T709" s="269"/>
      <c r="U709" s="269"/>
      <c r="V709" s="269"/>
      <c r="W709" s="269"/>
      <c r="X709" s="269"/>
      <c r="Y709" s="269"/>
      <c r="Z709" s="269"/>
      <c r="AA709" s="269"/>
      <c r="AB709" s="269"/>
      <c r="AC709" s="269"/>
      <c r="AD709" s="269"/>
      <c r="AE709" s="269"/>
      <c r="AF709" s="269"/>
      <c r="AG709" s="269"/>
      <c r="AH709" s="269"/>
      <c r="AI709" s="269"/>
      <c r="AJ709" s="269"/>
      <c r="AK709" s="269"/>
      <c r="AL709" s="269"/>
      <c r="AM709" s="269"/>
      <c r="AN709" s="269"/>
      <c r="AO709" s="269"/>
      <c r="AP709" s="269"/>
      <c r="AQ709" s="269"/>
      <c r="AR709" s="269"/>
      <c r="AS709" s="269"/>
      <c r="AT709" s="269"/>
      <c r="AU709" s="269"/>
      <c r="AV709" s="269"/>
      <c r="AW709" s="269"/>
      <c r="AX709" s="269"/>
      <c r="AY709" s="269"/>
      <c r="AZ709" s="269"/>
      <c r="BA709" s="269"/>
      <c r="BB709" s="269"/>
      <c r="BC709" s="269"/>
      <c r="BD709" s="269"/>
      <c r="BE709" s="269"/>
      <c r="BF709" s="269"/>
      <c r="BG709" s="269"/>
      <c r="BH709" s="269"/>
      <c r="BI709" s="269"/>
      <c r="BJ709" s="269"/>
      <c r="BK709" s="269"/>
      <c r="BL709" s="269"/>
      <c r="BM709" s="269"/>
      <c r="BN709" s="269"/>
      <c r="BO709" s="269"/>
      <c r="BP709" s="269"/>
      <c r="BQ709" s="269"/>
    </row>
    <row r="710" spans="1:69" ht="15.75" customHeight="1">
      <c r="A710" s="269"/>
      <c r="B710" s="269"/>
      <c r="C710" s="269"/>
      <c r="D710" s="269"/>
      <c r="E710" s="269"/>
      <c r="F710" s="269"/>
      <c r="G710" s="269"/>
      <c r="H710" s="269"/>
      <c r="I710" s="269"/>
      <c r="J710" s="269"/>
      <c r="K710" s="269"/>
      <c r="L710" s="269"/>
      <c r="M710" s="269"/>
      <c r="N710" s="269"/>
      <c r="O710" s="269"/>
      <c r="P710" s="269"/>
      <c r="Q710" s="269"/>
      <c r="R710" s="269"/>
      <c r="S710" s="269"/>
      <c r="T710" s="269"/>
      <c r="U710" s="269"/>
      <c r="V710" s="269"/>
      <c r="W710" s="269"/>
      <c r="X710" s="269"/>
      <c r="Y710" s="269"/>
      <c r="Z710" s="269"/>
      <c r="AA710" s="269"/>
      <c r="AB710" s="269"/>
      <c r="AC710" s="269"/>
      <c r="AD710" s="269"/>
      <c r="AE710" s="269"/>
      <c r="AF710" s="269"/>
      <c r="AG710" s="269"/>
      <c r="AH710" s="269"/>
      <c r="AI710" s="269"/>
      <c r="AJ710" s="269"/>
      <c r="AK710" s="269"/>
      <c r="AL710" s="269"/>
      <c r="AM710" s="269"/>
      <c r="AN710" s="269"/>
      <c r="AO710" s="269"/>
      <c r="AP710" s="269"/>
      <c r="AQ710" s="269"/>
      <c r="AR710" s="269"/>
      <c r="AS710" s="269"/>
      <c r="AT710" s="269"/>
      <c r="AU710" s="269"/>
      <c r="AV710" s="269"/>
      <c r="AW710" s="269"/>
      <c r="AX710" s="269"/>
      <c r="AY710" s="269"/>
      <c r="AZ710" s="269"/>
      <c r="BA710" s="269"/>
      <c r="BB710" s="269"/>
      <c r="BC710" s="269"/>
      <c r="BD710" s="269"/>
      <c r="BE710" s="269"/>
      <c r="BF710" s="269"/>
      <c r="BG710" s="269"/>
      <c r="BH710" s="269"/>
      <c r="BI710" s="269"/>
      <c r="BJ710" s="269"/>
      <c r="BK710" s="269"/>
      <c r="BL710" s="269"/>
      <c r="BM710" s="269"/>
      <c r="BN710" s="269"/>
      <c r="BO710" s="269"/>
      <c r="BP710" s="269"/>
      <c r="BQ710" s="269"/>
    </row>
    <row r="711" spans="1:69" ht="15.75" customHeight="1">
      <c r="A711" s="269"/>
      <c r="B711" s="269"/>
      <c r="C711" s="269"/>
      <c r="D711" s="269"/>
      <c r="E711" s="269"/>
      <c r="F711" s="269"/>
      <c r="G711" s="269"/>
      <c r="H711" s="269"/>
      <c r="I711" s="269"/>
      <c r="J711" s="269"/>
      <c r="K711" s="269"/>
      <c r="L711" s="269"/>
      <c r="M711" s="269"/>
      <c r="N711" s="269"/>
      <c r="O711" s="269"/>
      <c r="P711" s="269"/>
      <c r="Q711" s="269"/>
      <c r="R711" s="269"/>
      <c r="S711" s="269"/>
      <c r="T711" s="269"/>
      <c r="U711" s="269"/>
      <c r="V711" s="269"/>
      <c r="W711" s="269"/>
      <c r="X711" s="269"/>
      <c r="Y711" s="269"/>
      <c r="Z711" s="269"/>
      <c r="AA711" s="269"/>
      <c r="AB711" s="269"/>
      <c r="AC711" s="269"/>
      <c r="AD711" s="269"/>
      <c r="AE711" s="269"/>
      <c r="AF711" s="269"/>
      <c r="AG711" s="269"/>
      <c r="AH711" s="269"/>
      <c r="AI711" s="269"/>
      <c r="AJ711" s="269"/>
      <c r="AK711" s="269"/>
      <c r="AL711" s="269"/>
      <c r="AM711" s="269"/>
      <c r="AN711" s="269"/>
      <c r="AO711" s="269"/>
      <c r="AP711" s="269"/>
      <c r="AQ711" s="269"/>
      <c r="AR711" s="269"/>
      <c r="AS711" s="269"/>
      <c r="AT711" s="269"/>
      <c r="AU711" s="269"/>
      <c r="AV711" s="269"/>
      <c r="AW711" s="269"/>
      <c r="AX711" s="269"/>
      <c r="AY711" s="269"/>
      <c r="AZ711" s="269"/>
      <c r="BA711" s="269"/>
      <c r="BB711" s="269"/>
      <c r="BC711" s="269"/>
      <c r="BD711" s="269"/>
      <c r="BE711" s="269"/>
      <c r="BF711" s="269"/>
      <c r="BG711" s="269"/>
      <c r="BH711" s="269"/>
      <c r="BI711" s="269"/>
      <c r="BJ711" s="269"/>
      <c r="BK711" s="269"/>
      <c r="BL711" s="269"/>
      <c r="BM711" s="269"/>
      <c r="BN711" s="269"/>
      <c r="BO711" s="269"/>
      <c r="BP711" s="269"/>
      <c r="BQ711" s="269"/>
    </row>
    <row r="712" spans="1:69" ht="15.75" customHeight="1">
      <c r="A712" s="269"/>
      <c r="B712" s="269"/>
      <c r="C712" s="269"/>
      <c r="D712" s="269"/>
      <c r="E712" s="269"/>
      <c r="F712" s="269"/>
      <c r="G712" s="269"/>
      <c r="H712" s="269"/>
      <c r="I712" s="269"/>
      <c r="J712" s="269"/>
      <c r="K712" s="269"/>
      <c r="L712" s="269"/>
      <c r="M712" s="269"/>
      <c r="N712" s="269"/>
      <c r="O712" s="269"/>
      <c r="P712" s="269"/>
      <c r="Q712" s="269"/>
      <c r="R712" s="269"/>
      <c r="S712" s="269"/>
      <c r="T712" s="269"/>
      <c r="U712" s="269"/>
      <c r="V712" s="269"/>
      <c r="W712" s="269"/>
      <c r="X712" s="269"/>
      <c r="Y712" s="269"/>
      <c r="Z712" s="269"/>
      <c r="AA712" s="269"/>
      <c r="AB712" s="269"/>
      <c r="AC712" s="269"/>
      <c r="AD712" s="269"/>
      <c r="AE712" s="269"/>
      <c r="AF712" s="269"/>
      <c r="AG712" s="269"/>
      <c r="AH712" s="269"/>
      <c r="AI712" s="269"/>
      <c r="AJ712" s="269"/>
      <c r="AK712" s="269"/>
      <c r="AL712" s="269"/>
      <c r="AM712" s="269"/>
      <c r="AN712" s="269"/>
      <c r="AO712" s="269"/>
      <c r="AP712" s="269"/>
      <c r="AQ712" s="269"/>
      <c r="AR712" s="269"/>
      <c r="AS712" s="269"/>
      <c r="AT712" s="269"/>
      <c r="AU712" s="269"/>
      <c r="AV712" s="269"/>
      <c r="AW712" s="269"/>
      <c r="AX712" s="269"/>
      <c r="AY712" s="269"/>
      <c r="AZ712" s="269"/>
      <c r="BA712" s="269"/>
      <c r="BB712" s="269"/>
      <c r="BC712" s="269"/>
      <c r="BD712" s="269"/>
      <c r="BE712" s="269"/>
      <c r="BF712" s="269"/>
      <c r="BG712" s="269"/>
      <c r="BH712" s="269"/>
      <c r="BI712" s="269"/>
      <c r="BJ712" s="269"/>
      <c r="BK712" s="269"/>
      <c r="BL712" s="269"/>
      <c r="BM712" s="269"/>
      <c r="BN712" s="269"/>
      <c r="BO712" s="269"/>
      <c r="BP712" s="269"/>
      <c r="BQ712" s="269"/>
    </row>
    <row r="713" spans="1:69" ht="15.75" customHeight="1">
      <c r="A713" s="269"/>
      <c r="B713" s="269"/>
      <c r="C713" s="269"/>
      <c r="D713" s="269"/>
      <c r="E713" s="269"/>
      <c r="F713" s="269"/>
      <c r="G713" s="269"/>
      <c r="H713" s="269"/>
      <c r="I713" s="269"/>
      <c r="J713" s="269"/>
      <c r="K713" s="269"/>
      <c r="L713" s="269"/>
      <c r="M713" s="269"/>
      <c r="N713" s="269"/>
      <c r="O713" s="269"/>
      <c r="P713" s="269"/>
      <c r="Q713" s="269"/>
      <c r="R713" s="269"/>
      <c r="S713" s="269"/>
      <c r="T713" s="269"/>
      <c r="U713" s="269"/>
      <c r="V713" s="269"/>
      <c r="W713" s="269"/>
      <c r="X713" s="269"/>
      <c r="Y713" s="269"/>
      <c r="Z713" s="269"/>
      <c r="AA713" s="269"/>
      <c r="AB713" s="269"/>
      <c r="AC713" s="269"/>
      <c r="AD713" s="269"/>
      <c r="AE713" s="269"/>
      <c r="AF713" s="269"/>
      <c r="AG713" s="269"/>
      <c r="AH713" s="269"/>
      <c r="AI713" s="269"/>
      <c r="AJ713" s="269"/>
      <c r="AK713" s="269"/>
      <c r="AL713" s="269"/>
      <c r="AM713" s="269"/>
      <c r="AN713" s="269"/>
      <c r="AO713" s="269"/>
      <c r="AP713" s="269"/>
      <c r="AQ713" s="269"/>
      <c r="AR713" s="269"/>
      <c r="AS713" s="269"/>
      <c r="AT713" s="269"/>
      <c r="AU713" s="269"/>
      <c r="AV713" s="269"/>
      <c r="AW713" s="269"/>
      <c r="AX713" s="269"/>
      <c r="AY713" s="269"/>
      <c r="AZ713" s="269"/>
      <c r="BA713" s="269"/>
      <c r="BB713" s="269"/>
      <c r="BC713" s="269"/>
      <c r="BD713" s="269"/>
      <c r="BE713" s="269"/>
      <c r="BF713" s="269"/>
      <c r="BG713" s="269"/>
      <c r="BH713" s="269"/>
      <c r="BI713" s="269"/>
      <c r="BJ713" s="269"/>
      <c r="BK713" s="269"/>
      <c r="BL713" s="269"/>
      <c r="BM713" s="269"/>
      <c r="BN713" s="269"/>
      <c r="BO713" s="269"/>
      <c r="BP713" s="269"/>
      <c r="BQ713" s="269"/>
    </row>
    <row r="714" spans="1:69" ht="15.75" customHeight="1">
      <c r="A714" s="269"/>
      <c r="B714" s="269"/>
      <c r="C714" s="269"/>
      <c r="D714" s="269"/>
      <c r="E714" s="269"/>
      <c r="F714" s="269"/>
      <c r="G714" s="269"/>
      <c r="H714" s="269"/>
      <c r="I714" s="269"/>
      <c r="J714" s="269"/>
      <c r="K714" s="269"/>
      <c r="L714" s="269"/>
      <c r="M714" s="269"/>
      <c r="N714" s="269"/>
      <c r="O714" s="269"/>
      <c r="P714" s="269"/>
      <c r="Q714" s="269"/>
      <c r="R714" s="269"/>
      <c r="S714" s="269"/>
      <c r="T714" s="269"/>
      <c r="U714" s="269"/>
      <c r="V714" s="269"/>
      <c r="W714" s="269"/>
      <c r="X714" s="269"/>
      <c r="Y714" s="269"/>
      <c r="Z714" s="269"/>
      <c r="AA714" s="269"/>
      <c r="AB714" s="269"/>
      <c r="AC714" s="269"/>
      <c r="AD714" s="269"/>
      <c r="AE714" s="269"/>
      <c r="AF714" s="269"/>
      <c r="AG714" s="269"/>
      <c r="AH714" s="269"/>
      <c r="AI714" s="269"/>
      <c r="AJ714" s="269"/>
      <c r="AK714" s="269"/>
      <c r="AL714" s="269"/>
      <c r="AM714" s="269"/>
      <c r="AN714" s="269"/>
      <c r="AO714" s="269"/>
      <c r="AP714" s="269"/>
      <c r="AQ714" s="269"/>
      <c r="AR714" s="269"/>
      <c r="AS714" s="269"/>
      <c r="AT714" s="269"/>
      <c r="AU714" s="269"/>
      <c r="AV714" s="269"/>
      <c r="AW714" s="269"/>
      <c r="AX714" s="269"/>
      <c r="AY714" s="269"/>
      <c r="AZ714" s="269"/>
      <c r="BA714" s="269"/>
      <c r="BB714" s="269"/>
      <c r="BC714" s="269"/>
      <c r="BD714" s="269"/>
      <c r="BE714" s="269"/>
      <c r="BF714" s="269"/>
      <c r="BG714" s="269"/>
      <c r="BH714" s="269"/>
      <c r="BI714" s="269"/>
      <c r="BJ714" s="269"/>
      <c r="BK714" s="269"/>
      <c r="BL714" s="269"/>
      <c r="BM714" s="269"/>
      <c r="BN714" s="269"/>
      <c r="BO714" s="269"/>
      <c r="BP714" s="269"/>
      <c r="BQ714" s="269"/>
    </row>
    <row r="715" spans="1:69" ht="15.75" customHeight="1">
      <c r="A715" s="269"/>
      <c r="B715" s="269"/>
      <c r="C715" s="269"/>
      <c r="D715" s="269"/>
      <c r="E715" s="269"/>
      <c r="F715" s="269"/>
      <c r="G715" s="269"/>
      <c r="H715" s="269"/>
      <c r="I715" s="269"/>
      <c r="J715" s="269"/>
      <c r="K715" s="269"/>
      <c r="L715" s="269"/>
      <c r="M715" s="269"/>
      <c r="N715" s="269"/>
      <c r="O715" s="269"/>
      <c r="P715" s="269"/>
      <c r="Q715" s="269"/>
      <c r="R715" s="269"/>
      <c r="S715" s="269"/>
      <c r="T715" s="269"/>
      <c r="U715" s="269"/>
      <c r="V715" s="269"/>
      <c r="W715" s="269"/>
      <c r="X715" s="269"/>
      <c r="Y715" s="269"/>
      <c r="Z715" s="269"/>
      <c r="AA715" s="269"/>
      <c r="AB715" s="269"/>
      <c r="AC715" s="269"/>
      <c r="AD715" s="269"/>
      <c r="AE715" s="269"/>
      <c r="AF715" s="269"/>
      <c r="AG715" s="269"/>
      <c r="AH715" s="269"/>
      <c r="AI715" s="269"/>
      <c r="AJ715" s="269"/>
      <c r="AK715" s="269"/>
      <c r="AL715" s="269"/>
      <c r="AM715" s="269"/>
      <c r="AN715" s="269"/>
      <c r="AO715" s="269"/>
      <c r="AP715" s="269"/>
      <c r="AQ715" s="269"/>
      <c r="AR715" s="269"/>
      <c r="AS715" s="269"/>
      <c r="AT715" s="269"/>
      <c r="AU715" s="269"/>
      <c r="AV715" s="269"/>
      <c r="AW715" s="269"/>
      <c r="AX715" s="269"/>
      <c r="AY715" s="269"/>
      <c r="AZ715" s="269"/>
      <c r="BA715" s="269"/>
      <c r="BB715" s="269"/>
      <c r="BC715" s="269"/>
      <c r="BD715" s="269"/>
      <c r="BE715" s="269"/>
      <c r="BF715" s="269"/>
      <c r="BG715" s="269"/>
      <c r="BH715" s="269"/>
      <c r="BI715" s="269"/>
      <c r="BJ715" s="269"/>
      <c r="BK715" s="269"/>
      <c r="BL715" s="269"/>
      <c r="BM715" s="269"/>
      <c r="BN715" s="269"/>
      <c r="BO715" s="269"/>
      <c r="BP715" s="269"/>
      <c r="BQ715" s="269"/>
    </row>
    <row r="716" spans="1:69" ht="15.75" customHeight="1">
      <c r="A716" s="269"/>
      <c r="B716" s="269"/>
      <c r="C716" s="269"/>
      <c r="D716" s="269"/>
      <c r="E716" s="269"/>
      <c r="F716" s="269"/>
      <c r="G716" s="269"/>
      <c r="H716" s="269"/>
      <c r="I716" s="269"/>
      <c r="J716" s="269"/>
      <c r="K716" s="269"/>
      <c r="L716" s="269"/>
      <c r="M716" s="269"/>
      <c r="N716" s="269"/>
      <c r="O716" s="269"/>
      <c r="P716" s="269"/>
      <c r="Q716" s="269"/>
      <c r="R716" s="269"/>
      <c r="S716" s="269"/>
      <c r="T716" s="269"/>
      <c r="U716" s="269"/>
      <c r="V716" s="269"/>
      <c r="W716" s="269"/>
      <c r="X716" s="269"/>
      <c r="Y716" s="269"/>
      <c r="Z716" s="269"/>
      <c r="AA716" s="269"/>
      <c r="AB716" s="269"/>
      <c r="AC716" s="269"/>
      <c r="AD716" s="269"/>
      <c r="AE716" s="269"/>
      <c r="AF716" s="269"/>
      <c r="AG716" s="269"/>
      <c r="AH716" s="269"/>
      <c r="AI716" s="269"/>
      <c r="AJ716" s="269"/>
      <c r="AK716" s="269"/>
      <c r="AL716" s="269"/>
      <c r="AM716" s="269"/>
      <c r="AN716" s="269"/>
      <c r="AO716" s="269"/>
      <c r="AP716" s="269"/>
      <c r="AQ716" s="269"/>
      <c r="AR716" s="269"/>
      <c r="AS716" s="269"/>
      <c r="AT716" s="269"/>
      <c r="AU716" s="269"/>
      <c r="AV716" s="269"/>
      <c r="AW716" s="269"/>
      <c r="AX716" s="269"/>
      <c r="AY716" s="269"/>
      <c r="AZ716" s="269"/>
      <c r="BA716" s="269"/>
      <c r="BB716" s="269"/>
      <c r="BC716" s="269"/>
      <c r="BD716" s="269"/>
      <c r="BE716" s="269"/>
      <c r="BF716" s="269"/>
      <c r="BG716" s="269"/>
      <c r="BH716" s="269"/>
      <c r="BI716" s="269"/>
      <c r="BJ716" s="269"/>
      <c r="BK716" s="269"/>
      <c r="BL716" s="269"/>
      <c r="BM716" s="269"/>
      <c r="BN716" s="269"/>
      <c r="BO716" s="269"/>
      <c r="BP716" s="269"/>
      <c r="BQ716" s="269"/>
    </row>
    <row r="717" spans="1:69" ht="15.75" customHeight="1">
      <c r="A717" s="269"/>
      <c r="B717" s="269"/>
      <c r="C717" s="269"/>
      <c r="D717" s="269"/>
      <c r="E717" s="269"/>
      <c r="F717" s="269"/>
      <c r="G717" s="269"/>
      <c r="H717" s="269"/>
      <c r="I717" s="269"/>
      <c r="J717" s="269"/>
      <c r="K717" s="269"/>
      <c r="L717" s="269"/>
      <c r="M717" s="269"/>
      <c r="N717" s="269"/>
      <c r="O717" s="269"/>
      <c r="P717" s="269"/>
      <c r="Q717" s="269"/>
      <c r="R717" s="269"/>
      <c r="S717" s="269"/>
      <c r="T717" s="269"/>
      <c r="U717" s="269"/>
      <c r="V717" s="269"/>
      <c r="W717" s="269"/>
      <c r="X717" s="269"/>
      <c r="Y717" s="269"/>
      <c r="Z717" s="269"/>
      <c r="AA717" s="269"/>
      <c r="AB717" s="269"/>
      <c r="AC717" s="269"/>
      <c r="AD717" s="269"/>
      <c r="AE717" s="269"/>
      <c r="AF717" s="269"/>
      <c r="AG717" s="269"/>
      <c r="AH717" s="269"/>
      <c r="AI717" s="269"/>
      <c r="AJ717" s="269"/>
      <c r="AK717" s="269"/>
      <c r="AL717" s="269"/>
      <c r="AM717" s="269"/>
      <c r="AN717" s="269"/>
      <c r="AO717" s="269"/>
      <c r="AP717" s="269"/>
      <c r="AQ717" s="269"/>
      <c r="AR717" s="269"/>
      <c r="AS717" s="269"/>
      <c r="AT717" s="269"/>
      <c r="AU717" s="269"/>
      <c r="AV717" s="269"/>
      <c r="AW717" s="269"/>
      <c r="AX717" s="269"/>
      <c r="AY717" s="269"/>
      <c r="AZ717" s="269"/>
      <c r="BA717" s="269"/>
      <c r="BB717" s="269"/>
      <c r="BC717" s="269"/>
      <c r="BD717" s="269"/>
      <c r="BE717" s="269"/>
      <c r="BF717" s="269"/>
      <c r="BG717" s="269"/>
      <c r="BH717" s="269"/>
      <c r="BI717" s="269"/>
      <c r="BJ717" s="269"/>
      <c r="BK717" s="269"/>
      <c r="BL717" s="269"/>
      <c r="BM717" s="269"/>
      <c r="BN717" s="269"/>
      <c r="BO717" s="269"/>
      <c r="BP717" s="269"/>
      <c r="BQ717" s="269"/>
    </row>
    <row r="718" spans="1:69" ht="15.75" customHeight="1">
      <c r="A718" s="269"/>
      <c r="B718" s="269"/>
      <c r="C718" s="269"/>
      <c r="D718" s="269"/>
      <c r="E718" s="269"/>
      <c r="F718" s="269"/>
      <c r="G718" s="269"/>
      <c r="H718" s="269"/>
      <c r="I718" s="269"/>
      <c r="J718" s="269"/>
      <c r="K718" s="269"/>
      <c r="L718" s="269"/>
      <c r="M718" s="269"/>
      <c r="N718" s="269"/>
      <c r="O718" s="269"/>
      <c r="P718" s="269"/>
      <c r="Q718" s="269"/>
      <c r="R718" s="269"/>
      <c r="S718" s="269"/>
      <c r="T718" s="269"/>
      <c r="U718" s="269"/>
      <c r="V718" s="269"/>
      <c r="W718" s="269"/>
      <c r="X718" s="269"/>
      <c r="Y718" s="269"/>
      <c r="Z718" s="269"/>
      <c r="AA718" s="269"/>
      <c r="AB718" s="269"/>
      <c r="AC718" s="269"/>
      <c r="AD718" s="269"/>
      <c r="AE718" s="269"/>
      <c r="AF718" s="269"/>
      <c r="AG718" s="269"/>
      <c r="AH718" s="269"/>
      <c r="AI718" s="269"/>
      <c r="AJ718" s="269"/>
      <c r="AK718" s="269"/>
      <c r="AL718" s="269"/>
      <c r="AM718" s="269"/>
      <c r="AN718" s="269"/>
      <c r="AO718" s="269"/>
      <c r="AP718" s="269"/>
      <c r="AQ718" s="269"/>
      <c r="AR718" s="269"/>
      <c r="AS718" s="269"/>
      <c r="AT718" s="269"/>
      <c r="AU718" s="269"/>
      <c r="AV718" s="269"/>
      <c r="AW718" s="269"/>
      <c r="AX718" s="269"/>
      <c r="AY718" s="269"/>
      <c r="AZ718" s="269"/>
      <c r="BA718" s="269"/>
      <c r="BB718" s="269"/>
      <c r="BC718" s="269"/>
      <c r="BD718" s="269"/>
      <c r="BE718" s="269"/>
      <c r="BF718" s="269"/>
      <c r="BG718" s="269"/>
      <c r="BH718" s="269"/>
      <c r="BI718" s="269"/>
      <c r="BJ718" s="269"/>
      <c r="BK718" s="269"/>
      <c r="BL718" s="269"/>
      <c r="BM718" s="269"/>
      <c r="BN718" s="269"/>
      <c r="BO718" s="269"/>
      <c r="BP718" s="269"/>
      <c r="BQ718" s="269"/>
    </row>
    <row r="719" spans="1:69" ht="15.75" customHeight="1">
      <c r="A719" s="269"/>
      <c r="B719" s="269"/>
      <c r="C719" s="269"/>
      <c r="D719" s="269"/>
      <c r="E719" s="269"/>
      <c r="F719" s="269"/>
      <c r="G719" s="269"/>
      <c r="H719" s="269"/>
      <c r="I719" s="269"/>
      <c r="J719" s="269"/>
      <c r="K719" s="269"/>
      <c r="L719" s="269"/>
      <c r="M719" s="269"/>
      <c r="N719" s="269"/>
      <c r="O719" s="269"/>
      <c r="P719" s="269"/>
      <c r="Q719" s="269"/>
      <c r="R719" s="269"/>
      <c r="S719" s="269"/>
      <c r="T719" s="269"/>
      <c r="U719" s="269"/>
      <c r="V719" s="269"/>
      <c r="W719" s="269"/>
      <c r="X719" s="269"/>
      <c r="Y719" s="269"/>
      <c r="Z719" s="269"/>
      <c r="AA719" s="269"/>
      <c r="AB719" s="269"/>
      <c r="AC719" s="269"/>
      <c r="AD719" s="269"/>
      <c r="AE719" s="269"/>
      <c r="AF719" s="269"/>
      <c r="AG719" s="269"/>
      <c r="AH719" s="269"/>
      <c r="AI719" s="269"/>
      <c r="AJ719" s="269"/>
      <c r="AK719" s="269"/>
      <c r="AL719" s="269"/>
      <c r="AM719" s="269"/>
      <c r="AN719" s="269"/>
      <c r="AO719" s="269"/>
      <c r="AP719" s="269"/>
      <c r="AQ719" s="269"/>
      <c r="AR719" s="269"/>
      <c r="AS719" s="269"/>
      <c r="AT719" s="269"/>
      <c r="AU719" s="269"/>
      <c r="AV719" s="269"/>
      <c r="AW719" s="269"/>
      <c r="AX719" s="269"/>
      <c r="AY719" s="269"/>
      <c r="AZ719" s="269"/>
      <c r="BA719" s="269"/>
      <c r="BB719" s="269"/>
      <c r="BC719" s="269"/>
      <c r="BD719" s="269"/>
      <c r="BE719" s="269"/>
      <c r="BF719" s="269"/>
      <c r="BG719" s="269"/>
      <c r="BH719" s="269"/>
      <c r="BI719" s="269"/>
      <c r="BJ719" s="269"/>
      <c r="BK719" s="269"/>
      <c r="BL719" s="269"/>
      <c r="BM719" s="269"/>
      <c r="BN719" s="269"/>
      <c r="BO719" s="269"/>
      <c r="BP719" s="269"/>
      <c r="BQ719" s="269"/>
    </row>
    <row r="720" spans="1:69" ht="15.75" customHeight="1">
      <c r="A720" s="269"/>
      <c r="B720" s="269"/>
      <c r="C720" s="269"/>
      <c r="D720" s="269"/>
      <c r="E720" s="269"/>
      <c r="F720" s="269"/>
      <c r="G720" s="269"/>
      <c r="H720" s="269"/>
      <c r="I720" s="269"/>
      <c r="J720" s="269"/>
      <c r="K720" s="269"/>
      <c r="L720" s="269"/>
      <c r="M720" s="269"/>
      <c r="N720" s="269"/>
      <c r="O720" s="269"/>
      <c r="P720" s="269"/>
      <c r="Q720" s="269"/>
      <c r="R720" s="269"/>
      <c r="S720" s="269"/>
      <c r="T720" s="269"/>
      <c r="U720" s="269"/>
      <c r="V720" s="269"/>
      <c r="W720" s="269"/>
      <c r="X720" s="269"/>
      <c r="Y720" s="269"/>
      <c r="Z720" s="269"/>
      <c r="AA720" s="269"/>
      <c r="AB720" s="269"/>
      <c r="AC720" s="269"/>
      <c r="AD720" s="269"/>
      <c r="AE720" s="269"/>
      <c r="AF720" s="269"/>
      <c r="AG720" s="269"/>
      <c r="AH720" s="269"/>
      <c r="AI720" s="269"/>
      <c r="AJ720" s="269"/>
      <c r="AK720" s="269"/>
      <c r="AL720" s="269"/>
      <c r="AM720" s="269"/>
      <c r="AN720" s="269"/>
      <c r="AO720" s="269"/>
      <c r="AP720" s="269"/>
      <c r="AQ720" s="269"/>
      <c r="AR720" s="269"/>
      <c r="AS720" s="269"/>
      <c r="AT720" s="269"/>
      <c r="AU720" s="269"/>
      <c r="AV720" s="269"/>
      <c r="AW720" s="269"/>
      <c r="AX720" s="269"/>
      <c r="AY720" s="269"/>
      <c r="AZ720" s="269"/>
      <c r="BA720" s="269"/>
      <c r="BB720" s="269"/>
      <c r="BC720" s="269"/>
      <c r="BD720" s="269"/>
      <c r="BE720" s="269"/>
      <c r="BF720" s="269"/>
      <c r="BG720" s="269"/>
      <c r="BH720" s="269"/>
      <c r="BI720" s="269"/>
      <c r="BJ720" s="269"/>
      <c r="BK720" s="269"/>
      <c r="BL720" s="269"/>
      <c r="BM720" s="269"/>
      <c r="BN720" s="269"/>
      <c r="BO720" s="269"/>
      <c r="BP720" s="269"/>
      <c r="BQ720" s="269"/>
    </row>
    <row r="721" spans="1:69" ht="15.75" customHeight="1">
      <c r="A721" s="269"/>
      <c r="B721" s="269"/>
      <c r="C721" s="269"/>
      <c r="D721" s="269"/>
      <c r="E721" s="269"/>
      <c r="F721" s="269"/>
      <c r="G721" s="269"/>
      <c r="H721" s="269"/>
      <c r="I721" s="269"/>
      <c r="J721" s="269"/>
      <c r="K721" s="269"/>
      <c r="L721" s="269"/>
      <c r="M721" s="269"/>
      <c r="N721" s="269"/>
      <c r="O721" s="269"/>
      <c r="P721" s="269"/>
      <c r="Q721" s="269"/>
      <c r="R721" s="269"/>
      <c r="S721" s="269"/>
      <c r="T721" s="269"/>
      <c r="U721" s="269"/>
      <c r="V721" s="269"/>
      <c r="W721" s="269"/>
      <c r="X721" s="269"/>
      <c r="Y721" s="269"/>
      <c r="Z721" s="269"/>
      <c r="AA721" s="269"/>
      <c r="AB721" s="269"/>
      <c r="AC721" s="269"/>
      <c r="AD721" s="269"/>
      <c r="AE721" s="269"/>
      <c r="AF721" s="269"/>
      <c r="AG721" s="269"/>
      <c r="AH721" s="269"/>
      <c r="AI721" s="269"/>
      <c r="AJ721" s="269"/>
      <c r="AK721" s="269"/>
      <c r="AL721" s="269"/>
      <c r="AM721" s="269"/>
      <c r="AN721" s="269"/>
      <c r="AO721" s="269"/>
      <c r="AP721" s="269"/>
      <c r="AQ721" s="269"/>
      <c r="AR721" s="269"/>
      <c r="AS721" s="269"/>
      <c r="AT721" s="269"/>
      <c r="AU721" s="269"/>
      <c r="AV721" s="269"/>
      <c r="AW721" s="269"/>
      <c r="AX721" s="269"/>
      <c r="AY721" s="269"/>
      <c r="AZ721" s="269"/>
      <c r="BA721" s="269"/>
      <c r="BB721" s="269"/>
      <c r="BC721" s="269"/>
      <c r="BD721" s="269"/>
      <c r="BE721" s="269"/>
      <c r="BF721" s="269"/>
      <c r="BG721" s="269"/>
      <c r="BH721" s="269"/>
      <c r="BI721" s="269"/>
      <c r="BJ721" s="269"/>
      <c r="BK721" s="269"/>
      <c r="BL721" s="269"/>
      <c r="BM721" s="269"/>
      <c r="BN721" s="269"/>
      <c r="BO721" s="269"/>
      <c r="BP721" s="269"/>
      <c r="BQ721" s="269"/>
    </row>
    <row r="722" spans="1:69" ht="15.75" customHeight="1">
      <c r="A722" s="269"/>
      <c r="B722" s="269"/>
      <c r="C722" s="269"/>
      <c r="D722" s="269"/>
      <c r="E722" s="269"/>
      <c r="F722" s="269"/>
      <c r="G722" s="269"/>
      <c r="H722" s="269"/>
      <c r="I722" s="269"/>
      <c r="J722" s="269"/>
      <c r="K722" s="269"/>
      <c r="L722" s="269"/>
      <c r="M722" s="269"/>
      <c r="N722" s="269"/>
      <c r="O722" s="269"/>
      <c r="P722" s="269"/>
      <c r="Q722" s="269"/>
      <c r="R722" s="269"/>
      <c r="S722" s="269"/>
      <c r="T722" s="269"/>
      <c r="U722" s="269"/>
      <c r="V722" s="269"/>
      <c r="W722" s="269"/>
      <c r="X722" s="269"/>
      <c r="Y722" s="269"/>
      <c r="Z722" s="269"/>
      <c r="AA722" s="269"/>
      <c r="AB722" s="269"/>
      <c r="AC722" s="269"/>
      <c r="AD722" s="269"/>
      <c r="AE722" s="269"/>
      <c r="AF722" s="269"/>
      <c r="AG722" s="269"/>
      <c r="AH722" s="269"/>
      <c r="AI722" s="269"/>
      <c r="AJ722" s="269"/>
      <c r="AK722" s="269"/>
      <c r="AL722" s="269"/>
      <c r="AM722" s="269"/>
      <c r="AN722" s="269"/>
      <c r="AO722" s="269"/>
      <c r="AP722" s="269"/>
      <c r="AQ722" s="269"/>
      <c r="AR722" s="269"/>
      <c r="AS722" s="269"/>
      <c r="AT722" s="269"/>
      <c r="AU722" s="269"/>
      <c r="AV722" s="269"/>
      <c r="AW722" s="269"/>
      <c r="AX722" s="269"/>
      <c r="AY722" s="269"/>
      <c r="AZ722" s="269"/>
      <c r="BA722" s="269"/>
      <c r="BB722" s="269"/>
      <c r="BC722" s="269"/>
      <c r="BD722" s="269"/>
      <c r="BE722" s="269"/>
      <c r="BF722" s="269"/>
      <c r="BG722" s="269"/>
      <c r="BH722" s="269"/>
      <c r="BI722" s="269"/>
      <c r="BJ722" s="269"/>
      <c r="BK722" s="269"/>
      <c r="BL722" s="269"/>
      <c r="BM722" s="269"/>
      <c r="BN722" s="269"/>
      <c r="BO722" s="269"/>
      <c r="BP722" s="269"/>
      <c r="BQ722" s="269"/>
    </row>
    <row r="723" spans="1:69" ht="15.75" customHeight="1">
      <c r="A723" s="269"/>
      <c r="B723" s="269"/>
      <c r="C723" s="269"/>
      <c r="D723" s="269"/>
      <c r="E723" s="269"/>
      <c r="F723" s="269"/>
      <c r="G723" s="269"/>
      <c r="H723" s="269"/>
      <c r="I723" s="269"/>
      <c r="J723" s="269"/>
      <c r="K723" s="269"/>
      <c r="L723" s="269"/>
      <c r="M723" s="269"/>
      <c r="N723" s="269"/>
      <c r="O723" s="269"/>
      <c r="P723" s="269"/>
      <c r="Q723" s="269"/>
      <c r="R723" s="269"/>
      <c r="S723" s="269"/>
      <c r="T723" s="269"/>
      <c r="U723" s="269"/>
      <c r="V723" s="269"/>
      <c r="W723" s="269"/>
      <c r="X723" s="269"/>
      <c r="Y723" s="269"/>
      <c r="Z723" s="269"/>
      <c r="AA723" s="269"/>
      <c r="AB723" s="269"/>
      <c r="AC723" s="269"/>
      <c r="AD723" s="269"/>
      <c r="AE723" s="269"/>
      <c r="AF723" s="269"/>
      <c r="AG723" s="269"/>
      <c r="AH723" s="269"/>
      <c r="AI723" s="269"/>
      <c r="AJ723" s="269"/>
      <c r="AK723" s="269"/>
      <c r="AL723" s="269"/>
      <c r="AM723" s="269"/>
      <c r="AN723" s="269"/>
      <c r="AO723" s="269"/>
      <c r="AP723" s="269"/>
      <c r="AQ723" s="269"/>
      <c r="AR723" s="269"/>
      <c r="AS723" s="269"/>
      <c r="AT723" s="269"/>
      <c r="AU723" s="269"/>
      <c r="AV723" s="269"/>
      <c r="AW723" s="269"/>
      <c r="AX723" s="269"/>
      <c r="AY723" s="269"/>
      <c r="AZ723" s="269"/>
      <c r="BA723" s="269"/>
      <c r="BB723" s="269"/>
      <c r="BC723" s="269"/>
      <c r="BD723" s="269"/>
      <c r="BE723" s="269"/>
      <c r="BF723" s="269"/>
      <c r="BG723" s="269"/>
      <c r="BH723" s="269"/>
      <c r="BI723" s="269"/>
      <c r="BJ723" s="269"/>
      <c r="BK723" s="269"/>
      <c r="BL723" s="269"/>
      <c r="BM723" s="269"/>
      <c r="BN723" s="269"/>
      <c r="BO723" s="269"/>
      <c r="BP723" s="269"/>
      <c r="BQ723" s="269"/>
    </row>
    <row r="724" spans="1:69" ht="15.75" customHeight="1">
      <c r="A724" s="269"/>
      <c r="B724" s="269"/>
      <c r="C724" s="269"/>
      <c r="D724" s="269"/>
      <c r="E724" s="269"/>
      <c r="F724" s="269"/>
      <c r="G724" s="269"/>
      <c r="H724" s="269"/>
      <c r="I724" s="269"/>
      <c r="J724" s="269"/>
      <c r="K724" s="269"/>
      <c r="L724" s="269"/>
      <c r="M724" s="269"/>
      <c r="N724" s="269"/>
      <c r="O724" s="269"/>
      <c r="P724" s="269"/>
      <c r="Q724" s="269"/>
      <c r="R724" s="269"/>
      <c r="S724" s="269"/>
      <c r="T724" s="269"/>
      <c r="U724" s="269"/>
      <c r="V724" s="269"/>
      <c r="W724" s="269"/>
      <c r="X724" s="269"/>
      <c r="Y724" s="269"/>
      <c r="Z724" s="269"/>
      <c r="AA724" s="269"/>
      <c r="AB724" s="269"/>
      <c r="AC724" s="269"/>
      <c r="AD724" s="269"/>
      <c r="AE724" s="269"/>
      <c r="AF724" s="269"/>
      <c r="AG724" s="269"/>
      <c r="AH724" s="269"/>
      <c r="AI724" s="269"/>
      <c r="AJ724" s="269"/>
      <c r="AK724" s="269"/>
      <c r="AL724" s="269"/>
      <c r="AM724" s="269"/>
      <c r="AN724" s="269"/>
      <c r="AO724" s="269"/>
      <c r="AP724" s="269"/>
      <c r="AQ724" s="269"/>
      <c r="AR724" s="269"/>
      <c r="AS724" s="269"/>
      <c r="AT724" s="269"/>
      <c r="AU724" s="269"/>
      <c r="AV724" s="269"/>
      <c r="AW724" s="269"/>
      <c r="AX724" s="269"/>
      <c r="AY724" s="269"/>
      <c r="AZ724" s="269"/>
      <c r="BA724" s="269"/>
      <c r="BB724" s="269"/>
      <c r="BC724" s="269"/>
      <c r="BD724" s="269"/>
      <c r="BE724" s="269"/>
      <c r="BF724" s="269"/>
      <c r="BG724" s="269"/>
      <c r="BH724" s="269"/>
      <c r="BI724" s="269"/>
      <c r="BJ724" s="269"/>
      <c r="BK724" s="269"/>
      <c r="BL724" s="269"/>
      <c r="BM724" s="269"/>
      <c r="BN724" s="269"/>
      <c r="BO724" s="269"/>
      <c r="BP724" s="269"/>
      <c r="BQ724" s="269"/>
    </row>
    <row r="725" spans="1:69" ht="15.75" customHeight="1">
      <c r="A725" s="269"/>
      <c r="B725" s="269"/>
      <c r="C725" s="269"/>
      <c r="D725" s="269"/>
      <c r="E725" s="269"/>
      <c r="F725" s="269"/>
      <c r="G725" s="269"/>
      <c r="H725" s="269"/>
      <c r="I725" s="269"/>
      <c r="J725" s="269"/>
      <c r="K725" s="269"/>
      <c r="L725" s="269"/>
      <c r="M725" s="269"/>
      <c r="N725" s="269"/>
      <c r="O725" s="269"/>
      <c r="P725" s="269"/>
      <c r="Q725" s="269"/>
      <c r="R725" s="269"/>
      <c r="S725" s="269"/>
      <c r="T725" s="269"/>
      <c r="U725" s="269"/>
      <c r="V725" s="269"/>
      <c r="W725" s="269"/>
      <c r="X725" s="269"/>
      <c r="Y725" s="269"/>
      <c r="Z725" s="269"/>
      <c r="AA725" s="269"/>
      <c r="AB725" s="269"/>
      <c r="AC725" s="269"/>
      <c r="AD725" s="269"/>
      <c r="AE725" s="269"/>
      <c r="AF725" s="269"/>
      <c r="AG725" s="269"/>
      <c r="AH725" s="269"/>
      <c r="AI725" s="269"/>
      <c r="AJ725" s="269"/>
      <c r="AK725" s="269"/>
      <c r="AL725" s="269"/>
      <c r="AM725" s="269"/>
      <c r="AN725" s="269"/>
      <c r="AO725" s="269"/>
      <c r="AP725" s="269"/>
      <c r="AQ725" s="269"/>
      <c r="AR725" s="269"/>
      <c r="AS725" s="269"/>
      <c r="AT725" s="269"/>
      <c r="AU725" s="269"/>
      <c r="AV725" s="269"/>
      <c r="AW725" s="269"/>
      <c r="AX725" s="269"/>
      <c r="AY725" s="269"/>
      <c r="AZ725" s="269"/>
      <c r="BA725" s="269"/>
      <c r="BB725" s="269"/>
      <c r="BC725" s="269"/>
      <c r="BD725" s="269"/>
      <c r="BE725" s="269"/>
      <c r="BF725" s="269"/>
      <c r="BG725" s="269"/>
      <c r="BH725" s="269"/>
      <c r="BI725" s="269"/>
      <c r="BJ725" s="269"/>
      <c r="BK725" s="269"/>
      <c r="BL725" s="269"/>
      <c r="BM725" s="269"/>
      <c r="BN725" s="269"/>
      <c r="BO725" s="269"/>
      <c r="BP725" s="269"/>
      <c r="BQ725" s="269"/>
    </row>
    <row r="726" spans="1:69" ht="15.75" customHeight="1">
      <c r="A726" s="269"/>
      <c r="B726" s="269"/>
      <c r="C726" s="269"/>
      <c r="D726" s="269"/>
      <c r="E726" s="269"/>
      <c r="F726" s="269"/>
      <c r="G726" s="269"/>
      <c r="H726" s="269"/>
      <c r="I726" s="269"/>
      <c r="J726" s="269"/>
      <c r="K726" s="269"/>
      <c r="L726" s="269"/>
      <c r="M726" s="269"/>
      <c r="N726" s="269"/>
      <c r="O726" s="269"/>
      <c r="P726" s="269"/>
      <c r="Q726" s="269"/>
      <c r="R726" s="269"/>
      <c r="S726" s="269"/>
      <c r="T726" s="269"/>
      <c r="U726" s="269"/>
      <c r="V726" s="269"/>
      <c r="W726" s="269"/>
      <c r="X726" s="269"/>
      <c r="Y726" s="269"/>
      <c r="Z726" s="269"/>
      <c r="AA726" s="269"/>
      <c r="AB726" s="269"/>
      <c r="AC726" s="269"/>
      <c r="AD726" s="269"/>
      <c r="AE726" s="269"/>
      <c r="AF726" s="269"/>
      <c r="AG726" s="269"/>
      <c r="AH726" s="269"/>
      <c r="AI726" s="269"/>
      <c r="AJ726" s="269"/>
      <c r="AK726" s="269"/>
      <c r="AL726" s="269"/>
      <c r="AM726" s="269"/>
      <c r="AN726" s="269"/>
      <c r="AO726" s="269"/>
      <c r="AP726" s="269"/>
      <c r="AQ726" s="269"/>
      <c r="AR726" s="269"/>
      <c r="AS726" s="269"/>
      <c r="AT726" s="269"/>
      <c r="AU726" s="269"/>
      <c r="AV726" s="269"/>
      <c r="AW726" s="269"/>
      <c r="AX726" s="269"/>
      <c r="AY726" s="269"/>
      <c r="AZ726" s="269"/>
      <c r="BA726" s="269"/>
      <c r="BB726" s="269"/>
      <c r="BC726" s="269"/>
      <c r="BD726" s="269"/>
      <c r="BE726" s="269"/>
      <c r="BF726" s="269"/>
      <c r="BG726" s="269"/>
      <c r="BH726" s="269"/>
      <c r="BI726" s="269"/>
      <c r="BJ726" s="269"/>
      <c r="BK726" s="269"/>
      <c r="BL726" s="269"/>
      <c r="BM726" s="269"/>
      <c r="BN726" s="269"/>
      <c r="BO726" s="269"/>
      <c r="BP726" s="269"/>
      <c r="BQ726" s="269"/>
    </row>
    <row r="727" spans="1:69" ht="15.75" customHeight="1">
      <c r="A727" s="269"/>
      <c r="B727" s="269"/>
      <c r="C727" s="269"/>
      <c r="D727" s="269"/>
      <c r="E727" s="269"/>
      <c r="F727" s="269"/>
      <c r="G727" s="269"/>
      <c r="H727" s="269"/>
      <c r="I727" s="269"/>
      <c r="J727" s="269"/>
      <c r="K727" s="269"/>
      <c r="L727" s="269"/>
      <c r="M727" s="269"/>
      <c r="N727" s="269"/>
      <c r="O727" s="269"/>
      <c r="P727" s="269"/>
      <c r="Q727" s="269"/>
      <c r="R727" s="269"/>
      <c r="S727" s="269"/>
      <c r="T727" s="269"/>
      <c r="U727" s="269"/>
      <c r="V727" s="269"/>
      <c r="W727" s="269"/>
      <c r="X727" s="269"/>
      <c r="Y727" s="269"/>
      <c r="Z727" s="269"/>
      <c r="AA727" s="269"/>
      <c r="AB727" s="269"/>
      <c r="AC727" s="269"/>
      <c r="AD727" s="269"/>
      <c r="AE727" s="269"/>
      <c r="AF727" s="269"/>
      <c r="AG727" s="269"/>
      <c r="AH727" s="269"/>
      <c r="AI727" s="269"/>
      <c r="AJ727" s="269"/>
      <c r="AK727" s="269"/>
      <c r="AL727" s="269"/>
      <c r="AM727" s="269"/>
      <c r="AN727" s="269"/>
      <c r="AO727" s="269"/>
      <c r="AP727" s="269"/>
      <c r="AQ727" s="269"/>
      <c r="AR727" s="269"/>
      <c r="AS727" s="269"/>
      <c r="AT727" s="269"/>
      <c r="AU727" s="269"/>
      <c r="AV727" s="269"/>
      <c r="AW727" s="269"/>
      <c r="AX727" s="269"/>
      <c r="AY727" s="269"/>
      <c r="AZ727" s="269"/>
      <c r="BA727" s="269"/>
      <c r="BB727" s="269"/>
      <c r="BC727" s="269"/>
      <c r="BD727" s="269"/>
      <c r="BE727" s="269"/>
      <c r="BF727" s="269"/>
      <c r="BG727" s="269"/>
      <c r="BH727" s="269"/>
      <c r="BI727" s="269"/>
      <c r="BJ727" s="269"/>
      <c r="BK727" s="269"/>
      <c r="BL727" s="269"/>
      <c r="BM727" s="269"/>
      <c r="BN727" s="269"/>
      <c r="BO727" s="269"/>
      <c r="BP727" s="269"/>
      <c r="BQ727" s="269"/>
    </row>
    <row r="728" spans="1:69" ht="15.75" customHeight="1">
      <c r="A728" s="269"/>
      <c r="B728" s="269"/>
      <c r="C728" s="269"/>
      <c r="D728" s="269"/>
      <c r="E728" s="269"/>
      <c r="F728" s="269"/>
      <c r="G728" s="269"/>
      <c r="H728" s="269"/>
      <c r="I728" s="269"/>
      <c r="J728" s="269"/>
      <c r="K728" s="269"/>
      <c r="L728" s="269"/>
      <c r="M728" s="269"/>
      <c r="N728" s="269"/>
      <c r="O728" s="269"/>
      <c r="P728" s="269"/>
      <c r="Q728" s="269"/>
      <c r="R728" s="269"/>
      <c r="S728" s="269"/>
      <c r="T728" s="269"/>
      <c r="U728" s="269"/>
      <c r="V728" s="269"/>
      <c r="W728" s="269"/>
      <c r="X728" s="269"/>
      <c r="Y728" s="269"/>
      <c r="Z728" s="269"/>
      <c r="AA728" s="269"/>
      <c r="AB728" s="269"/>
      <c r="AC728" s="269"/>
      <c r="AD728" s="269"/>
      <c r="AE728" s="269"/>
      <c r="AF728" s="269"/>
      <c r="AG728" s="269"/>
      <c r="AH728" s="269"/>
      <c r="AI728" s="269"/>
      <c r="AJ728" s="269"/>
      <c r="AK728" s="269"/>
      <c r="AL728" s="269"/>
      <c r="AM728" s="269"/>
      <c r="AN728" s="269"/>
      <c r="AO728" s="269"/>
      <c r="AP728" s="269"/>
      <c r="AQ728" s="269"/>
      <c r="AR728" s="269"/>
      <c r="AS728" s="269"/>
      <c r="AT728" s="269"/>
      <c r="AU728" s="269"/>
      <c r="AV728" s="269"/>
      <c r="AW728" s="269"/>
      <c r="AX728" s="269"/>
      <c r="AY728" s="269"/>
      <c r="AZ728" s="269"/>
      <c r="BA728" s="269"/>
      <c r="BB728" s="269"/>
      <c r="BC728" s="269"/>
      <c r="BD728" s="269"/>
      <c r="BE728" s="269"/>
      <c r="BF728" s="269"/>
      <c r="BG728" s="269"/>
      <c r="BH728" s="269"/>
      <c r="BI728" s="269"/>
      <c r="BJ728" s="269"/>
      <c r="BK728" s="269"/>
      <c r="BL728" s="269"/>
      <c r="BM728" s="269"/>
      <c r="BN728" s="269"/>
      <c r="BO728" s="269"/>
      <c r="BP728" s="269"/>
      <c r="BQ728" s="269"/>
    </row>
    <row r="729" spans="1:69" ht="15.75" customHeight="1">
      <c r="A729" s="269"/>
      <c r="B729" s="269"/>
      <c r="C729" s="269"/>
      <c r="D729" s="269"/>
      <c r="E729" s="269"/>
      <c r="F729" s="269"/>
      <c r="G729" s="269"/>
      <c r="H729" s="269"/>
      <c r="I729" s="269"/>
      <c r="J729" s="269"/>
      <c r="K729" s="269"/>
      <c r="L729" s="269"/>
      <c r="M729" s="269"/>
      <c r="N729" s="269"/>
      <c r="O729" s="269"/>
      <c r="P729" s="269"/>
      <c r="Q729" s="269"/>
      <c r="R729" s="269"/>
      <c r="S729" s="269"/>
      <c r="T729" s="269"/>
      <c r="U729" s="269"/>
      <c r="V729" s="269"/>
      <c r="W729" s="269"/>
      <c r="X729" s="269"/>
      <c r="Y729" s="269"/>
      <c r="Z729" s="269"/>
      <c r="AA729" s="269"/>
      <c r="AB729" s="269"/>
      <c r="AC729" s="269"/>
      <c r="AD729" s="269"/>
      <c r="AE729" s="269"/>
      <c r="AF729" s="269"/>
      <c r="AG729" s="269"/>
      <c r="AH729" s="269"/>
      <c r="AI729" s="269"/>
      <c r="AJ729" s="269"/>
      <c r="AK729" s="269"/>
      <c r="AL729" s="269"/>
      <c r="AM729" s="269"/>
      <c r="AN729" s="269"/>
      <c r="AO729" s="269"/>
      <c r="AP729" s="269"/>
      <c r="AQ729" s="269"/>
      <c r="AR729" s="269"/>
      <c r="AS729" s="269"/>
      <c r="AT729" s="269"/>
      <c r="AU729" s="269"/>
      <c r="AV729" s="269"/>
      <c r="AW729" s="269"/>
      <c r="AX729" s="269"/>
      <c r="AY729" s="269"/>
      <c r="AZ729" s="269"/>
      <c r="BA729" s="269"/>
      <c r="BB729" s="269"/>
      <c r="BC729" s="269"/>
      <c r="BD729" s="269"/>
      <c r="BE729" s="269"/>
      <c r="BF729" s="269"/>
      <c r="BG729" s="269"/>
      <c r="BH729" s="269"/>
      <c r="BI729" s="269"/>
      <c r="BJ729" s="269"/>
      <c r="BK729" s="269"/>
      <c r="BL729" s="269"/>
      <c r="BM729" s="269"/>
      <c r="BN729" s="269"/>
      <c r="BO729" s="269"/>
      <c r="BP729" s="269"/>
      <c r="BQ729" s="269"/>
    </row>
    <row r="730" spans="1:69" ht="15.75" customHeight="1">
      <c r="A730" s="269"/>
      <c r="B730" s="269"/>
      <c r="C730" s="269"/>
      <c r="D730" s="269"/>
      <c r="E730" s="269"/>
      <c r="F730" s="269"/>
      <c r="G730" s="269"/>
      <c r="H730" s="269"/>
      <c r="I730" s="269"/>
      <c r="J730" s="269"/>
      <c r="K730" s="269"/>
      <c r="L730" s="269"/>
      <c r="M730" s="269"/>
      <c r="N730" s="269"/>
      <c r="O730" s="269"/>
      <c r="P730" s="269"/>
      <c r="Q730" s="269"/>
      <c r="R730" s="269"/>
      <c r="S730" s="269"/>
      <c r="T730" s="269"/>
      <c r="U730" s="269"/>
      <c r="V730" s="269"/>
      <c r="W730" s="269"/>
      <c r="X730" s="269"/>
      <c r="Y730" s="269"/>
      <c r="Z730" s="269"/>
      <c r="AA730" s="269"/>
      <c r="AB730" s="269"/>
      <c r="AC730" s="269"/>
      <c r="AD730" s="269"/>
      <c r="AE730" s="269"/>
      <c r="AF730" s="269"/>
      <c r="AG730" s="269"/>
      <c r="AH730" s="269"/>
      <c r="AI730" s="269"/>
      <c r="AJ730" s="269"/>
      <c r="AK730" s="269"/>
      <c r="AL730" s="269"/>
      <c r="AM730" s="269"/>
      <c r="AN730" s="269"/>
      <c r="AO730" s="269"/>
      <c r="AP730" s="269"/>
      <c r="AQ730" s="269"/>
      <c r="AR730" s="269"/>
      <c r="AS730" s="269"/>
      <c r="AT730" s="269"/>
      <c r="AU730" s="269"/>
      <c r="AV730" s="269"/>
      <c r="AW730" s="269"/>
      <c r="AX730" s="269"/>
      <c r="AY730" s="269"/>
      <c r="AZ730" s="269"/>
      <c r="BA730" s="269"/>
      <c r="BB730" s="269"/>
      <c r="BC730" s="269"/>
      <c r="BD730" s="269"/>
      <c r="BE730" s="269"/>
      <c r="BF730" s="269"/>
      <c r="BG730" s="269"/>
      <c r="BH730" s="269"/>
      <c r="BI730" s="269"/>
      <c r="BJ730" s="269"/>
      <c r="BK730" s="269"/>
      <c r="BL730" s="269"/>
      <c r="BM730" s="269"/>
      <c r="BN730" s="269"/>
      <c r="BO730" s="269"/>
      <c r="BP730" s="269"/>
      <c r="BQ730" s="269"/>
    </row>
    <row r="731" spans="1:69" ht="15.75" customHeight="1">
      <c r="A731" s="269"/>
      <c r="B731" s="269"/>
      <c r="C731" s="269"/>
      <c r="D731" s="269"/>
      <c r="E731" s="269"/>
      <c r="F731" s="269"/>
      <c r="G731" s="269"/>
      <c r="H731" s="269"/>
      <c r="I731" s="269"/>
      <c r="J731" s="269"/>
      <c r="K731" s="269"/>
      <c r="L731" s="269"/>
      <c r="M731" s="269"/>
      <c r="N731" s="269"/>
      <c r="O731" s="269"/>
      <c r="P731" s="269"/>
      <c r="Q731" s="269"/>
      <c r="R731" s="269"/>
      <c r="S731" s="269"/>
      <c r="T731" s="269"/>
      <c r="U731" s="269"/>
      <c r="V731" s="269"/>
      <c r="W731" s="269"/>
      <c r="X731" s="269"/>
      <c r="Y731" s="269"/>
      <c r="Z731" s="269"/>
      <c r="AA731" s="269"/>
      <c r="AB731" s="269"/>
      <c r="AC731" s="269"/>
      <c r="AD731" s="269"/>
      <c r="AE731" s="269"/>
      <c r="AF731" s="269"/>
      <c r="AG731" s="269"/>
      <c r="AH731" s="269"/>
      <c r="AI731" s="269"/>
      <c r="AJ731" s="269"/>
      <c r="AK731" s="269"/>
      <c r="AL731" s="269"/>
      <c r="AM731" s="269"/>
      <c r="AN731" s="269"/>
      <c r="AO731" s="269"/>
      <c r="AP731" s="269"/>
      <c r="AQ731" s="269"/>
      <c r="AR731" s="269"/>
      <c r="AS731" s="269"/>
      <c r="AT731" s="269"/>
      <c r="AU731" s="269"/>
      <c r="AV731" s="269"/>
      <c r="AW731" s="269"/>
      <c r="AX731" s="269"/>
      <c r="AY731" s="269"/>
      <c r="AZ731" s="269"/>
      <c r="BA731" s="269"/>
      <c r="BB731" s="269"/>
      <c r="BC731" s="269"/>
      <c r="BD731" s="269"/>
      <c r="BE731" s="269"/>
      <c r="BF731" s="269"/>
      <c r="BG731" s="269"/>
      <c r="BH731" s="269"/>
      <c r="BI731" s="269"/>
      <c r="BJ731" s="269"/>
      <c r="BK731" s="269"/>
      <c r="BL731" s="269"/>
      <c r="BM731" s="269"/>
      <c r="BN731" s="269"/>
      <c r="BO731" s="269"/>
      <c r="BP731" s="269"/>
      <c r="BQ731" s="269"/>
    </row>
    <row r="732" spans="1:69" ht="15.75" customHeight="1">
      <c r="A732" s="269"/>
      <c r="B732" s="269"/>
      <c r="C732" s="269"/>
      <c r="D732" s="269"/>
      <c r="E732" s="269"/>
      <c r="F732" s="269"/>
      <c r="G732" s="269"/>
      <c r="H732" s="269"/>
      <c r="I732" s="269"/>
      <c r="J732" s="269"/>
      <c r="K732" s="269"/>
      <c r="L732" s="269"/>
      <c r="M732" s="269"/>
      <c r="N732" s="269"/>
      <c r="O732" s="269"/>
      <c r="P732" s="269"/>
      <c r="Q732" s="269"/>
      <c r="R732" s="269"/>
      <c r="S732" s="269"/>
      <c r="T732" s="269"/>
      <c r="U732" s="269"/>
      <c r="V732" s="269"/>
      <c r="W732" s="269"/>
      <c r="X732" s="269"/>
      <c r="Y732" s="269"/>
      <c r="Z732" s="269"/>
      <c r="AA732" s="269"/>
      <c r="AB732" s="269"/>
      <c r="AC732" s="269"/>
      <c r="AD732" s="269"/>
      <c r="AE732" s="269"/>
      <c r="AF732" s="269"/>
      <c r="AG732" s="269"/>
      <c r="AH732" s="269"/>
      <c r="AI732" s="269"/>
      <c r="AJ732" s="269"/>
      <c r="AK732" s="269"/>
      <c r="AL732" s="269"/>
      <c r="AM732" s="269"/>
      <c r="AN732" s="269"/>
      <c r="AO732" s="269"/>
      <c r="AP732" s="269"/>
      <c r="AQ732" s="269"/>
      <c r="AR732" s="269"/>
      <c r="AS732" s="269"/>
      <c r="AT732" s="269"/>
      <c r="AU732" s="269"/>
      <c r="AV732" s="269"/>
      <c r="AW732" s="269"/>
      <c r="AX732" s="269"/>
      <c r="AY732" s="269"/>
      <c r="AZ732" s="269"/>
      <c r="BA732" s="269"/>
      <c r="BB732" s="269"/>
      <c r="BC732" s="269"/>
      <c r="BD732" s="269"/>
      <c r="BE732" s="269"/>
      <c r="BF732" s="269"/>
      <c r="BG732" s="269"/>
      <c r="BH732" s="269"/>
      <c r="BI732" s="269"/>
      <c r="BJ732" s="269"/>
      <c r="BK732" s="269"/>
      <c r="BL732" s="269"/>
      <c r="BM732" s="269"/>
      <c r="BN732" s="269"/>
      <c r="BO732" s="269"/>
      <c r="BP732" s="269"/>
      <c r="BQ732" s="269"/>
    </row>
    <row r="733" spans="1:69" ht="15.75" customHeight="1">
      <c r="A733" s="269"/>
      <c r="B733" s="269"/>
      <c r="C733" s="269"/>
      <c r="D733" s="269"/>
      <c r="E733" s="269"/>
      <c r="F733" s="269"/>
      <c r="G733" s="269"/>
      <c r="H733" s="269"/>
      <c r="I733" s="269"/>
      <c r="J733" s="269"/>
      <c r="K733" s="269"/>
      <c r="L733" s="269"/>
      <c r="M733" s="269"/>
      <c r="N733" s="269"/>
      <c r="O733" s="269"/>
      <c r="P733" s="269"/>
      <c r="Q733" s="269"/>
      <c r="R733" s="269"/>
      <c r="S733" s="269"/>
      <c r="T733" s="269"/>
      <c r="U733" s="269"/>
      <c r="V733" s="269"/>
      <c r="W733" s="269"/>
      <c r="X733" s="269"/>
      <c r="Y733" s="269"/>
      <c r="Z733" s="269"/>
      <c r="AA733" s="269"/>
      <c r="AB733" s="269"/>
      <c r="AC733" s="269"/>
      <c r="AD733" s="269"/>
      <c r="AE733" s="269"/>
      <c r="AF733" s="269"/>
      <c r="AG733" s="269"/>
      <c r="AH733" s="269"/>
      <c r="AI733" s="269"/>
      <c r="AJ733" s="269"/>
      <c r="AK733" s="269"/>
      <c r="AL733" s="269"/>
      <c r="AM733" s="269"/>
      <c r="AN733" s="269"/>
      <c r="AO733" s="269"/>
      <c r="AP733" s="269"/>
      <c r="AQ733" s="269"/>
      <c r="AR733" s="269"/>
      <c r="AS733" s="269"/>
      <c r="AT733" s="269"/>
      <c r="AU733" s="269"/>
      <c r="AV733" s="269"/>
      <c r="AW733" s="269"/>
      <c r="AX733" s="269"/>
      <c r="AY733" s="269"/>
      <c r="AZ733" s="269"/>
      <c r="BA733" s="269"/>
      <c r="BB733" s="269"/>
      <c r="BC733" s="269"/>
      <c r="BD733" s="269"/>
      <c r="BE733" s="269"/>
      <c r="BF733" s="269"/>
      <c r="BG733" s="269"/>
      <c r="BH733" s="269"/>
      <c r="BI733" s="269"/>
      <c r="BJ733" s="269"/>
      <c r="BK733" s="269"/>
      <c r="BL733" s="269"/>
      <c r="BM733" s="269"/>
      <c r="BN733" s="269"/>
      <c r="BO733" s="269"/>
      <c r="BP733" s="269"/>
      <c r="BQ733" s="269"/>
    </row>
    <row r="734" spans="1:69" ht="15.75" customHeight="1">
      <c r="A734" s="269"/>
      <c r="B734" s="269"/>
      <c r="C734" s="269"/>
      <c r="D734" s="269"/>
      <c r="E734" s="269"/>
      <c r="F734" s="269"/>
      <c r="G734" s="269"/>
      <c r="H734" s="269"/>
      <c r="I734" s="269"/>
      <c r="J734" s="269"/>
      <c r="K734" s="269"/>
      <c r="L734" s="269"/>
      <c r="M734" s="269"/>
      <c r="N734" s="269"/>
      <c r="O734" s="269"/>
      <c r="P734" s="269"/>
      <c r="Q734" s="269"/>
      <c r="R734" s="269"/>
      <c r="S734" s="269"/>
      <c r="T734" s="269"/>
      <c r="U734" s="269"/>
      <c r="V734" s="269"/>
      <c r="W734" s="269"/>
      <c r="X734" s="269"/>
      <c r="Y734" s="269"/>
      <c r="Z734" s="269"/>
      <c r="AA734" s="269"/>
      <c r="AB734" s="269"/>
      <c r="AC734" s="269"/>
      <c r="AD734" s="269"/>
      <c r="AE734" s="269"/>
      <c r="AF734" s="269"/>
      <c r="AG734" s="269"/>
      <c r="AH734" s="269"/>
      <c r="AI734" s="269"/>
      <c r="AJ734" s="269"/>
      <c r="AK734" s="269"/>
      <c r="AL734" s="269"/>
      <c r="AM734" s="269"/>
      <c r="AN734" s="269"/>
      <c r="AO734" s="269"/>
      <c r="AP734" s="269"/>
      <c r="AQ734" s="269"/>
      <c r="AR734" s="269"/>
      <c r="AS734" s="269"/>
      <c r="AT734" s="269"/>
      <c r="AU734" s="269"/>
      <c r="AV734" s="269"/>
      <c r="AW734" s="269"/>
      <c r="AX734" s="269"/>
      <c r="AY734" s="269"/>
      <c r="AZ734" s="269"/>
      <c r="BA734" s="269"/>
      <c r="BB734" s="269"/>
      <c r="BC734" s="269"/>
      <c r="BD734" s="269"/>
      <c r="BE734" s="269"/>
      <c r="BF734" s="269"/>
      <c r="BG734" s="269"/>
      <c r="BH734" s="269"/>
      <c r="BI734" s="269"/>
      <c r="BJ734" s="269"/>
      <c r="BK734" s="269"/>
      <c r="BL734" s="269"/>
      <c r="BM734" s="269"/>
      <c r="BN734" s="269"/>
      <c r="BO734" s="269"/>
      <c r="BP734" s="269"/>
      <c r="BQ734" s="269"/>
    </row>
    <row r="735" spans="1:69" ht="15.75" customHeight="1">
      <c r="A735" s="269"/>
      <c r="B735" s="269"/>
      <c r="C735" s="269"/>
      <c r="D735" s="269"/>
      <c r="E735" s="269"/>
      <c r="F735" s="269"/>
      <c r="G735" s="269"/>
      <c r="H735" s="269"/>
      <c r="I735" s="269"/>
      <c r="J735" s="269"/>
      <c r="K735" s="269"/>
      <c r="L735" s="269"/>
      <c r="M735" s="269"/>
      <c r="N735" s="269"/>
      <c r="O735" s="269"/>
      <c r="P735" s="269"/>
      <c r="Q735" s="269"/>
      <c r="R735" s="269"/>
      <c r="S735" s="269"/>
      <c r="T735" s="269"/>
      <c r="U735" s="269"/>
      <c r="V735" s="269"/>
      <c r="W735" s="269"/>
      <c r="X735" s="269"/>
      <c r="Y735" s="269"/>
      <c r="Z735" s="269"/>
      <c r="AA735" s="269"/>
      <c r="AB735" s="269"/>
      <c r="AC735" s="269"/>
      <c r="AD735" s="269"/>
      <c r="AE735" s="269"/>
      <c r="AF735" s="269"/>
      <c r="AG735" s="269"/>
      <c r="AH735" s="269"/>
      <c r="AI735" s="269"/>
      <c r="AJ735" s="269"/>
      <c r="AK735" s="269"/>
      <c r="AL735" s="269"/>
      <c r="AM735" s="269"/>
      <c r="AN735" s="269"/>
      <c r="AO735" s="269"/>
      <c r="AP735" s="269"/>
      <c r="AQ735" s="269"/>
      <c r="AR735" s="269"/>
      <c r="AS735" s="269"/>
      <c r="AT735" s="269"/>
      <c r="AU735" s="269"/>
      <c r="AV735" s="269"/>
      <c r="AW735" s="269"/>
      <c r="AX735" s="269"/>
      <c r="AY735" s="269"/>
      <c r="AZ735" s="269"/>
      <c r="BA735" s="269"/>
      <c r="BB735" s="269"/>
      <c r="BC735" s="269"/>
      <c r="BD735" s="269"/>
      <c r="BE735" s="269"/>
      <c r="BF735" s="269"/>
      <c r="BG735" s="269"/>
      <c r="BH735" s="269"/>
      <c r="BI735" s="269"/>
      <c r="BJ735" s="269"/>
      <c r="BK735" s="269"/>
      <c r="BL735" s="269"/>
      <c r="BM735" s="269"/>
      <c r="BN735" s="269"/>
      <c r="BO735" s="269"/>
      <c r="BP735" s="269"/>
      <c r="BQ735" s="269"/>
    </row>
    <row r="736" spans="1:69" ht="15.75" customHeight="1">
      <c r="A736" s="269"/>
      <c r="B736" s="269"/>
      <c r="C736" s="269"/>
      <c r="D736" s="269"/>
      <c r="E736" s="269"/>
      <c r="F736" s="269"/>
      <c r="G736" s="269"/>
      <c r="H736" s="269"/>
      <c r="I736" s="269"/>
      <c r="J736" s="269"/>
      <c r="K736" s="269"/>
      <c r="L736" s="269"/>
      <c r="M736" s="269"/>
      <c r="N736" s="269"/>
      <c r="O736" s="269"/>
      <c r="P736" s="269"/>
      <c r="Q736" s="269"/>
      <c r="R736" s="269"/>
      <c r="S736" s="269"/>
      <c r="T736" s="269"/>
      <c r="U736" s="269"/>
      <c r="V736" s="269"/>
      <c r="W736" s="269"/>
      <c r="X736" s="269"/>
      <c r="Y736" s="269"/>
      <c r="Z736" s="269"/>
      <c r="AA736" s="269"/>
      <c r="AB736" s="269"/>
      <c r="AC736" s="269"/>
      <c r="AD736" s="269"/>
      <c r="AE736" s="269"/>
      <c r="AF736" s="269"/>
      <c r="AG736" s="269"/>
      <c r="AH736" s="269"/>
      <c r="AI736" s="269"/>
      <c r="AJ736" s="269"/>
      <c r="AK736" s="269"/>
      <c r="AL736" s="269"/>
      <c r="AM736" s="269"/>
      <c r="AN736" s="269"/>
      <c r="AO736" s="269"/>
      <c r="AP736" s="269"/>
      <c r="AQ736" s="269"/>
      <c r="AR736" s="269"/>
      <c r="AS736" s="269"/>
      <c r="AT736" s="269"/>
      <c r="AU736" s="269"/>
      <c r="AV736" s="269"/>
      <c r="AW736" s="269"/>
      <c r="AX736" s="269"/>
      <c r="AY736" s="269"/>
      <c r="AZ736" s="269"/>
      <c r="BA736" s="269"/>
      <c r="BB736" s="269"/>
      <c r="BC736" s="269"/>
      <c r="BD736" s="269"/>
      <c r="BE736" s="269"/>
      <c r="BF736" s="269"/>
      <c r="BG736" s="269"/>
      <c r="BH736" s="269"/>
      <c r="BI736" s="269"/>
      <c r="BJ736" s="269"/>
      <c r="BK736" s="269"/>
      <c r="BL736" s="269"/>
      <c r="BM736" s="269"/>
      <c r="BN736" s="269"/>
      <c r="BO736" s="269"/>
      <c r="BP736" s="269"/>
      <c r="BQ736" s="269"/>
    </row>
    <row r="737" spans="1:69" ht="15.75" customHeight="1">
      <c r="A737" s="269"/>
      <c r="B737" s="269"/>
      <c r="C737" s="269"/>
      <c r="D737" s="269"/>
      <c r="E737" s="269"/>
      <c r="F737" s="269"/>
      <c r="G737" s="269"/>
      <c r="H737" s="269"/>
      <c r="I737" s="269"/>
      <c r="J737" s="269"/>
      <c r="K737" s="269"/>
      <c r="L737" s="269"/>
      <c r="M737" s="269"/>
      <c r="N737" s="269"/>
      <c r="O737" s="269"/>
      <c r="P737" s="269"/>
      <c r="Q737" s="269"/>
      <c r="R737" s="269"/>
      <c r="S737" s="269"/>
      <c r="T737" s="269"/>
      <c r="U737" s="269"/>
      <c r="V737" s="269"/>
      <c r="W737" s="269"/>
      <c r="X737" s="269"/>
      <c r="Y737" s="269"/>
      <c r="Z737" s="269"/>
      <c r="AA737" s="269"/>
      <c r="AB737" s="269"/>
      <c r="AC737" s="269"/>
      <c r="AD737" s="269"/>
      <c r="AE737" s="269"/>
      <c r="AF737" s="269"/>
      <c r="AG737" s="269"/>
      <c r="AH737" s="269"/>
      <c r="AI737" s="269"/>
      <c r="AJ737" s="269"/>
      <c r="AK737" s="269"/>
      <c r="AL737" s="269"/>
      <c r="AM737" s="269"/>
      <c r="AN737" s="269"/>
      <c r="AO737" s="269"/>
      <c r="AP737" s="269"/>
      <c r="AQ737" s="269"/>
      <c r="AR737" s="269"/>
      <c r="AS737" s="269"/>
      <c r="AT737" s="269"/>
      <c r="AU737" s="269"/>
      <c r="AV737" s="269"/>
      <c r="AW737" s="269"/>
      <c r="AX737" s="269"/>
      <c r="AY737" s="269"/>
      <c r="AZ737" s="269"/>
      <c r="BA737" s="269"/>
      <c r="BB737" s="269"/>
      <c r="BC737" s="269"/>
      <c r="BD737" s="269"/>
      <c r="BE737" s="269"/>
      <c r="BF737" s="269"/>
      <c r="BG737" s="269"/>
      <c r="BH737" s="269"/>
      <c r="BI737" s="269"/>
      <c r="BJ737" s="269"/>
      <c r="BK737" s="269"/>
      <c r="BL737" s="269"/>
      <c r="BM737" s="269"/>
      <c r="BN737" s="269"/>
      <c r="BO737" s="269"/>
      <c r="BP737" s="269"/>
      <c r="BQ737" s="269"/>
    </row>
    <row r="738" spans="1:69" ht="15.75" customHeight="1">
      <c r="A738" s="269"/>
      <c r="B738" s="269"/>
      <c r="C738" s="269"/>
      <c r="D738" s="269"/>
      <c r="E738" s="269"/>
      <c r="F738" s="269"/>
      <c r="G738" s="269"/>
      <c r="H738" s="269"/>
      <c r="I738" s="269"/>
      <c r="J738" s="269"/>
      <c r="K738" s="269"/>
      <c r="L738" s="269"/>
      <c r="M738" s="269"/>
      <c r="N738" s="269"/>
      <c r="O738" s="269"/>
      <c r="P738" s="269"/>
      <c r="Q738" s="269"/>
      <c r="R738" s="269"/>
      <c r="S738" s="269"/>
      <c r="T738" s="269"/>
      <c r="U738" s="269"/>
      <c r="V738" s="269"/>
      <c r="W738" s="269"/>
      <c r="X738" s="269"/>
      <c r="Y738" s="269"/>
      <c r="Z738" s="269"/>
      <c r="AA738" s="269"/>
      <c r="AB738" s="269"/>
      <c r="AC738" s="269"/>
      <c r="AD738" s="269"/>
      <c r="AE738" s="269"/>
      <c r="AF738" s="269"/>
      <c r="AG738" s="269"/>
      <c r="AH738" s="269"/>
      <c r="AI738" s="269"/>
      <c r="AJ738" s="269"/>
      <c r="AK738" s="269"/>
      <c r="AL738" s="269"/>
      <c r="AM738" s="269"/>
      <c r="AN738" s="269"/>
      <c r="AO738" s="269"/>
      <c r="AP738" s="269"/>
      <c r="AQ738" s="269"/>
      <c r="AR738" s="269"/>
      <c r="AS738" s="269"/>
      <c r="AT738" s="269"/>
      <c r="AU738" s="269"/>
      <c r="AV738" s="269"/>
      <c r="AW738" s="269"/>
      <c r="AX738" s="269"/>
      <c r="AY738" s="269"/>
      <c r="AZ738" s="269"/>
      <c r="BA738" s="269"/>
      <c r="BB738" s="269"/>
      <c r="BC738" s="269"/>
      <c r="BD738" s="269"/>
      <c r="BE738" s="269"/>
      <c r="BF738" s="269"/>
      <c r="BG738" s="269"/>
      <c r="BH738" s="269"/>
      <c r="BI738" s="269"/>
      <c r="BJ738" s="269"/>
      <c r="BK738" s="269"/>
      <c r="BL738" s="269"/>
      <c r="BM738" s="269"/>
      <c r="BN738" s="269"/>
      <c r="BO738" s="269"/>
      <c r="BP738" s="269"/>
      <c r="BQ738" s="269"/>
    </row>
    <row r="739" spans="1:69" ht="15.75" customHeight="1">
      <c r="A739" s="269"/>
      <c r="B739" s="269"/>
      <c r="C739" s="269"/>
      <c r="D739" s="269"/>
      <c r="E739" s="269"/>
      <c r="F739" s="269"/>
      <c r="G739" s="269"/>
      <c r="H739" s="269"/>
      <c r="I739" s="269"/>
      <c r="J739" s="269"/>
      <c r="K739" s="269"/>
      <c r="L739" s="269"/>
      <c r="M739" s="269"/>
      <c r="N739" s="269"/>
      <c r="O739" s="269"/>
      <c r="P739" s="269"/>
      <c r="Q739" s="269"/>
      <c r="R739" s="269"/>
      <c r="S739" s="269"/>
      <c r="T739" s="269"/>
      <c r="U739" s="269"/>
      <c r="V739" s="269"/>
      <c r="W739" s="269"/>
      <c r="X739" s="269"/>
      <c r="Y739" s="269"/>
      <c r="Z739" s="269"/>
      <c r="AA739" s="269"/>
      <c r="AB739" s="269"/>
      <c r="AC739" s="269"/>
      <c r="AD739" s="269"/>
      <c r="AE739" s="269"/>
      <c r="AF739" s="269"/>
      <c r="AG739" s="269"/>
      <c r="AH739" s="269"/>
      <c r="AI739" s="269"/>
      <c r="AJ739" s="269"/>
      <c r="AK739" s="269"/>
      <c r="AL739" s="269"/>
      <c r="AM739" s="269"/>
      <c r="AN739" s="269"/>
      <c r="AO739" s="269"/>
      <c r="AP739" s="269"/>
      <c r="AQ739" s="269"/>
      <c r="AR739" s="269"/>
      <c r="AS739" s="269"/>
      <c r="AT739" s="269"/>
      <c r="AU739" s="269"/>
      <c r="AV739" s="269"/>
      <c r="AW739" s="269"/>
      <c r="AX739" s="269"/>
      <c r="AY739" s="269"/>
      <c r="AZ739" s="269"/>
      <c r="BA739" s="269"/>
      <c r="BB739" s="269"/>
      <c r="BC739" s="269"/>
      <c r="BD739" s="269"/>
      <c r="BE739" s="269"/>
      <c r="BF739" s="269"/>
      <c r="BG739" s="269"/>
      <c r="BH739" s="269"/>
      <c r="BI739" s="269"/>
      <c r="BJ739" s="269"/>
      <c r="BK739" s="269"/>
      <c r="BL739" s="269"/>
      <c r="BM739" s="269"/>
      <c r="BN739" s="269"/>
      <c r="BO739" s="269"/>
      <c r="BP739" s="269"/>
      <c r="BQ739" s="269"/>
    </row>
    <row r="740" spans="1:69" ht="15.75" customHeight="1">
      <c r="A740" s="269"/>
      <c r="B740" s="269"/>
      <c r="C740" s="269"/>
      <c r="D740" s="269"/>
      <c r="E740" s="269"/>
      <c r="F740" s="269"/>
      <c r="G740" s="269"/>
      <c r="H740" s="269"/>
      <c r="I740" s="269"/>
      <c r="J740" s="269"/>
      <c r="K740" s="269"/>
      <c r="L740" s="269"/>
      <c r="M740" s="269"/>
      <c r="N740" s="269"/>
      <c r="O740" s="269"/>
      <c r="P740" s="269"/>
      <c r="Q740" s="269"/>
      <c r="R740" s="269"/>
      <c r="S740" s="269"/>
      <c r="T740" s="269"/>
      <c r="U740" s="269"/>
      <c r="V740" s="269"/>
      <c r="W740" s="269"/>
      <c r="X740" s="269"/>
      <c r="Y740" s="269"/>
      <c r="Z740" s="269"/>
      <c r="AA740" s="269"/>
      <c r="AB740" s="269"/>
      <c r="AC740" s="269"/>
      <c r="AD740" s="269"/>
      <c r="AE740" s="269"/>
      <c r="AF740" s="269"/>
      <c r="AG740" s="269"/>
      <c r="AH740" s="269"/>
      <c r="AI740" s="269"/>
      <c r="AJ740" s="269"/>
      <c r="AK740" s="269"/>
      <c r="AL740" s="269"/>
      <c r="AM740" s="269"/>
      <c r="AN740" s="269"/>
      <c r="AO740" s="269"/>
      <c r="AP740" s="269"/>
      <c r="AQ740" s="269"/>
      <c r="AR740" s="269"/>
      <c r="AS740" s="269"/>
      <c r="AT740" s="269"/>
      <c r="AU740" s="269"/>
      <c r="AV740" s="269"/>
      <c r="AW740" s="269"/>
      <c r="AX740" s="269"/>
      <c r="AY740" s="269"/>
      <c r="AZ740" s="269"/>
      <c r="BA740" s="269"/>
      <c r="BB740" s="269"/>
      <c r="BC740" s="269"/>
      <c r="BD740" s="269"/>
      <c r="BE740" s="269"/>
      <c r="BF740" s="269"/>
      <c r="BG740" s="269"/>
      <c r="BH740" s="269"/>
      <c r="BI740" s="269"/>
      <c r="BJ740" s="269"/>
      <c r="BK740" s="269"/>
      <c r="BL740" s="269"/>
      <c r="BM740" s="269"/>
      <c r="BN740" s="269"/>
      <c r="BO740" s="269"/>
      <c r="BP740" s="269"/>
      <c r="BQ740" s="269"/>
    </row>
    <row r="741" spans="1:69" ht="15.75" customHeight="1">
      <c r="A741" s="269"/>
      <c r="B741" s="269"/>
      <c r="C741" s="269"/>
      <c r="D741" s="269"/>
      <c r="E741" s="269"/>
      <c r="F741" s="269"/>
      <c r="G741" s="269"/>
      <c r="H741" s="269"/>
      <c r="I741" s="269"/>
      <c r="J741" s="269"/>
      <c r="K741" s="269"/>
      <c r="L741" s="269"/>
      <c r="M741" s="269"/>
      <c r="N741" s="269"/>
      <c r="O741" s="269"/>
      <c r="P741" s="269"/>
      <c r="Q741" s="269"/>
      <c r="R741" s="269"/>
      <c r="S741" s="269"/>
      <c r="T741" s="269"/>
      <c r="U741" s="269"/>
      <c r="V741" s="269"/>
      <c r="W741" s="269"/>
      <c r="X741" s="269"/>
      <c r="Y741" s="269"/>
      <c r="Z741" s="269"/>
      <c r="AA741" s="269"/>
      <c r="AB741" s="269"/>
      <c r="AC741" s="269"/>
      <c r="AD741" s="269"/>
      <c r="AE741" s="269"/>
      <c r="AF741" s="269"/>
      <c r="AG741" s="269"/>
      <c r="AH741" s="269"/>
      <c r="AI741" s="269"/>
      <c r="AJ741" s="269"/>
      <c r="AK741" s="269"/>
      <c r="AL741" s="269"/>
      <c r="AM741" s="269"/>
      <c r="AN741" s="269"/>
      <c r="AO741" s="269"/>
      <c r="AP741" s="269"/>
      <c r="AQ741" s="269"/>
      <c r="AR741" s="269"/>
      <c r="AS741" s="269"/>
      <c r="AT741" s="269"/>
      <c r="AU741" s="269"/>
      <c r="AV741" s="269"/>
      <c r="AW741" s="269"/>
      <c r="AX741" s="269"/>
      <c r="AY741" s="269"/>
      <c r="AZ741" s="269"/>
      <c r="BA741" s="269"/>
      <c r="BB741" s="269"/>
      <c r="BC741" s="269"/>
      <c r="BD741" s="269"/>
      <c r="BE741" s="269"/>
      <c r="BF741" s="269"/>
      <c r="BG741" s="269"/>
      <c r="BH741" s="269"/>
      <c r="BI741" s="269"/>
      <c r="BJ741" s="269"/>
      <c r="BK741" s="269"/>
      <c r="BL741" s="269"/>
      <c r="BM741" s="269"/>
      <c r="BN741" s="269"/>
      <c r="BO741" s="269"/>
      <c r="BP741" s="269"/>
      <c r="BQ741" s="269"/>
    </row>
    <row r="742" spans="1:69" ht="15.75" customHeight="1">
      <c r="A742" s="269"/>
      <c r="B742" s="269"/>
      <c r="C742" s="269"/>
      <c r="D742" s="269"/>
      <c r="E742" s="269"/>
      <c r="F742" s="269"/>
      <c r="G742" s="269"/>
      <c r="H742" s="269"/>
      <c r="I742" s="269"/>
      <c r="J742" s="269"/>
      <c r="K742" s="269"/>
      <c r="L742" s="269"/>
      <c r="M742" s="269"/>
      <c r="N742" s="269"/>
      <c r="O742" s="269"/>
      <c r="P742" s="269"/>
      <c r="Q742" s="269"/>
      <c r="R742" s="269"/>
      <c r="S742" s="269"/>
      <c r="T742" s="269"/>
      <c r="U742" s="269"/>
      <c r="V742" s="269"/>
      <c r="W742" s="269"/>
      <c r="X742" s="269"/>
      <c r="Y742" s="269"/>
      <c r="Z742" s="269"/>
      <c r="AA742" s="269"/>
      <c r="AB742" s="269"/>
      <c r="AC742" s="269"/>
      <c r="AD742" s="269"/>
      <c r="AE742" s="269"/>
      <c r="AF742" s="269"/>
      <c r="AG742" s="269"/>
      <c r="AH742" s="269"/>
      <c r="AI742" s="269"/>
      <c r="AJ742" s="269"/>
      <c r="AK742" s="269"/>
      <c r="AL742" s="269"/>
      <c r="AM742" s="269"/>
      <c r="AN742" s="269"/>
      <c r="AO742" s="269"/>
      <c r="AP742" s="269"/>
      <c r="AQ742" s="269"/>
      <c r="AR742" s="269"/>
      <c r="AS742" s="269"/>
      <c r="AT742" s="269"/>
      <c r="AU742" s="269"/>
      <c r="AV742" s="269"/>
      <c r="AW742" s="269"/>
      <c r="AX742" s="269"/>
      <c r="AY742" s="269"/>
      <c r="AZ742" s="269"/>
      <c r="BA742" s="269"/>
      <c r="BB742" s="269"/>
      <c r="BC742" s="269"/>
      <c r="BD742" s="269"/>
      <c r="BE742" s="269"/>
      <c r="BF742" s="269"/>
      <c r="BG742" s="269"/>
      <c r="BH742" s="269"/>
      <c r="BI742" s="269"/>
      <c r="BJ742" s="269"/>
      <c r="BK742" s="269"/>
      <c r="BL742" s="269"/>
      <c r="BM742" s="269"/>
      <c r="BN742" s="269"/>
      <c r="BO742" s="269"/>
      <c r="BP742" s="269"/>
      <c r="BQ742" s="269"/>
    </row>
    <row r="743" spans="1:69" ht="15.75" customHeight="1">
      <c r="A743" s="269"/>
      <c r="B743" s="269"/>
      <c r="C743" s="269"/>
      <c r="D743" s="269"/>
      <c r="E743" s="269"/>
      <c r="F743" s="269"/>
      <c r="G743" s="269"/>
      <c r="H743" s="269"/>
      <c r="I743" s="269"/>
      <c r="J743" s="269"/>
      <c r="K743" s="269"/>
      <c r="L743" s="269"/>
      <c r="M743" s="269"/>
      <c r="N743" s="269"/>
      <c r="O743" s="269"/>
      <c r="P743" s="269"/>
      <c r="Q743" s="269"/>
      <c r="R743" s="269"/>
      <c r="S743" s="269"/>
      <c r="T743" s="269"/>
      <c r="U743" s="269"/>
      <c r="V743" s="269"/>
      <c r="W743" s="269"/>
      <c r="X743" s="269"/>
      <c r="Y743" s="269"/>
      <c r="Z743" s="269"/>
      <c r="AA743" s="269"/>
      <c r="AB743" s="269"/>
      <c r="AC743" s="269"/>
      <c r="AD743" s="269"/>
      <c r="AE743" s="269"/>
      <c r="AF743" s="269"/>
      <c r="AG743" s="269"/>
      <c r="AH743" s="269"/>
      <c r="AI743" s="269"/>
      <c r="AJ743" s="269"/>
      <c r="AK743" s="269"/>
      <c r="AL743" s="269"/>
      <c r="AM743" s="269"/>
      <c r="AN743" s="269"/>
      <c r="AO743" s="269"/>
      <c r="AP743" s="269"/>
      <c r="AQ743" s="269"/>
      <c r="AR743" s="269"/>
      <c r="AS743" s="269"/>
      <c r="AT743" s="269"/>
      <c r="AU743" s="269"/>
      <c r="AV743" s="269"/>
      <c r="AW743" s="269"/>
      <c r="AX743" s="269"/>
      <c r="AY743" s="269"/>
      <c r="AZ743" s="269"/>
      <c r="BA743" s="269"/>
      <c r="BB743" s="269"/>
      <c r="BC743" s="269"/>
      <c r="BD743" s="269"/>
      <c r="BE743" s="269"/>
      <c r="BF743" s="269"/>
      <c r="BG743" s="269"/>
      <c r="BH743" s="269"/>
      <c r="BI743" s="269"/>
      <c r="BJ743" s="269"/>
      <c r="BK743" s="269"/>
      <c r="BL743" s="269"/>
      <c r="BM743" s="269"/>
      <c r="BN743" s="269"/>
      <c r="BO743" s="269"/>
      <c r="BP743" s="269"/>
      <c r="BQ743" s="269"/>
    </row>
    <row r="744" spans="1:69" ht="15.75" customHeight="1">
      <c r="A744" s="269"/>
      <c r="B744" s="269"/>
      <c r="C744" s="269"/>
      <c r="D744" s="269"/>
      <c r="E744" s="269"/>
      <c r="F744" s="269"/>
      <c r="G744" s="269"/>
      <c r="H744" s="269"/>
      <c r="I744" s="269"/>
      <c r="J744" s="269"/>
      <c r="K744" s="269"/>
      <c r="L744" s="269"/>
      <c r="M744" s="269"/>
      <c r="N744" s="269"/>
      <c r="O744" s="269"/>
      <c r="P744" s="269"/>
      <c r="Q744" s="269"/>
      <c r="R744" s="269"/>
      <c r="S744" s="269"/>
      <c r="T744" s="269"/>
      <c r="U744" s="269"/>
      <c r="V744" s="269"/>
      <c r="W744" s="269"/>
      <c r="X744" s="269"/>
      <c r="Y744" s="269"/>
      <c r="Z744" s="269"/>
      <c r="AA744" s="269"/>
      <c r="AB744" s="269"/>
      <c r="AC744" s="269"/>
      <c r="AD744" s="269"/>
      <c r="AE744" s="269"/>
      <c r="AF744" s="269"/>
      <c r="AG744" s="269"/>
      <c r="AH744" s="269"/>
      <c r="AI744" s="269"/>
      <c r="AJ744" s="269"/>
      <c r="AK744" s="269"/>
      <c r="AL744" s="269"/>
      <c r="AM744" s="269"/>
      <c r="AN744" s="269"/>
      <c r="AO744" s="269"/>
      <c r="AP744" s="269"/>
      <c r="AQ744" s="269"/>
      <c r="AR744" s="269"/>
      <c r="AS744" s="269"/>
      <c r="AT744" s="269"/>
      <c r="AU744" s="269"/>
      <c r="AV744" s="269"/>
      <c r="AW744" s="269"/>
      <c r="AX744" s="269"/>
      <c r="AY744" s="269"/>
      <c r="AZ744" s="269"/>
      <c r="BA744" s="269"/>
      <c r="BB744" s="269"/>
      <c r="BC744" s="269"/>
      <c r="BD744" s="269"/>
      <c r="BE744" s="269"/>
      <c r="BF744" s="269"/>
      <c r="BG744" s="269"/>
      <c r="BH744" s="269"/>
      <c r="BI744" s="269"/>
      <c r="BJ744" s="269"/>
      <c r="BK744" s="269"/>
      <c r="BL744" s="269"/>
      <c r="BM744" s="269"/>
      <c r="BN744" s="269"/>
      <c r="BO744" s="269"/>
      <c r="BP744" s="269"/>
      <c r="BQ744" s="269"/>
    </row>
    <row r="745" spans="1:69" ht="15.75" customHeight="1">
      <c r="A745" s="269"/>
      <c r="B745" s="269"/>
      <c r="C745" s="269"/>
      <c r="D745" s="269"/>
      <c r="E745" s="269"/>
      <c r="F745" s="269"/>
      <c r="G745" s="269"/>
      <c r="H745" s="269"/>
      <c r="I745" s="269"/>
      <c r="J745" s="269"/>
      <c r="K745" s="269"/>
      <c r="L745" s="269"/>
      <c r="M745" s="269"/>
      <c r="N745" s="269"/>
      <c r="O745" s="269"/>
      <c r="P745" s="269"/>
      <c r="Q745" s="269"/>
      <c r="R745" s="269"/>
      <c r="S745" s="269"/>
      <c r="T745" s="269"/>
      <c r="U745" s="269"/>
      <c r="V745" s="269"/>
      <c r="W745" s="269"/>
      <c r="X745" s="269"/>
      <c r="Y745" s="269"/>
      <c r="Z745" s="269"/>
      <c r="AA745" s="269"/>
      <c r="AB745" s="269"/>
      <c r="AC745" s="269"/>
      <c r="AD745" s="269"/>
      <c r="AE745" s="269"/>
      <c r="AF745" s="269"/>
      <c r="AG745" s="269"/>
      <c r="AH745" s="269"/>
      <c r="AI745" s="269"/>
      <c r="AJ745" s="269"/>
      <c r="AK745" s="269"/>
      <c r="AL745" s="269"/>
      <c r="AM745" s="269"/>
      <c r="AN745" s="269"/>
      <c r="AO745" s="269"/>
      <c r="AP745" s="269"/>
      <c r="AQ745" s="269"/>
      <c r="AR745" s="269"/>
      <c r="AS745" s="269"/>
      <c r="AT745" s="269"/>
      <c r="AU745" s="269"/>
      <c r="AV745" s="269"/>
      <c r="AW745" s="269"/>
      <c r="AX745" s="269"/>
      <c r="AY745" s="269"/>
      <c r="AZ745" s="269"/>
      <c r="BA745" s="269"/>
      <c r="BB745" s="269"/>
      <c r="BC745" s="269"/>
      <c r="BD745" s="269"/>
      <c r="BE745" s="269"/>
      <c r="BF745" s="269"/>
      <c r="BG745" s="269"/>
      <c r="BH745" s="269"/>
      <c r="BI745" s="269"/>
      <c r="BJ745" s="269"/>
      <c r="BK745" s="269"/>
      <c r="BL745" s="269"/>
      <c r="BM745" s="269"/>
      <c r="BN745" s="269"/>
      <c r="BO745" s="269"/>
      <c r="BP745" s="269"/>
      <c r="BQ745" s="269"/>
    </row>
    <row r="746" spans="1:69" ht="15.75" customHeight="1">
      <c r="A746" s="269"/>
      <c r="B746" s="269"/>
      <c r="C746" s="269"/>
      <c r="D746" s="269"/>
      <c r="E746" s="269"/>
      <c r="F746" s="269"/>
      <c r="G746" s="269"/>
      <c r="H746" s="269"/>
      <c r="I746" s="269"/>
      <c r="J746" s="269"/>
      <c r="K746" s="269"/>
      <c r="L746" s="269"/>
      <c r="M746" s="269"/>
      <c r="N746" s="269"/>
      <c r="O746" s="269"/>
      <c r="P746" s="269"/>
      <c r="Q746" s="269"/>
      <c r="R746" s="269"/>
      <c r="S746" s="269"/>
      <c r="T746" s="269"/>
      <c r="U746" s="269"/>
      <c r="V746" s="269"/>
      <c r="W746" s="269"/>
      <c r="X746" s="269"/>
      <c r="Y746" s="269"/>
      <c r="Z746" s="269"/>
      <c r="AA746" s="269"/>
      <c r="AB746" s="269"/>
      <c r="AC746" s="269"/>
      <c r="AD746" s="269"/>
      <c r="AE746" s="269"/>
      <c r="AF746" s="269"/>
      <c r="AG746" s="269"/>
      <c r="AH746" s="269"/>
      <c r="AI746" s="269"/>
      <c r="AJ746" s="269"/>
      <c r="AK746" s="269"/>
      <c r="AL746" s="269"/>
      <c r="AM746" s="269"/>
      <c r="AN746" s="269"/>
      <c r="AO746" s="269"/>
      <c r="AP746" s="269"/>
      <c r="AQ746" s="269"/>
      <c r="AR746" s="269"/>
      <c r="AS746" s="269"/>
      <c r="AT746" s="269"/>
      <c r="AU746" s="269"/>
      <c r="AV746" s="269"/>
      <c r="AW746" s="269"/>
      <c r="AX746" s="269"/>
      <c r="AY746" s="269"/>
      <c r="AZ746" s="269"/>
      <c r="BA746" s="269"/>
      <c r="BB746" s="269"/>
      <c r="BC746" s="269"/>
      <c r="BD746" s="269"/>
      <c r="BE746" s="269"/>
      <c r="BF746" s="269"/>
      <c r="BG746" s="269"/>
      <c r="BH746" s="269"/>
      <c r="BI746" s="269"/>
      <c r="BJ746" s="269"/>
      <c r="BK746" s="269"/>
      <c r="BL746" s="269"/>
      <c r="BM746" s="269"/>
      <c r="BN746" s="269"/>
      <c r="BO746" s="269"/>
      <c r="BP746" s="269"/>
      <c r="BQ746" s="269"/>
    </row>
    <row r="747" spans="1:69" ht="15.75" customHeight="1">
      <c r="A747" s="269"/>
      <c r="B747" s="269"/>
      <c r="C747" s="269"/>
      <c r="D747" s="269"/>
      <c r="E747" s="269"/>
      <c r="F747" s="269"/>
      <c r="G747" s="269"/>
      <c r="H747" s="269"/>
      <c r="I747" s="269"/>
      <c r="J747" s="269"/>
      <c r="K747" s="269"/>
      <c r="L747" s="269"/>
      <c r="M747" s="269"/>
      <c r="N747" s="269"/>
      <c r="O747" s="269"/>
      <c r="P747" s="269"/>
      <c r="Q747" s="269"/>
      <c r="R747" s="269"/>
      <c r="S747" s="269"/>
      <c r="T747" s="269"/>
      <c r="U747" s="269"/>
      <c r="V747" s="269"/>
      <c r="W747" s="269"/>
      <c r="X747" s="269"/>
      <c r="Y747" s="269"/>
      <c r="Z747" s="269"/>
      <c r="AA747" s="269"/>
      <c r="AB747" s="269"/>
      <c r="AC747" s="269"/>
      <c r="AD747" s="269"/>
      <c r="AE747" s="269"/>
      <c r="AF747" s="269"/>
      <c r="AG747" s="269"/>
      <c r="AH747" s="269"/>
      <c r="AI747" s="269"/>
      <c r="AJ747" s="269"/>
      <c r="AK747" s="269"/>
      <c r="AL747" s="269"/>
      <c r="AM747" s="269"/>
      <c r="AN747" s="269"/>
      <c r="AO747" s="269"/>
      <c r="AP747" s="269"/>
      <c r="AQ747" s="269"/>
      <c r="AR747" s="269"/>
      <c r="AS747" s="269"/>
      <c r="AT747" s="269"/>
      <c r="AU747" s="269"/>
      <c r="AV747" s="269"/>
      <c r="AW747" s="269"/>
      <c r="AX747" s="269"/>
      <c r="AY747" s="269"/>
      <c r="AZ747" s="269"/>
      <c r="BA747" s="269"/>
      <c r="BB747" s="269"/>
      <c r="BC747" s="269"/>
      <c r="BD747" s="269"/>
      <c r="BE747" s="269"/>
      <c r="BF747" s="269"/>
      <c r="BG747" s="269"/>
      <c r="BH747" s="269"/>
      <c r="BI747" s="269"/>
      <c r="BJ747" s="269"/>
      <c r="BK747" s="269"/>
      <c r="BL747" s="269"/>
      <c r="BM747" s="269"/>
      <c r="BN747" s="269"/>
      <c r="BO747" s="269"/>
      <c r="BP747" s="269"/>
      <c r="BQ747" s="269"/>
    </row>
    <row r="748" spans="1:69" ht="15.75" customHeight="1">
      <c r="A748" s="269"/>
      <c r="B748" s="269"/>
      <c r="C748" s="269"/>
      <c r="D748" s="269"/>
      <c r="E748" s="269"/>
      <c r="F748" s="269"/>
      <c r="G748" s="269"/>
      <c r="H748" s="269"/>
      <c r="I748" s="269"/>
      <c r="J748" s="269"/>
      <c r="K748" s="269"/>
      <c r="L748" s="269"/>
      <c r="M748" s="269"/>
      <c r="N748" s="269"/>
      <c r="O748" s="269"/>
      <c r="P748" s="269"/>
      <c r="Q748" s="269"/>
      <c r="R748" s="269"/>
      <c r="S748" s="269"/>
      <c r="T748" s="269"/>
      <c r="U748" s="269"/>
      <c r="V748" s="269"/>
      <c r="W748" s="269"/>
      <c r="X748" s="269"/>
      <c r="Y748" s="269"/>
      <c r="Z748" s="269"/>
      <c r="AA748" s="269"/>
      <c r="AB748" s="269"/>
      <c r="AC748" s="269"/>
      <c r="AD748" s="269"/>
      <c r="AE748" s="269"/>
      <c r="AF748" s="269"/>
      <c r="AG748" s="269"/>
      <c r="AH748" s="269"/>
      <c r="AI748" s="269"/>
      <c r="AJ748" s="269"/>
      <c r="AK748" s="269"/>
      <c r="AL748" s="269"/>
      <c r="AM748" s="269"/>
      <c r="AN748" s="269"/>
      <c r="AO748" s="269"/>
      <c r="AP748" s="269"/>
      <c r="AQ748" s="269"/>
      <c r="AR748" s="269"/>
      <c r="AS748" s="269"/>
      <c r="AT748" s="269"/>
      <c r="AU748" s="269"/>
      <c r="AV748" s="269"/>
      <c r="AW748" s="269"/>
      <c r="AX748" s="269"/>
      <c r="AY748" s="269"/>
      <c r="AZ748" s="269"/>
      <c r="BA748" s="269"/>
      <c r="BB748" s="269"/>
      <c r="BC748" s="269"/>
      <c r="BD748" s="269"/>
      <c r="BE748" s="269"/>
      <c r="BF748" s="269"/>
      <c r="BG748" s="269"/>
      <c r="BH748" s="269"/>
      <c r="BI748" s="269"/>
      <c r="BJ748" s="269"/>
      <c r="BK748" s="269"/>
      <c r="BL748" s="269"/>
      <c r="BM748" s="269"/>
      <c r="BN748" s="269"/>
      <c r="BO748" s="269"/>
      <c r="BP748" s="269"/>
      <c r="BQ748" s="269"/>
    </row>
    <row r="749" spans="1:69" ht="15.75" customHeight="1">
      <c r="A749" s="269"/>
      <c r="B749" s="269"/>
      <c r="C749" s="269"/>
      <c r="D749" s="269"/>
      <c r="E749" s="269"/>
      <c r="F749" s="269"/>
      <c r="G749" s="269"/>
      <c r="H749" s="269"/>
      <c r="I749" s="269"/>
      <c r="J749" s="269"/>
      <c r="K749" s="269"/>
      <c r="L749" s="269"/>
      <c r="M749" s="269"/>
      <c r="N749" s="269"/>
      <c r="O749" s="269"/>
      <c r="P749" s="269"/>
      <c r="Q749" s="269"/>
      <c r="R749" s="269"/>
      <c r="S749" s="269"/>
      <c r="T749" s="269"/>
      <c r="U749" s="269"/>
      <c r="V749" s="269"/>
      <c r="W749" s="269"/>
      <c r="X749" s="269"/>
      <c r="Y749" s="269"/>
      <c r="Z749" s="269"/>
      <c r="AA749" s="269"/>
      <c r="AB749" s="269"/>
      <c r="AC749" s="269"/>
      <c r="AD749" s="269"/>
      <c r="AE749" s="269"/>
      <c r="AF749" s="269"/>
      <c r="AG749" s="269"/>
      <c r="AH749" s="269"/>
      <c r="AI749" s="269"/>
      <c r="AJ749" s="269"/>
      <c r="AK749" s="269"/>
      <c r="AL749" s="269"/>
      <c r="AM749" s="269"/>
      <c r="AN749" s="269"/>
      <c r="AO749" s="269"/>
      <c r="AP749" s="269"/>
      <c r="AQ749" s="269"/>
      <c r="AR749" s="269"/>
      <c r="AS749" s="269"/>
      <c r="AT749" s="269"/>
      <c r="AU749" s="269"/>
      <c r="AV749" s="269"/>
      <c r="AW749" s="269"/>
      <c r="AX749" s="269"/>
      <c r="AY749" s="269"/>
      <c r="AZ749" s="269"/>
      <c r="BA749" s="269"/>
      <c r="BB749" s="269"/>
      <c r="BC749" s="269"/>
      <c r="BD749" s="269"/>
      <c r="BE749" s="269"/>
      <c r="BF749" s="269"/>
      <c r="BG749" s="269"/>
      <c r="BH749" s="269"/>
      <c r="BI749" s="269"/>
      <c r="BJ749" s="269"/>
      <c r="BK749" s="269"/>
      <c r="BL749" s="269"/>
      <c r="BM749" s="269"/>
      <c r="BN749" s="269"/>
      <c r="BO749" s="269"/>
      <c r="BP749" s="269"/>
      <c r="BQ749" s="269"/>
    </row>
    <row r="750" spans="1:69" ht="15.75" customHeight="1">
      <c r="A750" s="269"/>
      <c r="B750" s="269"/>
      <c r="C750" s="269"/>
      <c r="D750" s="269"/>
      <c r="E750" s="269"/>
      <c r="F750" s="269"/>
      <c r="G750" s="269"/>
      <c r="H750" s="269"/>
      <c r="I750" s="269"/>
      <c r="J750" s="269"/>
      <c r="K750" s="269"/>
      <c r="L750" s="269"/>
      <c r="M750" s="269"/>
      <c r="N750" s="269"/>
      <c r="O750" s="269"/>
      <c r="P750" s="269"/>
      <c r="Q750" s="269"/>
      <c r="R750" s="269"/>
      <c r="S750" s="269"/>
      <c r="T750" s="269"/>
      <c r="U750" s="269"/>
      <c r="V750" s="269"/>
      <c r="W750" s="269"/>
      <c r="X750" s="269"/>
      <c r="Y750" s="269"/>
      <c r="Z750" s="269"/>
      <c r="AA750" s="269"/>
      <c r="AB750" s="269"/>
      <c r="AC750" s="269"/>
      <c r="AD750" s="269"/>
      <c r="AE750" s="269"/>
      <c r="AF750" s="269"/>
      <c r="AG750" s="269"/>
      <c r="AH750" s="269"/>
      <c r="AI750" s="269"/>
      <c r="AJ750" s="269"/>
      <c r="AK750" s="269"/>
      <c r="AL750" s="269"/>
      <c r="AM750" s="269"/>
      <c r="AN750" s="269"/>
      <c r="AO750" s="269"/>
      <c r="AP750" s="269"/>
      <c r="AQ750" s="269"/>
      <c r="AR750" s="269"/>
      <c r="AS750" s="269"/>
      <c r="AT750" s="269"/>
      <c r="AU750" s="269"/>
      <c r="AV750" s="269"/>
      <c r="AW750" s="269"/>
      <c r="AX750" s="269"/>
      <c r="AY750" s="269"/>
      <c r="AZ750" s="269"/>
      <c r="BA750" s="269"/>
      <c r="BB750" s="269"/>
      <c r="BC750" s="269"/>
      <c r="BD750" s="269"/>
      <c r="BE750" s="269"/>
      <c r="BF750" s="269"/>
      <c r="BG750" s="269"/>
      <c r="BH750" s="269"/>
      <c r="BI750" s="269"/>
      <c r="BJ750" s="269"/>
      <c r="BK750" s="269"/>
      <c r="BL750" s="269"/>
      <c r="BM750" s="269"/>
      <c r="BN750" s="269"/>
      <c r="BO750" s="269"/>
      <c r="BP750" s="269"/>
      <c r="BQ750" s="269"/>
    </row>
    <row r="751" spans="1:69" ht="15.75" customHeight="1">
      <c r="A751" s="269"/>
      <c r="B751" s="269"/>
      <c r="C751" s="269"/>
      <c r="D751" s="269"/>
      <c r="E751" s="269"/>
      <c r="F751" s="269"/>
      <c r="G751" s="269"/>
      <c r="H751" s="269"/>
      <c r="I751" s="269"/>
      <c r="J751" s="269"/>
      <c r="K751" s="269"/>
      <c r="L751" s="269"/>
      <c r="M751" s="269"/>
      <c r="N751" s="269"/>
      <c r="O751" s="269"/>
      <c r="P751" s="269"/>
      <c r="Q751" s="269"/>
      <c r="R751" s="269"/>
      <c r="S751" s="269"/>
      <c r="T751" s="269"/>
      <c r="U751" s="269"/>
      <c r="V751" s="269"/>
      <c r="W751" s="269"/>
      <c r="X751" s="269"/>
      <c r="Y751" s="269"/>
      <c r="Z751" s="269"/>
      <c r="AA751" s="269"/>
      <c r="AB751" s="269"/>
      <c r="AC751" s="269"/>
      <c r="AD751" s="269"/>
      <c r="AE751" s="269"/>
      <c r="AF751" s="269"/>
      <c r="AG751" s="269"/>
      <c r="AH751" s="269"/>
      <c r="AI751" s="269"/>
      <c r="AJ751" s="269"/>
      <c r="AK751" s="269"/>
      <c r="AL751" s="269"/>
      <c r="AM751" s="269"/>
      <c r="AN751" s="269"/>
      <c r="AO751" s="269"/>
      <c r="AP751" s="269"/>
      <c r="AQ751" s="269"/>
      <c r="AR751" s="269"/>
      <c r="AS751" s="269"/>
      <c r="AT751" s="269"/>
      <c r="AU751" s="269"/>
      <c r="AV751" s="269"/>
      <c r="AW751" s="269"/>
      <c r="AX751" s="269"/>
      <c r="AY751" s="269"/>
      <c r="AZ751" s="269"/>
      <c r="BA751" s="269"/>
      <c r="BB751" s="269"/>
      <c r="BC751" s="269"/>
      <c r="BD751" s="269"/>
      <c r="BE751" s="269"/>
      <c r="BF751" s="269"/>
      <c r="BG751" s="269"/>
      <c r="BH751" s="269"/>
      <c r="BI751" s="269"/>
      <c r="BJ751" s="269"/>
      <c r="BK751" s="269"/>
      <c r="BL751" s="269"/>
      <c r="BM751" s="269"/>
      <c r="BN751" s="269"/>
      <c r="BO751" s="269"/>
      <c r="BP751" s="269"/>
      <c r="BQ751" s="269"/>
    </row>
    <row r="752" spans="1:69" ht="15.75" customHeight="1">
      <c r="A752" s="269"/>
      <c r="B752" s="269"/>
      <c r="C752" s="269"/>
      <c r="D752" s="269"/>
      <c r="E752" s="269"/>
      <c r="F752" s="269"/>
      <c r="G752" s="269"/>
      <c r="H752" s="269"/>
      <c r="I752" s="269"/>
      <c r="J752" s="269"/>
      <c r="K752" s="269"/>
      <c r="L752" s="269"/>
      <c r="M752" s="269"/>
      <c r="N752" s="269"/>
      <c r="O752" s="269"/>
      <c r="P752" s="269"/>
      <c r="Q752" s="269"/>
      <c r="R752" s="269"/>
      <c r="S752" s="269"/>
      <c r="T752" s="269"/>
      <c r="U752" s="269"/>
      <c r="V752" s="269"/>
      <c r="W752" s="269"/>
      <c r="X752" s="269"/>
      <c r="Y752" s="269"/>
      <c r="Z752" s="269"/>
      <c r="AA752" s="269"/>
      <c r="AB752" s="269"/>
      <c r="AC752" s="269"/>
      <c r="AD752" s="269"/>
      <c r="AE752" s="269"/>
      <c r="AF752" s="269"/>
      <c r="AG752" s="269"/>
      <c r="AH752" s="269"/>
      <c r="AI752" s="269"/>
      <c r="AJ752" s="269"/>
      <c r="AK752" s="269"/>
      <c r="AL752" s="269"/>
      <c r="AM752" s="269"/>
      <c r="AN752" s="269"/>
      <c r="AO752" s="269"/>
      <c r="AP752" s="269"/>
      <c r="AQ752" s="269"/>
      <c r="AR752" s="269"/>
      <c r="AS752" s="269"/>
      <c r="AT752" s="269"/>
      <c r="AU752" s="269"/>
      <c r="AV752" s="269"/>
      <c r="AW752" s="269"/>
      <c r="AX752" s="269"/>
      <c r="AY752" s="269"/>
      <c r="AZ752" s="269"/>
      <c r="BA752" s="269"/>
      <c r="BB752" s="269"/>
      <c r="BC752" s="269"/>
      <c r="BD752" s="269"/>
      <c r="BE752" s="269"/>
      <c r="BF752" s="269"/>
      <c r="BG752" s="269"/>
      <c r="BH752" s="269"/>
      <c r="BI752" s="269"/>
      <c r="BJ752" s="269"/>
      <c r="BK752" s="269"/>
      <c r="BL752" s="269"/>
      <c r="BM752" s="269"/>
      <c r="BN752" s="269"/>
      <c r="BO752" s="269"/>
      <c r="BP752" s="269"/>
      <c r="BQ752" s="269"/>
    </row>
    <row r="753" spans="1:69" ht="15.75" customHeight="1">
      <c r="A753" s="269"/>
      <c r="B753" s="269"/>
      <c r="C753" s="269"/>
      <c r="D753" s="269"/>
      <c r="E753" s="269"/>
      <c r="F753" s="269"/>
      <c r="G753" s="269"/>
      <c r="H753" s="269"/>
      <c r="I753" s="269"/>
      <c r="J753" s="269"/>
      <c r="K753" s="269"/>
      <c r="L753" s="269"/>
      <c r="M753" s="269"/>
      <c r="N753" s="269"/>
      <c r="O753" s="269"/>
      <c r="P753" s="269"/>
      <c r="Q753" s="269"/>
      <c r="R753" s="269"/>
      <c r="S753" s="269"/>
      <c r="T753" s="269"/>
      <c r="U753" s="269"/>
      <c r="V753" s="269"/>
      <c r="W753" s="269"/>
      <c r="X753" s="269"/>
      <c r="Y753" s="269"/>
      <c r="Z753" s="269"/>
      <c r="AA753" s="269"/>
      <c r="AB753" s="269"/>
      <c r="AC753" s="269"/>
      <c r="AD753" s="269"/>
      <c r="AE753" s="269"/>
      <c r="AF753" s="269"/>
      <c r="AG753" s="269"/>
      <c r="AH753" s="269"/>
      <c r="AI753" s="269"/>
      <c r="AJ753" s="269"/>
      <c r="AK753" s="269"/>
      <c r="AL753" s="269"/>
      <c r="AM753" s="269"/>
      <c r="AN753" s="269"/>
      <c r="AO753" s="269"/>
      <c r="AP753" s="269"/>
      <c r="AQ753" s="269"/>
      <c r="AR753" s="269"/>
      <c r="AS753" s="269"/>
      <c r="AT753" s="269"/>
      <c r="AU753" s="269"/>
      <c r="AV753" s="269"/>
      <c r="AW753" s="269"/>
      <c r="AX753" s="269"/>
      <c r="AY753" s="269"/>
      <c r="AZ753" s="269"/>
      <c r="BA753" s="269"/>
      <c r="BB753" s="269"/>
      <c r="BC753" s="269"/>
      <c r="BD753" s="269"/>
      <c r="BE753" s="269"/>
      <c r="BF753" s="269"/>
      <c r="BG753" s="269"/>
      <c r="BH753" s="269"/>
      <c r="BI753" s="269"/>
      <c r="BJ753" s="269"/>
      <c r="BK753" s="269"/>
      <c r="BL753" s="269"/>
      <c r="BM753" s="269"/>
      <c r="BN753" s="269"/>
      <c r="BO753" s="269"/>
      <c r="BP753" s="269"/>
      <c r="BQ753" s="269"/>
    </row>
    <row r="754" spans="1:69" ht="15.75" customHeight="1">
      <c r="A754" s="269"/>
      <c r="B754" s="269"/>
      <c r="C754" s="269"/>
      <c r="D754" s="269"/>
      <c r="E754" s="269"/>
      <c r="F754" s="269"/>
      <c r="G754" s="269"/>
      <c r="H754" s="269"/>
      <c r="I754" s="269"/>
      <c r="J754" s="269"/>
      <c r="K754" s="269"/>
      <c r="L754" s="269"/>
      <c r="M754" s="269"/>
      <c r="N754" s="269"/>
      <c r="O754" s="269"/>
      <c r="P754" s="269"/>
      <c r="Q754" s="269"/>
      <c r="R754" s="269"/>
      <c r="S754" s="269"/>
      <c r="T754" s="269"/>
      <c r="U754" s="269"/>
      <c r="V754" s="269"/>
      <c r="W754" s="269"/>
      <c r="X754" s="269"/>
      <c r="Y754" s="269"/>
      <c r="Z754" s="269"/>
      <c r="AA754" s="269"/>
      <c r="AB754" s="269"/>
      <c r="AC754" s="269"/>
      <c r="AD754" s="269"/>
      <c r="AE754" s="269"/>
      <c r="AF754" s="269"/>
      <c r="AG754" s="269"/>
      <c r="AH754" s="269"/>
      <c r="AI754" s="269"/>
      <c r="AJ754" s="269"/>
      <c r="AK754" s="269"/>
      <c r="AL754" s="269"/>
      <c r="AM754" s="269"/>
      <c r="AN754" s="269"/>
      <c r="AO754" s="269"/>
      <c r="AP754" s="269"/>
      <c r="AQ754" s="269"/>
      <c r="AR754" s="269"/>
      <c r="AS754" s="269"/>
      <c r="AT754" s="269"/>
      <c r="AU754" s="269"/>
      <c r="AV754" s="269"/>
      <c r="AW754" s="269"/>
      <c r="AX754" s="269"/>
      <c r="AY754" s="269"/>
      <c r="AZ754" s="269"/>
      <c r="BA754" s="269"/>
      <c r="BB754" s="269"/>
      <c r="BC754" s="269"/>
      <c r="BD754" s="269"/>
      <c r="BE754" s="269"/>
      <c r="BF754" s="269"/>
      <c r="BG754" s="269"/>
      <c r="BH754" s="269"/>
      <c r="BI754" s="269"/>
      <c r="BJ754" s="269"/>
      <c r="BK754" s="269"/>
      <c r="BL754" s="269"/>
      <c r="BM754" s="269"/>
      <c r="BN754" s="269"/>
      <c r="BO754" s="269"/>
      <c r="BP754" s="269"/>
      <c r="BQ754" s="269"/>
    </row>
    <row r="755" spans="1:69" ht="15.75" customHeight="1">
      <c r="A755" s="269"/>
      <c r="B755" s="269"/>
      <c r="C755" s="269"/>
      <c r="D755" s="269"/>
      <c r="E755" s="269"/>
      <c r="F755" s="269"/>
      <c r="G755" s="269"/>
      <c r="H755" s="269"/>
      <c r="I755" s="269"/>
      <c r="J755" s="269"/>
      <c r="K755" s="269"/>
      <c r="L755" s="269"/>
      <c r="M755" s="269"/>
      <c r="N755" s="269"/>
      <c r="O755" s="269"/>
      <c r="P755" s="269"/>
      <c r="Q755" s="269"/>
      <c r="R755" s="269"/>
      <c r="S755" s="269"/>
      <c r="T755" s="269"/>
      <c r="U755" s="269"/>
      <c r="V755" s="269"/>
      <c r="W755" s="269"/>
      <c r="X755" s="269"/>
      <c r="Y755" s="269"/>
      <c r="Z755" s="269"/>
      <c r="AA755" s="269"/>
      <c r="AB755" s="269"/>
      <c r="AC755" s="269"/>
      <c r="AD755" s="269"/>
      <c r="AE755" s="269"/>
      <c r="AF755" s="269"/>
      <c r="AG755" s="269"/>
      <c r="AH755" s="269"/>
      <c r="AI755" s="269"/>
      <c r="AJ755" s="269"/>
      <c r="AK755" s="269"/>
      <c r="AL755" s="269"/>
      <c r="AM755" s="269"/>
      <c r="AN755" s="269"/>
      <c r="AO755" s="269"/>
      <c r="AP755" s="269"/>
      <c r="AQ755" s="269"/>
      <c r="AR755" s="269"/>
      <c r="AS755" s="269"/>
      <c r="AT755" s="269"/>
      <c r="AU755" s="269"/>
      <c r="AV755" s="269"/>
      <c r="AW755" s="269"/>
      <c r="AX755" s="269"/>
      <c r="AY755" s="269"/>
      <c r="AZ755" s="269"/>
      <c r="BA755" s="269"/>
      <c r="BB755" s="269"/>
      <c r="BC755" s="269"/>
      <c r="BD755" s="269"/>
      <c r="BE755" s="269"/>
      <c r="BF755" s="269"/>
      <c r="BG755" s="269"/>
      <c r="BH755" s="269"/>
      <c r="BI755" s="269"/>
      <c r="BJ755" s="269"/>
      <c r="BK755" s="269"/>
      <c r="BL755" s="269"/>
      <c r="BM755" s="269"/>
      <c r="BN755" s="269"/>
      <c r="BO755" s="269"/>
      <c r="BP755" s="269"/>
      <c r="BQ755" s="269"/>
    </row>
    <row r="756" spans="1:69" ht="15.75" customHeight="1">
      <c r="A756" s="269"/>
      <c r="B756" s="269"/>
      <c r="C756" s="269"/>
      <c r="D756" s="269"/>
      <c r="E756" s="269"/>
      <c r="F756" s="269"/>
      <c r="G756" s="269"/>
      <c r="H756" s="269"/>
      <c r="I756" s="269"/>
      <c r="J756" s="269"/>
      <c r="K756" s="269"/>
      <c r="L756" s="269"/>
      <c r="M756" s="269"/>
      <c r="N756" s="269"/>
      <c r="O756" s="269"/>
      <c r="P756" s="269"/>
      <c r="Q756" s="269"/>
      <c r="R756" s="269"/>
      <c r="S756" s="269"/>
      <c r="T756" s="269"/>
      <c r="U756" s="269"/>
      <c r="V756" s="269"/>
      <c r="W756" s="269"/>
      <c r="X756" s="269"/>
      <c r="Y756" s="269"/>
      <c r="Z756" s="269"/>
      <c r="AA756" s="269"/>
      <c r="AB756" s="269"/>
      <c r="AC756" s="269"/>
      <c r="AD756" s="269"/>
      <c r="AE756" s="269"/>
      <c r="AF756" s="269"/>
      <c r="AG756" s="269"/>
      <c r="AH756" s="269"/>
      <c r="AI756" s="269"/>
      <c r="AJ756" s="269"/>
      <c r="AK756" s="269"/>
      <c r="AL756" s="269"/>
      <c r="AM756" s="269"/>
      <c r="AN756" s="269"/>
      <c r="AO756" s="269"/>
      <c r="AP756" s="269"/>
      <c r="AQ756" s="269"/>
      <c r="AR756" s="269"/>
      <c r="AS756" s="269"/>
      <c r="AT756" s="269"/>
      <c r="AU756" s="269"/>
      <c r="AV756" s="269"/>
      <c r="AW756" s="269"/>
      <c r="AX756" s="269"/>
      <c r="AY756" s="269"/>
      <c r="AZ756" s="269"/>
      <c r="BA756" s="269"/>
      <c r="BB756" s="269"/>
      <c r="BC756" s="269"/>
      <c r="BD756" s="269"/>
      <c r="BE756" s="269"/>
      <c r="BF756" s="269"/>
      <c r="BG756" s="269"/>
      <c r="BH756" s="269"/>
      <c r="BI756" s="269"/>
      <c r="BJ756" s="269"/>
      <c r="BK756" s="269"/>
      <c r="BL756" s="269"/>
      <c r="BM756" s="269"/>
      <c r="BN756" s="269"/>
      <c r="BO756" s="269"/>
      <c r="BP756" s="269"/>
      <c r="BQ756" s="269"/>
    </row>
    <row r="757" spans="1:69" ht="15.75" customHeight="1">
      <c r="A757" s="269"/>
      <c r="B757" s="269"/>
      <c r="C757" s="269"/>
      <c r="D757" s="269"/>
      <c r="E757" s="269"/>
      <c r="F757" s="269"/>
      <c r="G757" s="269"/>
      <c r="H757" s="269"/>
      <c r="I757" s="269"/>
      <c r="J757" s="269"/>
      <c r="K757" s="269"/>
      <c r="L757" s="269"/>
      <c r="M757" s="269"/>
      <c r="N757" s="269"/>
      <c r="O757" s="269"/>
      <c r="P757" s="269"/>
      <c r="Q757" s="269"/>
      <c r="R757" s="269"/>
      <c r="S757" s="269"/>
      <c r="T757" s="269"/>
      <c r="U757" s="269"/>
      <c r="V757" s="269"/>
      <c r="W757" s="269"/>
      <c r="X757" s="269"/>
      <c r="Y757" s="269"/>
      <c r="Z757" s="269"/>
      <c r="AA757" s="269"/>
      <c r="AB757" s="269"/>
      <c r="AC757" s="269"/>
      <c r="AD757" s="269"/>
      <c r="AE757" s="269"/>
      <c r="AF757" s="269"/>
      <c r="AG757" s="269"/>
      <c r="AH757" s="269"/>
      <c r="AI757" s="269"/>
      <c r="AJ757" s="269"/>
      <c r="AK757" s="269"/>
      <c r="AL757" s="269"/>
      <c r="AM757" s="269"/>
      <c r="AN757" s="269"/>
      <c r="AO757" s="269"/>
      <c r="AP757" s="269"/>
      <c r="AQ757" s="269"/>
      <c r="AR757" s="269"/>
      <c r="AS757" s="269"/>
      <c r="AT757" s="269"/>
      <c r="AU757" s="269"/>
      <c r="AV757" s="269"/>
      <c r="AW757" s="269"/>
      <c r="AX757" s="269"/>
      <c r="AY757" s="269"/>
      <c r="AZ757" s="269"/>
      <c r="BA757" s="269"/>
      <c r="BB757" s="269"/>
      <c r="BC757" s="269"/>
      <c r="BD757" s="269"/>
      <c r="BE757" s="269"/>
      <c r="BF757" s="269"/>
      <c r="BG757" s="269"/>
      <c r="BH757" s="269"/>
      <c r="BI757" s="269"/>
      <c r="BJ757" s="269"/>
      <c r="BK757" s="269"/>
      <c r="BL757" s="269"/>
      <c r="BM757" s="269"/>
      <c r="BN757" s="269"/>
      <c r="BO757" s="269"/>
      <c r="BP757" s="269"/>
      <c r="BQ757" s="269"/>
    </row>
    <row r="758" spans="1:69" ht="15.75" customHeight="1">
      <c r="A758" s="269"/>
      <c r="B758" s="269"/>
      <c r="C758" s="269"/>
      <c r="D758" s="269"/>
      <c r="E758" s="269"/>
      <c r="F758" s="269"/>
      <c r="G758" s="269"/>
      <c r="H758" s="269"/>
      <c r="I758" s="269"/>
      <c r="J758" s="269"/>
      <c r="K758" s="269"/>
      <c r="L758" s="269"/>
      <c r="M758" s="269"/>
      <c r="N758" s="269"/>
      <c r="O758" s="269"/>
      <c r="P758" s="269"/>
      <c r="Q758" s="269"/>
      <c r="R758" s="269"/>
      <c r="S758" s="269"/>
      <c r="T758" s="269"/>
      <c r="U758" s="269"/>
      <c r="V758" s="269"/>
      <c r="W758" s="269"/>
      <c r="X758" s="269"/>
      <c r="Y758" s="269"/>
      <c r="Z758" s="269"/>
      <c r="AA758" s="269"/>
      <c r="AB758" s="269"/>
      <c r="AC758" s="269"/>
      <c r="AD758" s="269"/>
      <c r="AE758" s="269"/>
      <c r="AF758" s="269"/>
      <c r="AG758" s="269"/>
      <c r="AH758" s="269"/>
      <c r="AI758" s="269"/>
      <c r="AJ758" s="269"/>
      <c r="AK758" s="269"/>
      <c r="AL758" s="269"/>
      <c r="AM758" s="269"/>
      <c r="AN758" s="269"/>
      <c r="AO758" s="269"/>
      <c r="AP758" s="269"/>
      <c r="AQ758" s="269"/>
      <c r="AR758" s="269"/>
      <c r="AS758" s="269"/>
      <c r="AT758" s="269"/>
      <c r="AU758" s="269"/>
      <c r="AV758" s="269"/>
      <c r="AW758" s="269"/>
      <c r="AX758" s="269"/>
      <c r="AY758" s="269"/>
      <c r="AZ758" s="269"/>
      <c r="BA758" s="269"/>
      <c r="BB758" s="269"/>
      <c r="BC758" s="269"/>
      <c r="BD758" s="269"/>
      <c r="BE758" s="269"/>
      <c r="BF758" s="269"/>
      <c r="BG758" s="269"/>
      <c r="BH758" s="269"/>
      <c r="BI758" s="269"/>
      <c r="BJ758" s="269"/>
      <c r="BK758" s="269"/>
      <c r="BL758" s="269"/>
      <c r="BM758" s="269"/>
      <c r="BN758" s="269"/>
      <c r="BO758" s="269"/>
      <c r="BP758" s="269"/>
      <c r="BQ758" s="269"/>
    </row>
    <row r="759" spans="1:69" ht="15.75" customHeight="1">
      <c r="A759" s="269"/>
      <c r="B759" s="269"/>
      <c r="C759" s="269"/>
      <c r="D759" s="269"/>
      <c r="E759" s="269"/>
      <c r="F759" s="269"/>
      <c r="G759" s="269"/>
      <c r="H759" s="269"/>
      <c r="I759" s="269"/>
      <c r="J759" s="269"/>
      <c r="K759" s="269"/>
      <c r="L759" s="269"/>
      <c r="M759" s="269"/>
      <c r="N759" s="269"/>
      <c r="O759" s="269"/>
      <c r="P759" s="269"/>
      <c r="Q759" s="269"/>
      <c r="R759" s="269"/>
      <c r="S759" s="269"/>
      <c r="T759" s="269"/>
      <c r="U759" s="269"/>
      <c r="V759" s="269"/>
      <c r="W759" s="269"/>
      <c r="X759" s="269"/>
      <c r="Y759" s="269"/>
      <c r="Z759" s="269"/>
      <c r="AA759" s="269"/>
      <c r="AB759" s="269"/>
      <c r="AC759" s="269"/>
      <c r="AD759" s="269"/>
      <c r="AE759" s="269"/>
      <c r="AF759" s="269"/>
      <c r="AG759" s="269"/>
      <c r="AH759" s="269"/>
      <c r="AI759" s="269"/>
      <c r="AJ759" s="269"/>
      <c r="AK759" s="269"/>
      <c r="AL759" s="269"/>
      <c r="AM759" s="269"/>
      <c r="AN759" s="269"/>
      <c r="AO759" s="269"/>
      <c r="AP759" s="269"/>
      <c r="AQ759" s="269"/>
      <c r="AR759" s="269"/>
      <c r="AS759" s="269"/>
      <c r="AT759" s="269"/>
      <c r="AU759" s="269"/>
      <c r="AV759" s="269"/>
      <c r="AW759" s="269"/>
      <c r="AX759" s="269"/>
      <c r="AY759" s="269"/>
      <c r="AZ759" s="269"/>
      <c r="BA759" s="269"/>
      <c r="BB759" s="269"/>
      <c r="BC759" s="269"/>
      <c r="BD759" s="269"/>
      <c r="BE759" s="269"/>
      <c r="BF759" s="269"/>
      <c r="BG759" s="269"/>
      <c r="BH759" s="269"/>
      <c r="BI759" s="269"/>
      <c r="BJ759" s="269"/>
      <c r="BK759" s="269"/>
      <c r="BL759" s="269"/>
      <c r="BM759" s="269"/>
      <c r="BN759" s="269"/>
      <c r="BO759" s="269"/>
      <c r="BP759" s="269"/>
      <c r="BQ759" s="269"/>
    </row>
    <row r="760" spans="1:69" ht="15.75" customHeight="1">
      <c r="A760" s="269"/>
      <c r="B760" s="269"/>
      <c r="C760" s="269"/>
      <c r="D760" s="269"/>
      <c r="E760" s="269"/>
      <c r="F760" s="269"/>
      <c r="G760" s="269"/>
      <c r="H760" s="269"/>
      <c r="I760" s="269"/>
      <c r="J760" s="269"/>
      <c r="K760" s="269"/>
      <c r="L760" s="269"/>
      <c r="M760" s="269"/>
      <c r="N760" s="269"/>
      <c r="O760" s="269"/>
      <c r="P760" s="269"/>
      <c r="Q760" s="269"/>
      <c r="R760" s="269"/>
      <c r="S760" s="269"/>
      <c r="T760" s="269"/>
      <c r="U760" s="269"/>
      <c r="V760" s="269"/>
      <c r="W760" s="269"/>
      <c r="X760" s="269"/>
      <c r="Y760" s="269"/>
      <c r="Z760" s="269"/>
      <c r="AA760" s="269"/>
      <c r="AB760" s="269"/>
      <c r="AC760" s="269"/>
      <c r="AD760" s="269"/>
      <c r="AE760" s="269"/>
      <c r="AF760" s="269"/>
      <c r="AG760" s="269"/>
      <c r="AH760" s="269"/>
      <c r="AI760" s="269"/>
      <c r="AJ760" s="269"/>
      <c r="AK760" s="269"/>
      <c r="AL760" s="269"/>
      <c r="AM760" s="269"/>
      <c r="AN760" s="269"/>
      <c r="AO760" s="269"/>
      <c r="AP760" s="269"/>
      <c r="AQ760" s="269"/>
      <c r="AR760" s="269"/>
      <c r="AS760" s="269"/>
      <c r="AT760" s="269"/>
      <c r="AU760" s="269"/>
      <c r="AV760" s="269"/>
      <c r="AW760" s="269"/>
      <c r="AX760" s="269"/>
      <c r="AY760" s="269"/>
      <c r="AZ760" s="269"/>
      <c r="BA760" s="269"/>
      <c r="BB760" s="269"/>
      <c r="BC760" s="269"/>
      <c r="BD760" s="269"/>
      <c r="BE760" s="269"/>
      <c r="BF760" s="269"/>
      <c r="BG760" s="269"/>
      <c r="BH760" s="269"/>
      <c r="BI760" s="269"/>
      <c r="BJ760" s="269"/>
      <c r="BK760" s="269"/>
      <c r="BL760" s="269"/>
      <c r="BM760" s="269"/>
      <c r="BN760" s="269"/>
      <c r="BO760" s="269"/>
      <c r="BP760" s="269"/>
      <c r="BQ760" s="269"/>
    </row>
    <row r="761" spans="1:69" ht="15.75" customHeight="1">
      <c r="A761" s="269"/>
      <c r="B761" s="269"/>
      <c r="C761" s="269"/>
      <c r="D761" s="269"/>
      <c r="E761" s="269"/>
      <c r="F761" s="269"/>
      <c r="G761" s="269"/>
      <c r="H761" s="269"/>
      <c r="I761" s="269"/>
      <c r="J761" s="269"/>
      <c r="K761" s="269"/>
      <c r="L761" s="269"/>
      <c r="M761" s="269"/>
      <c r="N761" s="269"/>
      <c r="O761" s="269"/>
      <c r="P761" s="269"/>
      <c r="Q761" s="269"/>
      <c r="R761" s="269"/>
      <c r="S761" s="269"/>
      <c r="T761" s="269"/>
      <c r="U761" s="269"/>
      <c r="V761" s="269"/>
      <c r="W761" s="269"/>
      <c r="X761" s="269"/>
      <c r="Y761" s="269"/>
      <c r="Z761" s="269"/>
      <c r="AA761" s="269"/>
      <c r="AB761" s="269"/>
      <c r="AC761" s="269"/>
      <c r="AD761" s="269"/>
      <c r="AE761" s="269"/>
      <c r="AF761" s="269"/>
      <c r="AG761" s="269"/>
      <c r="AH761" s="269"/>
      <c r="AI761" s="269"/>
      <c r="AJ761" s="269"/>
      <c r="AK761" s="269"/>
      <c r="AL761" s="269"/>
      <c r="AM761" s="269"/>
      <c r="AN761" s="269"/>
      <c r="AO761" s="269"/>
      <c r="AP761" s="269"/>
      <c r="AQ761" s="269"/>
      <c r="AR761" s="269"/>
      <c r="AS761" s="269"/>
      <c r="AT761" s="269"/>
      <c r="AU761" s="269"/>
      <c r="AV761" s="269"/>
      <c r="AW761" s="269"/>
      <c r="AX761" s="269"/>
      <c r="AY761" s="269"/>
      <c r="AZ761" s="269"/>
      <c r="BA761" s="269"/>
      <c r="BB761" s="269"/>
      <c r="BC761" s="269"/>
      <c r="BD761" s="269"/>
      <c r="BE761" s="269"/>
      <c r="BF761" s="269"/>
      <c r="BG761" s="269"/>
      <c r="BH761" s="269"/>
      <c r="BI761" s="269"/>
      <c r="BJ761" s="269"/>
      <c r="BK761" s="269"/>
      <c r="BL761" s="269"/>
      <c r="BM761" s="269"/>
      <c r="BN761" s="269"/>
      <c r="BO761" s="269"/>
      <c r="BP761" s="269"/>
      <c r="BQ761" s="269"/>
    </row>
    <row r="762" spans="1:69" ht="15.75" customHeight="1">
      <c r="A762" s="269"/>
      <c r="B762" s="269"/>
      <c r="C762" s="269"/>
      <c r="D762" s="269"/>
      <c r="E762" s="269"/>
      <c r="F762" s="269"/>
      <c r="G762" s="269"/>
      <c r="H762" s="269"/>
      <c r="I762" s="269"/>
      <c r="J762" s="269"/>
      <c r="K762" s="269"/>
      <c r="L762" s="269"/>
      <c r="M762" s="269"/>
      <c r="N762" s="269"/>
      <c r="O762" s="269"/>
      <c r="P762" s="269"/>
      <c r="Q762" s="269"/>
      <c r="R762" s="269"/>
      <c r="S762" s="269"/>
      <c r="T762" s="269"/>
      <c r="U762" s="269"/>
      <c r="V762" s="269"/>
      <c r="W762" s="269"/>
      <c r="X762" s="269"/>
      <c r="Y762" s="269"/>
      <c r="Z762" s="269"/>
      <c r="AA762" s="269"/>
      <c r="AB762" s="269"/>
      <c r="AC762" s="269"/>
      <c r="AD762" s="269"/>
      <c r="AE762" s="269"/>
      <c r="AF762" s="269"/>
      <c r="AG762" s="269"/>
      <c r="AH762" s="269"/>
      <c r="AI762" s="269"/>
      <c r="AJ762" s="269"/>
      <c r="AK762" s="269"/>
      <c r="AL762" s="269"/>
      <c r="AM762" s="269"/>
      <c r="AN762" s="269"/>
      <c r="AO762" s="269"/>
      <c r="AP762" s="269"/>
      <c r="AQ762" s="269"/>
      <c r="AR762" s="269"/>
      <c r="AS762" s="269"/>
      <c r="AT762" s="269"/>
      <c r="AU762" s="269"/>
      <c r="AV762" s="269"/>
      <c r="AW762" s="269"/>
      <c r="AX762" s="269"/>
      <c r="AY762" s="269"/>
      <c r="AZ762" s="269"/>
      <c r="BA762" s="269"/>
      <c r="BB762" s="269"/>
      <c r="BC762" s="269"/>
      <c r="BD762" s="269"/>
      <c r="BE762" s="269"/>
      <c r="BF762" s="269"/>
      <c r="BG762" s="269"/>
      <c r="BH762" s="269"/>
      <c r="BI762" s="269"/>
      <c r="BJ762" s="269"/>
      <c r="BK762" s="269"/>
      <c r="BL762" s="269"/>
      <c r="BM762" s="269"/>
      <c r="BN762" s="269"/>
      <c r="BO762" s="269"/>
      <c r="BP762" s="269"/>
      <c r="BQ762" s="269"/>
    </row>
    <row r="763" spans="1:69" ht="15.75" customHeight="1">
      <c r="A763" s="269"/>
      <c r="B763" s="269"/>
      <c r="C763" s="269"/>
      <c r="D763" s="269"/>
      <c r="E763" s="269"/>
      <c r="F763" s="269"/>
      <c r="G763" s="269"/>
      <c r="H763" s="269"/>
      <c r="I763" s="269"/>
      <c r="J763" s="269"/>
      <c r="K763" s="269"/>
      <c r="L763" s="269"/>
      <c r="M763" s="269"/>
      <c r="N763" s="269"/>
      <c r="O763" s="269"/>
      <c r="P763" s="269"/>
      <c r="Q763" s="269"/>
      <c r="R763" s="269"/>
      <c r="S763" s="269"/>
      <c r="T763" s="269"/>
      <c r="U763" s="269"/>
      <c r="V763" s="269"/>
      <c r="W763" s="269"/>
      <c r="X763" s="269"/>
      <c r="Y763" s="269"/>
      <c r="Z763" s="269"/>
      <c r="AA763" s="269"/>
      <c r="AB763" s="269"/>
      <c r="AC763" s="269"/>
      <c r="AD763" s="269"/>
      <c r="AE763" s="269"/>
      <c r="AF763" s="269"/>
      <c r="AG763" s="269"/>
      <c r="AH763" s="269"/>
      <c r="AI763" s="269"/>
      <c r="AJ763" s="269"/>
      <c r="AK763" s="269"/>
      <c r="AL763" s="269"/>
      <c r="AM763" s="269"/>
      <c r="AN763" s="269"/>
      <c r="AO763" s="269"/>
      <c r="AP763" s="269"/>
      <c r="AQ763" s="269"/>
      <c r="AR763" s="269"/>
      <c r="AS763" s="269"/>
      <c r="AT763" s="269"/>
      <c r="AU763" s="269"/>
      <c r="AV763" s="269"/>
      <c r="AW763" s="269"/>
      <c r="AX763" s="269"/>
      <c r="AY763" s="269"/>
      <c r="AZ763" s="269"/>
      <c r="BA763" s="269"/>
      <c r="BB763" s="269"/>
      <c r="BC763" s="269"/>
      <c r="BD763" s="269"/>
      <c r="BE763" s="269"/>
      <c r="BF763" s="269"/>
      <c r="BG763" s="269"/>
      <c r="BH763" s="269"/>
      <c r="BI763" s="269"/>
      <c r="BJ763" s="269"/>
      <c r="BK763" s="269"/>
      <c r="BL763" s="269"/>
      <c r="BM763" s="269"/>
      <c r="BN763" s="269"/>
      <c r="BO763" s="269"/>
      <c r="BP763" s="269"/>
      <c r="BQ763" s="269"/>
    </row>
    <row r="764" spans="1:69" ht="15.75" customHeight="1">
      <c r="A764" s="269"/>
      <c r="B764" s="269"/>
      <c r="C764" s="269"/>
      <c r="D764" s="269"/>
      <c r="E764" s="269"/>
      <c r="F764" s="269"/>
      <c r="G764" s="269"/>
      <c r="H764" s="269"/>
      <c r="I764" s="269"/>
      <c r="J764" s="269"/>
      <c r="K764" s="269"/>
      <c r="L764" s="269"/>
      <c r="M764" s="269"/>
      <c r="N764" s="269"/>
      <c r="O764" s="269"/>
      <c r="P764" s="269"/>
      <c r="Q764" s="269"/>
      <c r="R764" s="269"/>
      <c r="S764" s="269"/>
      <c r="T764" s="269"/>
      <c r="U764" s="269"/>
      <c r="V764" s="269"/>
      <c r="W764" s="269"/>
      <c r="X764" s="269"/>
      <c r="Y764" s="269"/>
      <c r="Z764" s="269"/>
      <c r="AA764" s="269"/>
      <c r="AB764" s="269"/>
      <c r="AC764" s="269"/>
      <c r="AD764" s="269"/>
      <c r="AE764" s="269"/>
      <c r="AF764" s="269"/>
      <c r="AG764" s="269"/>
      <c r="AH764" s="269"/>
      <c r="AI764" s="269"/>
      <c r="AJ764" s="269"/>
      <c r="AK764" s="269"/>
      <c r="AL764" s="269"/>
      <c r="AM764" s="269"/>
      <c r="AN764" s="269"/>
      <c r="AO764" s="269"/>
      <c r="AP764" s="269"/>
      <c r="AQ764" s="269"/>
      <c r="AR764" s="269"/>
      <c r="AS764" s="269"/>
      <c r="AT764" s="269"/>
      <c r="AU764" s="269"/>
      <c r="AV764" s="269"/>
      <c r="AW764" s="269"/>
      <c r="AX764" s="269"/>
      <c r="AY764" s="269"/>
      <c r="AZ764" s="269"/>
      <c r="BA764" s="269"/>
      <c r="BB764" s="269"/>
      <c r="BC764" s="269"/>
      <c r="BD764" s="269"/>
      <c r="BE764" s="269"/>
      <c r="BF764" s="269"/>
      <c r="BG764" s="269"/>
      <c r="BH764" s="269"/>
      <c r="BI764" s="269"/>
      <c r="BJ764" s="269"/>
      <c r="BK764" s="269"/>
      <c r="BL764" s="269"/>
      <c r="BM764" s="269"/>
      <c r="BN764" s="269"/>
      <c r="BO764" s="269"/>
      <c r="BP764" s="269"/>
      <c r="BQ764" s="269"/>
    </row>
    <row r="765" spans="1:69" ht="15.75" customHeight="1">
      <c r="A765" s="269"/>
      <c r="B765" s="269"/>
      <c r="C765" s="269"/>
      <c r="D765" s="269"/>
      <c r="E765" s="269"/>
      <c r="F765" s="269"/>
      <c r="G765" s="269"/>
      <c r="H765" s="269"/>
      <c r="I765" s="269"/>
      <c r="J765" s="269"/>
      <c r="K765" s="269"/>
      <c r="L765" s="269"/>
      <c r="M765" s="269"/>
      <c r="N765" s="269"/>
      <c r="O765" s="269"/>
      <c r="P765" s="269"/>
      <c r="Q765" s="269"/>
      <c r="R765" s="269"/>
      <c r="S765" s="269"/>
      <c r="T765" s="269"/>
      <c r="U765" s="269"/>
      <c r="V765" s="269"/>
      <c r="W765" s="269"/>
      <c r="X765" s="269"/>
      <c r="Y765" s="269"/>
      <c r="Z765" s="269"/>
      <c r="AA765" s="269"/>
      <c r="AB765" s="269"/>
      <c r="AC765" s="269"/>
      <c r="AD765" s="269"/>
      <c r="AE765" s="269"/>
      <c r="AF765" s="269"/>
      <c r="AG765" s="269"/>
      <c r="AH765" s="269"/>
      <c r="AI765" s="269"/>
      <c r="AJ765" s="269"/>
      <c r="AK765" s="269"/>
      <c r="AL765" s="269"/>
      <c r="AM765" s="269"/>
      <c r="AN765" s="269"/>
      <c r="AO765" s="269"/>
      <c r="AP765" s="269"/>
      <c r="AQ765" s="269"/>
      <c r="AR765" s="269"/>
      <c r="AS765" s="269"/>
      <c r="AT765" s="269"/>
      <c r="AU765" s="269"/>
      <c r="AV765" s="269"/>
      <c r="AW765" s="269"/>
      <c r="AX765" s="269"/>
      <c r="AY765" s="269"/>
      <c r="AZ765" s="269"/>
      <c r="BA765" s="269"/>
      <c r="BB765" s="269"/>
      <c r="BC765" s="269"/>
      <c r="BD765" s="269"/>
      <c r="BE765" s="269"/>
      <c r="BF765" s="269"/>
      <c r="BG765" s="269"/>
      <c r="BH765" s="269"/>
      <c r="BI765" s="269"/>
      <c r="BJ765" s="269"/>
      <c r="BK765" s="269"/>
      <c r="BL765" s="269"/>
      <c r="BM765" s="269"/>
      <c r="BN765" s="269"/>
      <c r="BO765" s="269"/>
      <c r="BP765" s="269"/>
      <c r="BQ765" s="269"/>
    </row>
    <row r="766" spans="1:69" ht="15.75" customHeight="1">
      <c r="A766" s="269"/>
      <c r="B766" s="269"/>
      <c r="C766" s="269"/>
      <c r="D766" s="269"/>
      <c r="E766" s="269"/>
      <c r="F766" s="269"/>
      <c r="G766" s="269"/>
      <c r="H766" s="269"/>
      <c r="I766" s="269"/>
      <c r="J766" s="269"/>
      <c r="K766" s="269"/>
      <c r="L766" s="269"/>
      <c r="M766" s="269"/>
      <c r="N766" s="269"/>
      <c r="O766" s="269"/>
      <c r="P766" s="269"/>
      <c r="Q766" s="269"/>
      <c r="R766" s="269"/>
      <c r="S766" s="269"/>
      <c r="T766" s="269"/>
      <c r="U766" s="269"/>
      <c r="V766" s="269"/>
      <c r="W766" s="269"/>
      <c r="X766" s="269"/>
      <c r="Y766" s="269"/>
      <c r="Z766" s="269"/>
      <c r="AA766" s="269"/>
      <c r="AB766" s="269"/>
      <c r="AC766" s="269"/>
      <c r="AD766" s="269"/>
      <c r="AE766" s="269"/>
      <c r="AF766" s="269"/>
      <c r="AG766" s="269"/>
      <c r="AH766" s="269"/>
      <c r="AI766" s="269"/>
      <c r="AJ766" s="269"/>
      <c r="AK766" s="269"/>
      <c r="AL766" s="269"/>
      <c r="AM766" s="269"/>
      <c r="AN766" s="269"/>
      <c r="AO766" s="269"/>
      <c r="AP766" s="269"/>
      <c r="AQ766" s="269"/>
      <c r="AR766" s="269"/>
      <c r="AS766" s="269"/>
      <c r="AT766" s="269"/>
      <c r="AU766" s="269"/>
      <c r="AV766" s="269"/>
      <c r="AW766" s="269"/>
      <c r="AX766" s="269"/>
      <c r="AY766" s="269"/>
      <c r="AZ766" s="269"/>
      <c r="BA766" s="269"/>
      <c r="BB766" s="269"/>
      <c r="BC766" s="269"/>
      <c r="BD766" s="269"/>
      <c r="BE766" s="269"/>
      <c r="BF766" s="269"/>
      <c r="BG766" s="269"/>
      <c r="BH766" s="269"/>
      <c r="BI766" s="269"/>
      <c r="BJ766" s="269"/>
      <c r="BK766" s="269"/>
      <c r="BL766" s="269"/>
      <c r="BM766" s="269"/>
      <c r="BN766" s="269"/>
      <c r="BO766" s="269"/>
      <c r="BP766" s="269"/>
      <c r="BQ766" s="269"/>
    </row>
    <row r="767" spans="1:69" ht="15.75" customHeight="1">
      <c r="A767" s="269"/>
      <c r="B767" s="269"/>
      <c r="C767" s="269"/>
      <c r="D767" s="269"/>
      <c r="E767" s="269"/>
      <c r="F767" s="269"/>
      <c r="G767" s="269"/>
      <c r="H767" s="269"/>
      <c r="I767" s="269"/>
      <c r="J767" s="269"/>
      <c r="K767" s="269"/>
      <c r="L767" s="269"/>
      <c r="M767" s="269"/>
      <c r="N767" s="269"/>
      <c r="O767" s="269"/>
      <c r="P767" s="269"/>
      <c r="Q767" s="269"/>
      <c r="R767" s="269"/>
      <c r="S767" s="269"/>
      <c r="T767" s="269"/>
      <c r="U767" s="269"/>
      <c r="V767" s="269"/>
      <c r="W767" s="269"/>
      <c r="X767" s="269"/>
      <c r="Y767" s="269"/>
      <c r="Z767" s="269"/>
      <c r="AA767" s="269"/>
      <c r="AB767" s="269"/>
      <c r="AC767" s="269"/>
      <c r="AD767" s="269"/>
      <c r="AE767" s="269"/>
      <c r="AF767" s="269"/>
      <c r="AG767" s="269"/>
      <c r="AH767" s="269"/>
      <c r="AI767" s="269"/>
      <c r="AJ767" s="269"/>
      <c r="AK767" s="269"/>
      <c r="AL767" s="269"/>
      <c r="AM767" s="269"/>
      <c r="AN767" s="269"/>
      <c r="AO767" s="269"/>
      <c r="AP767" s="269"/>
      <c r="AQ767" s="269"/>
      <c r="AR767" s="269"/>
      <c r="AS767" s="269"/>
      <c r="AT767" s="269"/>
      <c r="AU767" s="269"/>
      <c r="AV767" s="269"/>
      <c r="AW767" s="269"/>
      <c r="AX767" s="269"/>
      <c r="AY767" s="269"/>
      <c r="AZ767" s="269"/>
      <c r="BA767" s="269"/>
      <c r="BB767" s="269"/>
      <c r="BC767" s="269"/>
      <c r="BD767" s="269"/>
      <c r="BE767" s="269"/>
      <c r="BF767" s="269"/>
      <c r="BG767" s="269"/>
      <c r="BH767" s="269"/>
      <c r="BI767" s="269"/>
      <c r="BJ767" s="269"/>
      <c r="BK767" s="269"/>
      <c r="BL767" s="269"/>
      <c r="BM767" s="269"/>
      <c r="BN767" s="269"/>
      <c r="BO767" s="269"/>
      <c r="BP767" s="269"/>
      <c r="BQ767" s="269"/>
    </row>
    <row r="768" spans="1:69" ht="15.75" customHeight="1">
      <c r="A768" s="269"/>
      <c r="B768" s="269"/>
      <c r="C768" s="269"/>
      <c r="D768" s="269"/>
      <c r="E768" s="269"/>
      <c r="F768" s="269"/>
      <c r="G768" s="269"/>
      <c r="H768" s="269"/>
      <c r="I768" s="269"/>
      <c r="J768" s="269"/>
      <c r="K768" s="269"/>
      <c r="L768" s="269"/>
      <c r="M768" s="269"/>
      <c r="N768" s="269"/>
      <c r="O768" s="269"/>
      <c r="P768" s="269"/>
      <c r="Q768" s="269"/>
      <c r="R768" s="269"/>
      <c r="S768" s="269"/>
      <c r="T768" s="269"/>
      <c r="U768" s="269"/>
      <c r="V768" s="269"/>
      <c r="W768" s="269"/>
      <c r="X768" s="269"/>
      <c r="Y768" s="269"/>
      <c r="Z768" s="269"/>
      <c r="AA768" s="269"/>
      <c r="AB768" s="269"/>
      <c r="AC768" s="269"/>
      <c r="AD768" s="269"/>
      <c r="AE768" s="269"/>
      <c r="AF768" s="269"/>
      <c r="AG768" s="269"/>
      <c r="AH768" s="269"/>
      <c r="AI768" s="269"/>
      <c r="AJ768" s="269"/>
      <c r="AK768" s="269"/>
      <c r="AL768" s="269"/>
      <c r="AM768" s="269"/>
      <c r="AN768" s="269"/>
      <c r="AO768" s="269"/>
      <c r="AP768" s="269"/>
      <c r="AQ768" s="269"/>
      <c r="AR768" s="269"/>
      <c r="AS768" s="269"/>
      <c r="AT768" s="269"/>
      <c r="AU768" s="269"/>
      <c r="AV768" s="269"/>
      <c r="AW768" s="269"/>
      <c r="AX768" s="269"/>
      <c r="AY768" s="269"/>
      <c r="AZ768" s="269"/>
      <c r="BA768" s="269"/>
      <c r="BB768" s="269"/>
      <c r="BC768" s="269"/>
      <c r="BD768" s="269"/>
      <c r="BE768" s="269"/>
      <c r="BF768" s="269"/>
      <c r="BG768" s="269"/>
      <c r="BH768" s="269"/>
      <c r="BI768" s="269"/>
      <c r="BJ768" s="269"/>
      <c r="BK768" s="269"/>
      <c r="BL768" s="269"/>
      <c r="BM768" s="269"/>
      <c r="BN768" s="269"/>
      <c r="BO768" s="269"/>
      <c r="BP768" s="269"/>
      <c r="BQ768" s="269"/>
    </row>
    <row r="769" spans="1:69" ht="15.75" customHeight="1">
      <c r="A769" s="269"/>
      <c r="B769" s="269"/>
      <c r="C769" s="269"/>
      <c r="D769" s="269"/>
      <c r="E769" s="269"/>
      <c r="F769" s="269"/>
      <c r="G769" s="269"/>
      <c r="H769" s="269"/>
      <c r="I769" s="269"/>
      <c r="J769" s="269"/>
      <c r="K769" s="269"/>
      <c r="L769" s="269"/>
      <c r="M769" s="269"/>
      <c r="N769" s="269"/>
      <c r="O769" s="269"/>
      <c r="P769" s="269"/>
      <c r="Q769" s="269"/>
      <c r="R769" s="269"/>
      <c r="S769" s="269"/>
      <c r="T769" s="269"/>
      <c r="U769" s="269"/>
      <c r="V769" s="269"/>
      <c r="W769" s="269"/>
      <c r="X769" s="269"/>
      <c r="Y769" s="269"/>
      <c r="Z769" s="269"/>
      <c r="AA769" s="269"/>
      <c r="AB769" s="269"/>
      <c r="AC769" s="269"/>
      <c r="AD769" s="269"/>
      <c r="AE769" s="269"/>
      <c r="AF769" s="269"/>
      <c r="AG769" s="269"/>
      <c r="AH769" s="269"/>
      <c r="AI769" s="269"/>
      <c r="AJ769" s="269"/>
      <c r="AK769" s="269"/>
      <c r="AL769" s="269"/>
      <c r="AM769" s="269"/>
      <c r="AN769" s="269"/>
      <c r="AO769" s="269"/>
      <c r="AP769" s="269"/>
      <c r="AQ769" s="269"/>
      <c r="AR769" s="269"/>
      <c r="AS769" s="269"/>
      <c r="AT769" s="269"/>
      <c r="AU769" s="269"/>
      <c r="AV769" s="269"/>
      <c r="AW769" s="269"/>
      <c r="AX769" s="269"/>
      <c r="AY769" s="269"/>
      <c r="AZ769" s="269"/>
      <c r="BA769" s="269"/>
      <c r="BB769" s="269"/>
      <c r="BC769" s="269"/>
      <c r="BD769" s="269"/>
      <c r="BE769" s="269"/>
      <c r="BF769" s="269"/>
      <c r="BG769" s="269"/>
      <c r="BH769" s="269"/>
      <c r="BI769" s="269"/>
      <c r="BJ769" s="269"/>
      <c r="BK769" s="269"/>
      <c r="BL769" s="269"/>
      <c r="BM769" s="269"/>
      <c r="BN769" s="269"/>
      <c r="BO769" s="269"/>
      <c r="BP769" s="269"/>
      <c r="BQ769" s="269"/>
    </row>
    <row r="770" spans="1:69" ht="15.75" customHeight="1">
      <c r="A770" s="269"/>
      <c r="B770" s="269"/>
      <c r="C770" s="269"/>
      <c r="D770" s="269"/>
      <c r="E770" s="269"/>
      <c r="F770" s="269"/>
      <c r="G770" s="269"/>
      <c r="H770" s="269"/>
      <c r="I770" s="269"/>
      <c r="J770" s="269"/>
      <c r="K770" s="269"/>
      <c r="L770" s="269"/>
      <c r="M770" s="269"/>
      <c r="N770" s="269"/>
      <c r="O770" s="269"/>
      <c r="P770" s="269"/>
      <c r="Q770" s="269"/>
      <c r="R770" s="269"/>
      <c r="S770" s="269"/>
      <c r="T770" s="269"/>
      <c r="U770" s="269"/>
      <c r="V770" s="269"/>
      <c r="W770" s="269"/>
      <c r="X770" s="269"/>
      <c r="Y770" s="269"/>
      <c r="Z770" s="269"/>
      <c r="AA770" s="269"/>
      <c r="AB770" s="269"/>
      <c r="AC770" s="269"/>
      <c r="AD770" s="269"/>
      <c r="AE770" s="269"/>
      <c r="AF770" s="269"/>
      <c r="AG770" s="269"/>
      <c r="AH770" s="269"/>
      <c r="AI770" s="269"/>
      <c r="AJ770" s="269"/>
      <c r="AK770" s="269"/>
      <c r="AL770" s="269"/>
      <c r="AM770" s="269"/>
      <c r="AN770" s="269"/>
      <c r="AO770" s="269"/>
      <c r="AP770" s="269"/>
      <c r="AQ770" s="269"/>
      <c r="AR770" s="269"/>
      <c r="AS770" s="269"/>
      <c r="AT770" s="269"/>
      <c r="AU770" s="269"/>
      <c r="AV770" s="269"/>
      <c r="AW770" s="269"/>
      <c r="AX770" s="269"/>
      <c r="AY770" s="269"/>
      <c r="AZ770" s="269"/>
      <c r="BA770" s="269"/>
      <c r="BB770" s="269"/>
      <c r="BC770" s="269"/>
      <c r="BD770" s="269"/>
      <c r="BE770" s="269"/>
      <c r="BF770" s="269"/>
      <c r="BG770" s="269"/>
      <c r="BH770" s="269"/>
      <c r="BI770" s="269"/>
      <c r="BJ770" s="269"/>
      <c r="BK770" s="269"/>
      <c r="BL770" s="269"/>
      <c r="BM770" s="269"/>
      <c r="BN770" s="269"/>
      <c r="BO770" s="269"/>
      <c r="BP770" s="269"/>
      <c r="BQ770" s="269"/>
    </row>
    <row r="771" spans="1:69" ht="15.75" customHeight="1">
      <c r="A771" s="269"/>
      <c r="B771" s="269"/>
      <c r="C771" s="269"/>
      <c r="D771" s="269"/>
      <c r="E771" s="269"/>
      <c r="F771" s="269"/>
      <c r="G771" s="269"/>
      <c r="H771" s="269"/>
      <c r="I771" s="269"/>
      <c r="J771" s="269"/>
      <c r="K771" s="269"/>
      <c r="L771" s="269"/>
      <c r="M771" s="269"/>
      <c r="N771" s="269"/>
      <c r="O771" s="269"/>
      <c r="P771" s="269"/>
      <c r="Q771" s="269"/>
      <c r="R771" s="269"/>
      <c r="S771" s="269"/>
      <c r="T771" s="269"/>
      <c r="U771" s="269"/>
      <c r="V771" s="269"/>
      <c r="W771" s="269"/>
      <c r="X771" s="269"/>
      <c r="Y771" s="269"/>
      <c r="Z771" s="269"/>
      <c r="AA771" s="269"/>
      <c r="AB771" s="269"/>
      <c r="AC771" s="269"/>
      <c r="AD771" s="269"/>
      <c r="AE771" s="269"/>
      <c r="AF771" s="269"/>
      <c r="AG771" s="269"/>
      <c r="AH771" s="269"/>
      <c r="AI771" s="269"/>
      <c r="AJ771" s="269"/>
      <c r="AK771" s="269"/>
      <c r="AL771" s="269"/>
      <c r="AM771" s="269"/>
      <c r="AN771" s="269"/>
      <c r="AO771" s="269"/>
      <c r="AP771" s="269"/>
      <c r="AQ771" s="269"/>
      <c r="AR771" s="269"/>
      <c r="AS771" s="269"/>
      <c r="AT771" s="269"/>
      <c r="AU771" s="269"/>
      <c r="AV771" s="269"/>
      <c r="AW771" s="269"/>
      <c r="AX771" s="269"/>
      <c r="AY771" s="269"/>
      <c r="AZ771" s="269"/>
      <c r="BA771" s="269"/>
      <c r="BB771" s="269"/>
      <c r="BC771" s="269"/>
      <c r="BD771" s="269"/>
      <c r="BE771" s="269"/>
      <c r="BF771" s="269"/>
      <c r="BG771" s="269"/>
      <c r="BH771" s="269"/>
      <c r="BI771" s="269"/>
      <c r="BJ771" s="269"/>
      <c r="BK771" s="269"/>
      <c r="BL771" s="269"/>
      <c r="BM771" s="269"/>
      <c r="BN771" s="269"/>
      <c r="BO771" s="269"/>
      <c r="BP771" s="269"/>
      <c r="BQ771" s="269"/>
    </row>
    <row r="772" spans="1:69" ht="15.75" customHeight="1">
      <c r="A772" s="269"/>
      <c r="B772" s="269"/>
      <c r="C772" s="269"/>
      <c r="D772" s="269"/>
      <c r="E772" s="269"/>
      <c r="F772" s="269"/>
      <c r="G772" s="269"/>
      <c r="H772" s="269"/>
      <c r="I772" s="269"/>
      <c r="J772" s="269"/>
      <c r="K772" s="269"/>
      <c r="L772" s="269"/>
      <c r="M772" s="269"/>
      <c r="N772" s="269"/>
      <c r="O772" s="269"/>
      <c r="P772" s="269"/>
      <c r="Q772" s="269"/>
      <c r="R772" s="269"/>
      <c r="S772" s="269"/>
      <c r="T772" s="269"/>
      <c r="U772" s="269"/>
      <c r="V772" s="269"/>
      <c r="W772" s="269"/>
      <c r="X772" s="269"/>
      <c r="Y772" s="269"/>
      <c r="Z772" s="269"/>
      <c r="AA772" s="269"/>
      <c r="AB772" s="269"/>
      <c r="AC772" s="269"/>
      <c r="AD772" s="269"/>
      <c r="AE772" s="269"/>
      <c r="AF772" s="269"/>
      <c r="AG772" s="269"/>
      <c r="AH772" s="269"/>
      <c r="AI772" s="269"/>
      <c r="AJ772" s="269"/>
      <c r="AK772" s="269"/>
      <c r="AL772" s="269"/>
      <c r="AM772" s="269"/>
      <c r="AN772" s="269"/>
      <c r="AO772" s="269"/>
      <c r="AP772" s="269"/>
      <c r="AQ772" s="269"/>
      <c r="AR772" s="269"/>
      <c r="AS772" s="269"/>
      <c r="AT772" s="269"/>
      <c r="AU772" s="269"/>
      <c r="AV772" s="269"/>
      <c r="AW772" s="269"/>
      <c r="AX772" s="269"/>
      <c r="AY772" s="269"/>
      <c r="AZ772" s="269"/>
      <c r="BA772" s="269"/>
      <c r="BB772" s="269"/>
      <c r="BC772" s="269"/>
      <c r="BD772" s="269"/>
      <c r="BE772" s="269"/>
      <c r="BF772" s="269"/>
      <c r="BG772" s="269"/>
      <c r="BH772" s="269"/>
      <c r="BI772" s="269"/>
      <c r="BJ772" s="269"/>
      <c r="BK772" s="269"/>
      <c r="BL772" s="269"/>
      <c r="BM772" s="269"/>
      <c r="BN772" s="269"/>
      <c r="BO772" s="269"/>
      <c r="BP772" s="269"/>
      <c r="BQ772" s="269"/>
    </row>
    <row r="773" spans="1:69" ht="15.75" customHeight="1">
      <c r="A773" s="269"/>
      <c r="B773" s="269"/>
      <c r="C773" s="269"/>
      <c r="D773" s="269"/>
      <c r="E773" s="269"/>
      <c r="F773" s="269"/>
      <c r="G773" s="269"/>
      <c r="H773" s="269"/>
      <c r="I773" s="269"/>
      <c r="J773" s="269"/>
      <c r="K773" s="269"/>
      <c r="L773" s="269"/>
      <c r="M773" s="269"/>
      <c r="N773" s="269"/>
      <c r="O773" s="269"/>
      <c r="P773" s="269"/>
      <c r="Q773" s="269"/>
      <c r="R773" s="269"/>
      <c r="S773" s="269"/>
      <c r="T773" s="269"/>
      <c r="U773" s="269"/>
      <c r="V773" s="269"/>
      <c r="W773" s="269"/>
      <c r="X773" s="269"/>
      <c r="Y773" s="269"/>
      <c r="Z773" s="269"/>
      <c r="AA773" s="269"/>
      <c r="AB773" s="269"/>
      <c r="AC773" s="269"/>
      <c r="AD773" s="269"/>
      <c r="AE773" s="269"/>
      <c r="AF773" s="269"/>
      <c r="AG773" s="269"/>
      <c r="AH773" s="269"/>
      <c r="AI773" s="269"/>
      <c r="AJ773" s="269"/>
      <c r="AK773" s="269"/>
      <c r="AL773" s="269"/>
      <c r="AM773" s="269"/>
      <c r="AN773" s="269"/>
      <c r="AO773" s="269"/>
      <c r="AP773" s="269"/>
      <c r="AQ773" s="269"/>
      <c r="AR773" s="269"/>
      <c r="AS773" s="269"/>
      <c r="AT773" s="269"/>
      <c r="AU773" s="269"/>
      <c r="AV773" s="269"/>
      <c r="AW773" s="269"/>
      <c r="AX773" s="269"/>
      <c r="AY773" s="269"/>
      <c r="AZ773" s="269"/>
      <c r="BA773" s="269"/>
      <c r="BB773" s="269"/>
      <c r="BC773" s="269"/>
      <c r="BD773" s="269"/>
      <c r="BE773" s="269"/>
      <c r="BF773" s="269"/>
      <c r="BG773" s="269"/>
      <c r="BH773" s="269"/>
      <c r="BI773" s="269"/>
      <c r="BJ773" s="269"/>
      <c r="BK773" s="269"/>
      <c r="BL773" s="269"/>
      <c r="BM773" s="269"/>
      <c r="BN773" s="269"/>
      <c r="BO773" s="269"/>
      <c r="BP773" s="269"/>
      <c r="BQ773" s="269"/>
    </row>
    <row r="774" spans="1:69" ht="15.75" customHeight="1">
      <c r="A774" s="269"/>
      <c r="B774" s="269"/>
      <c r="C774" s="269"/>
      <c r="D774" s="269"/>
      <c r="E774" s="269"/>
      <c r="F774" s="269"/>
      <c r="G774" s="269"/>
      <c r="H774" s="269"/>
      <c r="I774" s="269"/>
      <c r="J774" s="269"/>
      <c r="K774" s="269"/>
      <c r="L774" s="269"/>
      <c r="M774" s="269"/>
      <c r="N774" s="269"/>
      <c r="O774" s="269"/>
      <c r="P774" s="269"/>
      <c r="Q774" s="269"/>
      <c r="R774" s="269"/>
      <c r="S774" s="269"/>
      <c r="T774" s="269"/>
      <c r="U774" s="269"/>
      <c r="V774" s="269"/>
      <c r="W774" s="269"/>
      <c r="X774" s="269"/>
      <c r="Y774" s="269"/>
      <c r="Z774" s="269"/>
      <c r="AA774" s="269"/>
      <c r="AB774" s="269"/>
      <c r="AC774" s="269"/>
      <c r="AD774" s="269"/>
      <c r="AE774" s="269"/>
      <c r="AF774" s="269"/>
      <c r="AG774" s="269"/>
      <c r="AH774" s="269"/>
      <c r="AI774" s="269"/>
      <c r="AJ774" s="269"/>
      <c r="AK774" s="269"/>
      <c r="AL774" s="269"/>
      <c r="AM774" s="269"/>
      <c r="AN774" s="269"/>
      <c r="AO774" s="269"/>
      <c r="AP774" s="269"/>
      <c r="AQ774" s="269"/>
      <c r="AR774" s="269"/>
      <c r="AS774" s="269"/>
      <c r="AT774" s="269"/>
      <c r="AU774" s="269"/>
      <c r="AV774" s="269"/>
      <c r="AW774" s="269"/>
      <c r="AX774" s="269"/>
      <c r="AY774" s="269"/>
      <c r="AZ774" s="269"/>
      <c r="BA774" s="269"/>
      <c r="BB774" s="269"/>
      <c r="BC774" s="269"/>
      <c r="BD774" s="269"/>
      <c r="BE774" s="269"/>
      <c r="BF774" s="269"/>
      <c r="BG774" s="269"/>
      <c r="BH774" s="269"/>
      <c r="BI774" s="269"/>
      <c r="BJ774" s="269"/>
      <c r="BK774" s="269"/>
      <c r="BL774" s="269"/>
      <c r="BM774" s="269"/>
      <c r="BN774" s="269"/>
      <c r="BO774" s="269"/>
      <c r="BP774" s="269"/>
      <c r="BQ774" s="269"/>
    </row>
    <row r="775" spans="1:69" ht="15.75" customHeight="1">
      <c r="A775" s="269"/>
      <c r="B775" s="269"/>
      <c r="C775" s="269"/>
      <c r="D775" s="269"/>
      <c r="E775" s="269"/>
      <c r="F775" s="269"/>
      <c r="G775" s="269"/>
      <c r="H775" s="269"/>
      <c r="I775" s="269"/>
      <c r="J775" s="269"/>
      <c r="K775" s="269"/>
      <c r="L775" s="269"/>
      <c r="M775" s="269"/>
      <c r="N775" s="269"/>
      <c r="O775" s="269"/>
      <c r="P775" s="269"/>
      <c r="Q775" s="269"/>
      <c r="R775" s="269"/>
      <c r="S775" s="269"/>
      <c r="T775" s="269"/>
      <c r="U775" s="269"/>
      <c r="V775" s="269"/>
      <c r="W775" s="269"/>
      <c r="X775" s="269"/>
      <c r="Y775" s="269"/>
      <c r="Z775" s="269"/>
      <c r="AA775" s="269"/>
      <c r="AB775" s="269"/>
      <c r="AC775" s="269"/>
      <c r="AD775" s="269"/>
      <c r="AE775" s="269"/>
      <c r="AF775" s="269"/>
      <c r="AG775" s="269"/>
      <c r="AH775" s="269"/>
      <c r="AI775" s="269"/>
      <c r="AJ775" s="269"/>
      <c r="AK775" s="269"/>
      <c r="AL775" s="269"/>
      <c r="AM775" s="269"/>
      <c r="AN775" s="269"/>
      <c r="AO775" s="269"/>
      <c r="AP775" s="269"/>
      <c r="AQ775" s="269"/>
      <c r="AR775" s="269"/>
      <c r="AS775" s="269"/>
      <c r="AT775" s="269"/>
      <c r="AU775" s="269"/>
      <c r="AV775" s="269"/>
      <c r="AW775" s="269"/>
      <c r="AX775" s="269"/>
      <c r="AY775" s="269"/>
      <c r="AZ775" s="269"/>
      <c r="BA775" s="269"/>
      <c r="BB775" s="269"/>
      <c r="BC775" s="269"/>
      <c r="BD775" s="269"/>
      <c r="BE775" s="269"/>
      <c r="BF775" s="269"/>
      <c r="BG775" s="269"/>
      <c r="BH775" s="269"/>
      <c r="BI775" s="269"/>
      <c r="BJ775" s="269"/>
      <c r="BK775" s="269"/>
      <c r="BL775" s="269"/>
      <c r="BM775" s="269"/>
      <c r="BN775" s="269"/>
      <c r="BO775" s="269"/>
      <c r="BP775" s="269"/>
      <c r="BQ775" s="269"/>
    </row>
    <row r="776" spans="1:69" ht="15.75" customHeight="1">
      <c r="A776" s="269"/>
      <c r="B776" s="269"/>
      <c r="C776" s="269"/>
      <c r="D776" s="269"/>
      <c r="E776" s="269"/>
      <c r="F776" s="269"/>
      <c r="G776" s="269"/>
      <c r="H776" s="269"/>
      <c r="I776" s="269"/>
      <c r="J776" s="269"/>
      <c r="K776" s="269"/>
      <c r="L776" s="269"/>
      <c r="M776" s="269"/>
      <c r="N776" s="269"/>
      <c r="O776" s="269"/>
      <c r="P776" s="269"/>
      <c r="Q776" s="269"/>
      <c r="R776" s="269"/>
      <c r="S776" s="269"/>
      <c r="T776" s="269"/>
      <c r="U776" s="269"/>
      <c r="V776" s="269"/>
      <c r="W776" s="269"/>
      <c r="X776" s="269"/>
      <c r="Y776" s="269"/>
      <c r="Z776" s="269"/>
      <c r="AA776" s="269"/>
      <c r="AB776" s="269"/>
      <c r="AC776" s="269"/>
      <c r="AD776" s="269"/>
      <c r="AE776" s="269"/>
      <c r="AF776" s="269"/>
      <c r="AG776" s="269"/>
      <c r="AH776" s="269"/>
      <c r="AI776" s="269"/>
      <c r="AJ776" s="269"/>
      <c r="AK776" s="269"/>
      <c r="AL776" s="269"/>
      <c r="AM776" s="269"/>
      <c r="AN776" s="269"/>
      <c r="AO776" s="269"/>
      <c r="AP776" s="269"/>
      <c r="AQ776" s="269"/>
      <c r="AR776" s="269"/>
      <c r="AS776" s="269"/>
      <c r="AT776" s="269"/>
      <c r="AU776" s="269"/>
      <c r="AV776" s="269"/>
      <c r="AW776" s="269"/>
      <c r="AX776" s="269"/>
      <c r="AY776" s="269"/>
      <c r="AZ776" s="269"/>
      <c r="BA776" s="269"/>
      <c r="BB776" s="269"/>
      <c r="BC776" s="269"/>
      <c r="BD776" s="269"/>
      <c r="BE776" s="269"/>
      <c r="BF776" s="269"/>
      <c r="BG776" s="269"/>
      <c r="BH776" s="269"/>
      <c r="BI776" s="269"/>
      <c r="BJ776" s="269"/>
      <c r="BK776" s="269"/>
      <c r="BL776" s="269"/>
      <c r="BM776" s="269"/>
      <c r="BN776" s="269"/>
      <c r="BO776" s="269"/>
      <c r="BP776" s="269"/>
      <c r="BQ776" s="269"/>
    </row>
    <row r="777" spans="1:69" ht="15.75" customHeight="1">
      <c r="A777" s="269"/>
      <c r="B777" s="269"/>
      <c r="C777" s="269"/>
      <c r="D777" s="269"/>
      <c r="E777" s="269"/>
      <c r="F777" s="269"/>
      <c r="G777" s="269"/>
      <c r="H777" s="269"/>
      <c r="I777" s="269"/>
      <c r="J777" s="269"/>
      <c r="K777" s="269"/>
      <c r="L777" s="269"/>
      <c r="M777" s="269"/>
      <c r="N777" s="269"/>
      <c r="O777" s="269"/>
      <c r="P777" s="269"/>
      <c r="Q777" s="269"/>
      <c r="R777" s="269"/>
      <c r="S777" s="269"/>
      <c r="T777" s="269"/>
      <c r="U777" s="269"/>
      <c r="V777" s="269"/>
      <c r="W777" s="269"/>
      <c r="X777" s="269"/>
      <c r="Y777" s="269"/>
      <c r="Z777" s="269"/>
      <c r="AA777" s="269"/>
      <c r="AB777" s="269"/>
      <c r="AC777" s="269"/>
      <c r="AD777" s="269"/>
      <c r="AE777" s="269"/>
      <c r="AF777" s="269"/>
      <c r="AG777" s="269"/>
      <c r="AH777" s="269"/>
      <c r="AI777" s="269"/>
      <c r="AJ777" s="269"/>
      <c r="AK777" s="269"/>
      <c r="AL777" s="269"/>
      <c r="AM777" s="269"/>
      <c r="AN777" s="269"/>
      <c r="AO777" s="269"/>
      <c r="AP777" s="269"/>
      <c r="AQ777" s="269"/>
      <c r="AR777" s="269"/>
      <c r="AS777" s="269"/>
      <c r="AT777" s="269"/>
      <c r="AU777" s="269"/>
      <c r="AV777" s="269"/>
      <c r="AW777" s="269"/>
      <c r="AX777" s="269"/>
      <c r="AY777" s="269"/>
      <c r="AZ777" s="269"/>
      <c r="BA777" s="269"/>
      <c r="BB777" s="269"/>
      <c r="BC777" s="269"/>
      <c r="BD777" s="269"/>
      <c r="BE777" s="269"/>
      <c r="BF777" s="269"/>
      <c r="BG777" s="269"/>
      <c r="BH777" s="269"/>
      <c r="BI777" s="269"/>
      <c r="BJ777" s="269"/>
      <c r="BK777" s="269"/>
      <c r="BL777" s="269"/>
      <c r="BM777" s="269"/>
      <c r="BN777" s="269"/>
      <c r="BO777" s="269"/>
      <c r="BP777" s="269"/>
      <c r="BQ777" s="269"/>
    </row>
    <row r="778" spans="1:69" ht="15.75" customHeight="1">
      <c r="A778" s="269"/>
      <c r="B778" s="269"/>
      <c r="C778" s="269"/>
      <c r="D778" s="269"/>
      <c r="E778" s="269"/>
      <c r="F778" s="269"/>
      <c r="G778" s="269"/>
      <c r="H778" s="269"/>
      <c r="I778" s="269"/>
      <c r="J778" s="269"/>
      <c r="K778" s="269"/>
      <c r="L778" s="269"/>
      <c r="M778" s="269"/>
      <c r="N778" s="269"/>
      <c r="O778" s="269"/>
      <c r="P778" s="269"/>
      <c r="Q778" s="269"/>
      <c r="R778" s="269"/>
      <c r="S778" s="269"/>
      <c r="T778" s="269"/>
      <c r="U778" s="269"/>
      <c r="V778" s="269"/>
      <c r="W778" s="269"/>
      <c r="X778" s="269"/>
      <c r="Y778" s="269"/>
      <c r="Z778" s="269"/>
      <c r="AA778" s="269"/>
      <c r="AB778" s="269"/>
      <c r="AC778" s="269"/>
      <c r="AD778" s="269"/>
      <c r="AE778" s="269"/>
      <c r="AF778" s="269"/>
      <c r="AG778" s="269"/>
      <c r="AH778" s="269"/>
      <c r="AI778" s="269"/>
      <c r="AJ778" s="269"/>
      <c r="AK778" s="269"/>
      <c r="AL778" s="269"/>
      <c r="AM778" s="269"/>
      <c r="AN778" s="269"/>
      <c r="AO778" s="269"/>
      <c r="AP778" s="269"/>
      <c r="AQ778" s="269"/>
      <c r="AR778" s="269"/>
      <c r="AS778" s="269"/>
      <c r="AT778" s="269"/>
      <c r="AU778" s="269"/>
      <c r="AV778" s="269"/>
      <c r="AW778" s="269"/>
      <c r="AX778" s="269"/>
      <c r="AY778" s="269"/>
      <c r="AZ778" s="269"/>
      <c r="BA778" s="269"/>
      <c r="BB778" s="269"/>
      <c r="BC778" s="269"/>
      <c r="BD778" s="269"/>
      <c r="BE778" s="269"/>
      <c r="BF778" s="269"/>
      <c r="BG778" s="269"/>
      <c r="BH778" s="269"/>
      <c r="BI778" s="269"/>
      <c r="BJ778" s="269"/>
      <c r="BK778" s="269"/>
      <c r="BL778" s="269"/>
      <c r="BM778" s="269"/>
      <c r="BN778" s="269"/>
      <c r="BO778" s="269"/>
      <c r="BP778" s="269"/>
      <c r="BQ778" s="269"/>
    </row>
    <row r="779" spans="1:69" ht="15.75" customHeight="1">
      <c r="A779" s="269"/>
      <c r="B779" s="269"/>
      <c r="C779" s="269"/>
      <c r="D779" s="269"/>
      <c r="E779" s="269"/>
      <c r="F779" s="269"/>
      <c r="G779" s="269"/>
      <c r="H779" s="269"/>
      <c r="I779" s="269"/>
      <c r="J779" s="269"/>
      <c r="K779" s="269"/>
      <c r="L779" s="269"/>
      <c r="M779" s="269"/>
      <c r="N779" s="269"/>
      <c r="O779" s="269"/>
      <c r="P779" s="269"/>
      <c r="Q779" s="269"/>
      <c r="R779" s="269"/>
      <c r="S779" s="269"/>
      <c r="T779" s="269"/>
      <c r="U779" s="269"/>
      <c r="V779" s="269"/>
      <c r="W779" s="269"/>
      <c r="X779" s="269"/>
      <c r="Y779" s="269"/>
      <c r="Z779" s="269"/>
      <c r="AA779" s="269"/>
      <c r="AB779" s="269"/>
      <c r="AC779" s="269"/>
      <c r="AD779" s="269"/>
      <c r="AE779" s="269"/>
      <c r="AF779" s="269"/>
      <c r="AG779" s="269"/>
      <c r="AH779" s="269"/>
      <c r="AI779" s="269"/>
      <c r="AJ779" s="269"/>
      <c r="AK779" s="269"/>
      <c r="AL779" s="269"/>
      <c r="AM779" s="269"/>
      <c r="AN779" s="269"/>
      <c r="AO779" s="269"/>
      <c r="AP779" s="269"/>
      <c r="AQ779" s="269"/>
      <c r="AR779" s="269"/>
      <c r="AS779" s="269"/>
      <c r="AT779" s="269"/>
      <c r="AU779" s="269"/>
      <c r="AV779" s="269"/>
      <c r="AW779" s="269"/>
      <c r="AX779" s="269"/>
      <c r="AY779" s="269"/>
      <c r="AZ779" s="269"/>
      <c r="BA779" s="269"/>
      <c r="BB779" s="269"/>
      <c r="BC779" s="269"/>
      <c r="BD779" s="269"/>
      <c r="BE779" s="269"/>
      <c r="BF779" s="269"/>
      <c r="BG779" s="269"/>
      <c r="BH779" s="269"/>
      <c r="BI779" s="269"/>
      <c r="BJ779" s="269"/>
      <c r="BK779" s="269"/>
      <c r="BL779" s="269"/>
      <c r="BM779" s="269"/>
      <c r="BN779" s="269"/>
      <c r="BO779" s="269"/>
      <c r="BP779" s="269"/>
      <c r="BQ779" s="269"/>
    </row>
    <row r="780" spans="1:69" ht="15.75" customHeight="1">
      <c r="A780" s="269"/>
      <c r="B780" s="269"/>
      <c r="C780" s="269"/>
      <c r="D780" s="269"/>
      <c r="E780" s="269"/>
      <c r="F780" s="269"/>
      <c r="G780" s="269"/>
      <c r="H780" s="269"/>
      <c r="I780" s="269"/>
      <c r="J780" s="269"/>
      <c r="K780" s="269"/>
      <c r="L780" s="269"/>
      <c r="M780" s="269"/>
      <c r="N780" s="269"/>
      <c r="O780" s="269"/>
      <c r="P780" s="269"/>
      <c r="Q780" s="269"/>
      <c r="R780" s="269"/>
      <c r="S780" s="269"/>
      <c r="T780" s="269"/>
      <c r="U780" s="269"/>
      <c r="V780" s="269"/>
      <c r="W780" s="269"/>
      <c r="X780" s="269"/>
      <c r="Y780" s="269"/>
      <c r="Z780" s="269"/>
      <c r="AA780" s="269"/>
      <c r="AB780" s="269"/>
      <c r="AC780" s="269"/>
      <c r="AD780" s="269"/>
      <c r="AE780" s="269"/>
      <c r="AF780" s="269"/>
      <c r="AG780" s="269"/>
      <c r="AH780" s="269"/>
      <c r="AI780" s="269"/>
      <c r="AJ780" s="269"/>
      <c r="AK780" s="269"/>
      <c r="AL780" s="269"/>
      <c r="AM780" s="269"/>
      <c r="AN780" s="269"/>
      <c r="AO780" s="269"/>
      <c r="AP780" s="269"/>
      <c r="AQ780" s="269"/>
      <c r="AR780" s="269"/>
      <c r="AS780" s="269"/>
      <c r="AT780" s="269"/>
      <c r="AU780" s="269"/>
      <c r="AV780" s="269"/>
      <c r="AW780" s="269"/>
      <c r="AX780" s="269"/>
      <c r="AY780" s="269"/>
      <c r="AZ780" s="269"/>
      <c r="BA780" s="269"/>
      <c r="BB780" s="269"/>
      <c r="BC780" s="269"/>
      <c r="BD780" s="269"/>
      <c r="BE780" s="269"/>
      <c r="BF780" s="269"/>
      <c r="BG780" s="269"/>
      <c r="BH780" s="269"/>
      <c r="BI780" s="269"/>
      <c r="BJ780" s="269"/>
      <c r="BK780" s="269"/>
      <c r="BL780" s="269"/>
      <c r="BM780" s="269"/>
      <c r="BN780" s="269"/>
      <c r="BO780" s="269"/>
      <c r="BP780" s="269"/>
      <c r="BQ780" s="269"/>
    </row>
    <row r="781" spans="1:69" ht="15.75" customHeight="1">
      <c r="A781" s="269"/>
      <c r="B781" s="269"/>
      <c r="C781" s="269"/>
      <c r="D781" s="269"/>
      <c r="E781" s="269"/>
      <c r="F781" s="269"/>
      <c r="G781" s="269"/>
      <c r="H781" s="269"/>
      <c r="I781" s="269"/>
      <c r="J781" s="269"/>
      <c r="K781" s="269"/>
      <c r="L781" s="269"/>
      <c r="M781" s="269"/>
      <c r="N781" s="269"/>
      <c r="O781" s="269"/>
      <c r="P781" s="269"/>
      <c r="Q781" s="269"/>
      <c r="R781" s="269"/>
      <c r="S781" s="269"/>
      <c r="T781" s="269"/>
      <c r="U781" s="269"/>
      <c r="V781" s="269"/>
      <c r="W781" s="269"/>
      <c r="X781" s="269"/>
      <c r="Y781" s="269"/>
      <c r="Z781" s="269"/>
      <c r="AA781" s="269"/>
      <c r="AB781" s="269"/>
      <c r="AC781" s="269"/>
      <c r="AD781" s="269"/>
      <c r="AE781" s="269"/>
      <c r="AF781" s="269"/>
      <c r="AG781" s="269"/>
      <c r="AH781" s="269"/>
      <c r="AI781" s="269"/>
      <c r="AJ781" s="269"/>
      <c r="AK781" s="269"/>
      <c r="AL781" s="269"/>
      <c r="AM781" s="269"/>
      <c r="AN781" s="269"/>
      <c r="AO781" s="269"/>
      <c r="AP781" s="269"/>
      <c r="AQ781" s="269"/>
      <c r="AR781" s="269"/>
      <c r="AS781" s="269"/>
      <c r="AT781" s="269"/>
      <c r="AU781" s="269"/>
      <c r="AV781" s="269"/>
      <c r="AW781" s="269"/>
      <c r="AX781" s="269"/>
      <c r="AY781" s="269"/>
      <c r="AZ781" s="269"/>
      <c r="BA781" s="269"/>
      <c r="BB781" s="269"/>
      <c r="BC781" s="269"/>
      <c r="BD781" s="269"/>
      <c r="BE781" s="269"/>
      <c r="BF781" s="269"/>
      <c r="BG781" s="269"/>
      <c r="BH781" s="269"/>
      <c r="BI781" s="269"/>
      <c r="BJ781" s="269"/>
      <c r="BK781" s="269"/>
      <c r="BL781" s="269"/>
      <c r="BM781" s="269"/>
      <c r="BN781" s="269"/>
      <c r="BO781" s="269"/>
      <c r="BP781" s="269"/>
      <c r="BQ781" s="269"/>
    </row>
    <row r="782" spans="1:69" ht="15.75" customHeight="1">
      <c r="A782" s="269"/>
      <c r="B782" s="269"/>
      <c r="C782" s="269"/>
      <c r="D782" s="269"/>
      <c r="E782" s="269"/>
      <c r="F782" s="269"/>
      <c r="G782" s="269"/>
      <c r="H782" s="269"/>
      <c r="I782" s="269"/>
      <c r="J782" s="269"/>
      <c r="K782" s="269"/>
      <c r="L782" s="269"/>
      <c r="M782" s="269"/>
      <c r="N782" s="269"/>
      <c r="O782" s="269"/>
      <c r="P782" s="269"/>
      <c r="Q782" s="269"/>
      <c r="R782" s="269"/>
      <c r="S782" s="269"/>
      <c r="T782" s="269"/>
      <c r="U782" s="269"/>
      <c r="V782" s="269"/>
      <c r="W782" s="269"/>
      <c r="X782" s="269"/>
      <c r="Y782" s="269"/>
      <c r="Z782" s="269"/>
      <c r="AA782" s="269"/>
      <c r="AB782" s="269"/>
      <c r="AC782" s="269"/>
      <c r="AD782" s="269"/>
      <c r="AE782" s="269"/>
      <c r="AF782" s="269"/>
      <c r="AG782" s="269"/>
      <c r="AH782" s="269"/>
      <c r="AI782" s="269"/>
      <c r="AJ782" s="269"/>
      <c r="AK782" s="269"/>
      <c r="AL782" s="269"/>
      <c r="AM782" s="269"/>
      <c r="AN782" s="269"/>
      <c r="AO782" s="269"/>
      <c r="AP782" s="269"/>
      <c r="AQ782" s="269"/>
      <c r="AR782" s="269"/>
      <c r="AS782" s="269"/>
      <c r="AT782" s="269"/>
      <c r="AU782" s="269"/>
      <c r="AV782" s="269"/>
      <c r="AW782" s="269"/>
      <c r="AX782" s="269"/>
      <c r="AY782" s="269"/>
      <c r="AZ782" s="269"/>
      <c r="BA782" s="269"/>
      <c r="BB782" s="269"/>
      <c r="BC782" s="269"/>
      <c r="BD782" s="269"/>
      <c r="BE782" s="269"/>
      <c r="BF782" s="269"/>
      <c r="BG782" s="269"/>
      <c r="BH782" s="269"/>
      <c r="BI782" s="269"/>
      <c r="BJ782" s="269"/>
      <c r="BK782" s="269"/>
      <c r="BL782" s="269"/>
      <c r="BM782" s="269"/>
      <c r="BN782" s="269"/>
      <c r="BO782" s="269"/>
      <c r="BP782" s="269"/>
      <c r="BQ782" s="269"/>
    </row>
    <row r="783" spans="1:69" ht="15.75" customHeight="1">
      <c r="A783" s="269"/>
      <c r="B783" s="269"/>
      <c r="C783" s="269"/>
      <c r="D783" s="269"/>
      <c r="E783" s="269"/>
      <c r="F783" s="269"/>
      <c r="G783" s="269"/>
      <c r="H783" s="269"/>
      <c r="I783" s="269"/>
      <c r="J783" s="269"/>
      <c r="K783" s="269"/>
      <c r="L783" s="269"/>
      <c r="M783" s="269"/>
      <c r="N783" s="269"/>
      <c r="O783" s="269"/>
      <c r="P783" s="269"/>
      <c r="Q783" s="269"/>
      <c r="R783" s="269"/>
      <c r="S783" s="269"/>
      <c r="T783" s="269"/>
      <c r="U783" s="269"/>
      <c r="V783" s="269"/>
      <c r="W783" s="269"/>
      <c r="X783" s="269"/>
      <c r="Y783" s="269"/>
      <c r="Z783" s="269"/>
      <c r="AA783" s="269"/>
      <c r="AB783" s="269"/>
      <c r="AC783" s="269"/>
      <c r="AD783" s="269"/>
      <c r="AE783" s="269"/>
      <c r="AF783" s="269"/>
      <c r="AG783" s="269"/>
      <c r="AH783" s="269"/>
      <c r="AI783" s="269"/>
      <c r="AJ783" s="269"/>
      <c r="AK783" s="269"/>
      <c r="AL783" s="269"/>
      <c r="AM783" s="269"/>
      <c r="AN783" s="269"/>
      <c r="AO783" s="269"/>
      <c r="AP783" s="269"/>
      <c r="AQ783" s="269"/>
      <c r="AR783" s="269"/>
      <c r="AS783" s="269"/>
      <c r="AT783" s="269"/>
      <c r="AU783" s="269"/>
      <c r="AV783" s="269"/>
      <c r="AW783" s="269"/>
      <c r="AX783" s="269"/>
      <c r="AY783" s="269"/>
      <c r="AZ783" s="269"/>
      <c r="BA783" s="269"/>
      <c r="BB783" s="269"/>
      <c r="BC783" s="269"/>
      <c r="BD783" s="269"/>
      <c r="BE783" s="269"/>
      <c r="BF783" s="269"/>
      <c r="BG783" s="269"/>
      <c r="BH783" s="269"/>
      <c r="BI783" s="269"/>
      <c r="BJ783" s="269"/>
      <c r="BK783" s="269"/>
      <c r="BL783" s="269"/>
      <c r="BM783" s="269"/>
      <c r="BN783" s="269"/>
      <c r="BO783" s="269"/>
      <c r="BP783" s="269"/>
      <c r="BQ783" s="269"/>
    </row>
    <row r="784" spans="1:69" ht="15.75" customHeight="1">
      <c r="A784" s="269"/>
      <c r="B784" s="269"/>
      <c r="C784" s="269"/>
      <c r="D784" s="269"/>
      <c r="E784" s="269"/>
      <c r="F784" s="269"/>
      <c r="G784" s="269"/>
      <c r="H784" s="269"/>
      <c r="I784" s="269"/>
      <c r="J784" s="269"/>
      <c r="K784" s="269"/>
      <c r="L784" s="269"/>
      <c r="M784" s="269"/>
      <c r="N784" s="269"/>
      <c r="O784" s="269"/>
      <c r="P784" s="269"/>
      <c r="Q784" s="269"/>
      <c r="R784" s="269"/>
      <c r="S784" s="269"/>
      <c r="T784" s="269"/>
      <c r="U784" s="269"/>
      <c r="V784" s="269"/>
      <c r="W784" s="269"/>
      <c r="X784" s="269"/>
      <c r="Y784" s="269"/>
      <c r="Z784" s="269"/>
      <c r="AA784" s="269"/>
      <c r="AB784" s="269"/>
      <c r="AC784" s="269"/>
      <c r="AD784" s="269"/>
      <c r="AE784" s="269"/>
      <c r="AF784" s="269"/>
      <c r="AG784" s="269"/>
      <c r="AH784" s="269"/>
      <c r="AI784" s="269"/>
      <c r="AJ784" s="269"/>
      <c r="AK784" s="269"/>
      <c r="AL784" s="269"/>
      <c r="AM784" s="269"/>
      <c r="AN784" s="269"/>
      <c r="AO784" s="269"/>
      <c r="AP784" s="269"/>
      <c r="AQ784" s="269"/>
      <c r="AR784" s="269"/>
      <c r="AS784" s="269"/>
      <c r="AT784" s="269"/>
      <c r="AU784" s="269"/>
      <c r="AV784" s="269"/>
      <c r="AW784" s="269"/>
      <c r="AX784" s="269"/>
      <c r="AY784" s="269"/>
      <c r="AZ784" s="269"/>
      <c r="BA784" s="269"/>
      <c r="BB784" s="269"/>
      <c r="BC784" s="269"/>
      <c r="BD784" s="269"/>
      <c r="BE784" s="269"/>
      <c r="BF784" s="269"/>
      <c r="BG784" s="269"/>
      <c r="BH784" s="269"/>
      <c r="BI784" s="269"/>
      <c r="BJ784" s="269"/>
      <c r="BK784" s="269"/>
      <c r="BL784" s="269"/>
      <c r="BM784" s="269"/>
      <c r="BN784" s="269"/>
      <c r="BO784" s="269"/>
      <c r="BP784" s="269"/>
      <c r="BQ784" s="269"/>
    </row>
    <row r="785" spans="1:69" ht="15.75" customHeight="1">
      <c r="A785" s="269"/>
      <c r="B785" s="269"/>
      <c r="C785" s="269"/>
      <c r="D785" s="269"/>
      <c r="E785" s="269"/>
      <c r="F785" s="269"/>
      <c r="G785" s="269"/>
      <c r="H785" s="269"/>
      <c r="I785" s="269"/>
      <c r="J785" s="269"/>
      <c r="K785" s="269"/>
      <c r="L785" s="269"/>
      <c r="M785" s="269"/>
      <c r="N785" s="269"/>
      <c r="O785" s="269"/>
      <c r="P785" s="269"/>
      <c r="Q785" s="269"/>
      <c r="R785" s="269"/>
      <c r="S785" s="269"/>
      <c r="T785" s="269"/>
      <c r="U785" s="269"/>
      <c r="V785" s="269"/>
      <c r="W785" s="269"/>
      <c r="X785" s="269"/>
      <c r="Y785" s="269"/>
      <c r="Z785" s="269"/>
      <c r="AA785" s="269"/>
      <c r="AB785" s="269"/>
      <c r="AC785" s="269"/>
      <c r="AD785" s="269"/>
      <c r="AE785" s="269"/>
      <c r="AF785" s="269"/>
      <c r="AG785" s="269"/>
      <c r="AH785" s="269"/>
      <c r="AI785" s="269"/>
      <c r="AJ785" s="269"/>
      <c r="AK785" s="269"/>
      <c r="AL785" s="269"/>
      <c r="AM785" s="269"/>
      <c r="AN785" s="269"/>
      <c r="AO785" s="269"/>
      <c r="AP785" s="269"/>
      <c r="AQ785" s="269"/>
      <c r="AR785" s="269"/>
      <c r="AS785" s="269"/>
      <c r="AT785" s="269"/>
      <c r="AU785" s="269"/>
      <c r="AV785" s="269"/>
      <c r="AW785" s="269"/>
      <c r="AX785" s="269"/>
      <c r="AY785" s="269"/>
      <c r="AZ785" s="269"/>
      <c r="BA785" s="269"/>
      <c r="BB785" s="269"/>
      <c r="BC785" s="269"/>
      <c r="BD785" s="269"/>
      <c r="BE785" s="269"/>
      <c r="BF785" s="269"/>
      <c r="BG785" s="269"/>
      <c r="BH785" s="269"/>
      <c r="BI785" s="269"/>
      <c r="BJ785" s="269"/>
      <c r="BK785" s="269"/>
      <c r="BL785" s="269"/>
      <c r="BM785" s="269"/>
      <c r="BN785" s="269"/>
      <c r="BO785" s="269"/>
      <c r="BP785" s="269"/>
      <c r="BQ785" s="269"/>
    </row>
    <row r="786" spans="1:69" ht="15.75" customHeight="1">
      <c r="A786" s="269"/>
      <c r="B786" s="269"/>
      <c r="C786" s="269"/>
      <c r="D786" s="269"/>
      <c r="E786" s="269"/>
      <c r="F786" s="269"/>
      <c r="G786" s="269"/>
      <c r="H786" s="269"/>
      <c r="I786" s="269"/>
      <c r="J786" s="269"/>
      <c r="K786" s="269"/>
      <c r="L786" s="269"/>
      <c r="M786" s="269"/>
      <c r="N786" s="269"/>
      <c r="O786" s="269"/>
      <c r="P786" s="269"/>
      <c r="Q786" s="269"/>
      <c r="R786" s="269"/>
      <c r="S786" s="269"/>
      <c r="T786" s="269"/>
      <c r="U786" s="269"/>
      <c r="V786" s="269"/>
      <c r="W786" s="269"/>
      <c r="X786" s="269"/>
      <c r="Y786" s="269"/>
      <c r="Z786" s="269"/>
      <c r="AA786" s="269"/>
      <c r="AB786" s="269"/>
      <c r="AC786" s="269"/>
      <c r="AD786" s="269"/>
      <c r="AE786" s="269"/>
      <c r="AF786" s="269"/>
      <c r="AG786" s="269"/>
      <c r="AH786" s="269"/>
      <c r="AI786" s="269"/>
      <c r="AJ786" s="269"/>
      <c r="AK786" s="269"/>
      <c r="AL786" s="269"/>
      <c r="AM786" s="269"/>
      <c r="AN786" s="269"/>
      <c r="AO786" s="269"/>
      <c r="AP786" s="269"/>
      <c r="AQ786" s="269"/>
      <c r="AR786" s="269"/>
      <c r="AS786" s="269"/>
      <c r="AT786" s="269"/>
      <c r="AU786" s="269"/>
      <c r="AV786" s="269"/>
      <c r="AW786" s="269"/>
      <c r="AX786" s="269"/>
      <c r="AY786" s="269"/>
      <c r="AZ786" s="269"/>
      <c r="BA786" s="269"/>
      <c r="BB786" s="269"/>
      <c r="BC786" s="269"/>
      <c r="BD786" s="269"/>
      <c r="BE786" s="269"/>
      <c r="BF786" s="269"/>
      <c r="BG786" s="269"/>
      <c r="BH786" s="269"/>
      <c r="BI786" s="269"/>
      <c r="BJ786" s="269"/>
      <c r="BK786" s="269"/>
      <c r="BL786" s="269"/>
      <c r="BM786" s="269"/>
      <c r="BN786" s="269"/>
      <c r="BO786" s="269"/>
      <c r="BP786" s="269"/>
      <c r="BQ786" s="269"/>
    </row>
    <row r="787" spans="1:69" ht="15.75" customHeight="1">
      <c r="A787" s="269"/>
      <c r="B787" s="269"/>
      <c r="C787" s="269"/>
      <c r="D787" s="269"/>
      <c r="E787" s="269"/>
      <c r="F787" s="269"/>
      <c r="G787" s="269"/>
      <c r="H787" s="269"/>
      <c r="I787" s="269"/>
      <c r="J787" s="269"/>
      <c r="K787" s="269"/>
      <c r="L787" s="269"/>
      <c r="M787" s="269"/>
      <c r="N787" s="269"/>
      <c r="O787" s="269"/>
      <c r="P787" s="269"/>
      <c r="Q787" s="269"/>
      <c r="R787" s="269"/>
      <c r="S787" s="269"/>
      <c r="T787" s="269"/>
      <c r="U787" s="269"/>
      <c r="V787" s="269"/>
      <c r="W787" s="269"/>
      <c r="X787" s="269"/>
      <c r="Y787" s="269"/>
      <c r="Z787" s="269"/>
      <c r="AA787" s="269"/>
      <c r="AB787" s="269"/>
      <c r="AC787" s="269"/>
      <c r="AD787" s="269"/>
      <c r="AE787" s="269"/>
      <c r="AF787" s="269"/>
      <c r="AG787" s="269"/>
      <c r="AH787" s="269"/>
      <c r="AI787" s="269"/>
      <c r="AJ787" s="269"/>
      <c r="AK787" s="269"/>
      <c r="AL787" s="269"/>
      <c r="AM787" s="269"/>
      <c r="AN787" s="269"/>
      <c r="AO787" s="269"/>
      <c r="AP787" s="269"/>
      <c r="AQ787" s="269"/>
      <c r="AR787" s="269"/>
      <c r="AS787" s="269"/>
      <c r="AT787" s="269"/>
      <c r="AU787" s="269"/>
      <c r="AV787" s="269"/>
      <c r="AW787" s="269"/>
      <c r="AX787" s="269"/>
      <c r="AY787" s="269"/>
      <c r="AZ787" s="269"/>
      <c r="BA787" s="269"/>
      <c r="BB787" s="269"/>
      <c r="BC787" s="269"/>
      <c r="BD787" s="269"/>
      <c r="BE787" s="269"/>
      <c r="BF787" s="269"/>
      <c r="BG787" s="269"/>
      <c r="BH787" s="269"/>
      <c r="BI787" s="269"/>
      <c r="BJ787" s="269"/>
      <c r="BK787" s="269"/>
      <c r="BL787" s="269"/>
      <c r="BM787" s="269"/>
      <c r="BN787" s="269"/>
      <c r="BO787" s="269"/>
      <c r="BP787" s="269"/>
      <c r="BQ787" s="269"/>
    </row>
    <row r="788" spans="1:69" ht="15.75" customHeight="1">
      <c r="A788" s="269"/>
      <c r="B788" s="269"/>
      <c r="C788" s="269"/>
      <c r="D788" s="269"/>
      <c r="E788" s="269"/>
      <c r="F788" s="269"/>
      <c r="G788" s="269"/>
      <c r="H788" s="269"/>
      <c r="I788" s="269"/>
      <c r="J788" s="269"/>
      <c r="K788" s="269"/>
      <c r="L788" s="269"/>
      <c r="M788" s="269"/>
      <c r="N788" s="269"/>
      <c r="O788" s="269"/>
      <c r="P788" s="269"/>
      <c r="Q788" s="269"/>
      <c r="R788" s="269"/>
      <c r="S788" s="269"/>
      <c r="T788" s="269"/>
      <c r="U788" s="269"/>
      <c r="V788" s="269"/>
      <c r="W788" s="269"/>
      <c r="X788" s="269"/>
      <c r="Y788" s="269"/>
      <c r="Z788" s="269"/>
      <c r="AA788" s="269"/>
      <c r="AB788" s="269"/>
      <c r="AC788" s="269"/>
      <c r="AD788" s="269"/>
      <c r="AE788" s="269"/>
      <c r="AF788" s="269"/>
      <c r="AG788" s="269"/>
      <c r="AH788" s="269"/>
      <c r="AI788" s="269"/>
      <c r="AJ788" s="269"/>
      <c r="AK788" s="269"/>
      <c r="AL788" s="269"/>
      <c r="AM788" s="269"/>
      <c r="AN788" s="269"/>
      <c r="AO788" s="269"/>
      <c r="AP788" s="269"/>
      <c r="AQ788" s="269"/>
      <c r="AR788" s="269"/>
      <c r="AS788" s="269"/>
      <c r="AT788" s="269"/>
      <c r="AU788" s="269"/>
      <c r="AV788" s="269"/>
      <c r="AW788" s="269"/>
      <c r="AX788" s="269"/>
      <c r="AY788" s="269"/>
      <c r="AZ788" s="269"/>
      <c r="BA788" s="269"/>
      <c r="BB788" s="269"/>
      <c r="BC788" s="269"/>
      <c r="BD788" s="269"/>
      <c r="BE788" s="269"/>
      <c r="BF788" s="269"/>
      <c r="BG788" s="269"/>
      <c r="BH788" s="269"/>
      <c r="BI788" s="269"/>
      <c r="BJ788" s="269"/>
      <c r="BK788" s="269"/>
      <c r="BL788" s="269"/>
      <c r="BM788" s="269"/>
      <c r="BN788" s="269"/>
      <c r="BO788" s="269"/>
      <c r="BP788" s="269"/>
      <c r="BQ788" s="269"/>
    </row>
    <row r="789" spans="1:69" ht="15.75" customHeight="1">
      <c r="A789" s="269"/>
      <c r="B789" s="269"/>
      <c r="C789" s="269"/>
      <c r="D789" s="269"/>
      <c r="E789" s="269"/>
      <c r="F789" s="269"/>
      <c r="G789" s="269"/>
      <c r="H789" s="269"/>
      <c r="I789" s="269"/>
      <c r="J789" s="269"/>
      <c r="K789" s="269"/>
      <c r="L789" s="269"/>
      <c r="M789" s="269"/>
      <c r="N789" s="269"/>
      <c r="O789" s="269"/>
      <c r="P789" s="269"/>
      <c r="Q789" s="269"/>
      <c r="R789" s="269"/>
      <c r="S789" s="269"/>
      <c r="T789" s="269"/>
      <c r="U789" s="269"/>
      <c r="V789" s="269"/>
      <c r="W789" s="269"/>
      <c r="X789" s="269"/>
      <c r="Y789" s="269"/>
      <c r="Z789" s="269"/>
      <c r="AA789" s="269"/>
      <c r="AB789" s="269"/>
      <c r="AC789" s="269"/>
      <c r="AD789" s="269"/>
      <c r="AE789" s="269"/>
      <c r="AF789" s="269"/>
      <c r="AG789" s="269"/>
      <c r="AH789" s="269"/>
      <c r="AI789" s="269"/>
      <c r="AJ789" s="269"/>
      <c r="AK789" s="269"/>
      <c r="AL789" s="269"/>
      <c r="AM789" s="269"/>
      <c r="AN789" s="269"/>
      <c r="AO789" s="269"/>
      <c r="AP789" s="269"/>
      <c r="AQ789" s="269"/>
      <c r="AR789" s="269"/>
      <c r="AS789" s="269"/>
      <c r="AT789" s="269"/>
      <c r="AU789" s="269"/>
      <c r="AV789" s="269"/>
      <c r="AW789" s="269"/>
      <c r="AX789" s="269"/>
      <c r="AY789" s="269"/>
      <c r="AZ789" s="269"/>
      <c r="BA789" s="269"/>
      <c r="BB789" s="269"/>
      <c r="BC789" s="269"/>
      <c r="BD789" s="269"/>
      <c r="BE789" s="269"/>
      <c r="BF789" s="269"/>
      <c r="BG789" s="269"/>
      <c r="BH789" s="269"/>
      <c r="BI789" s="269"/>
      <c r="BJ789" s="269"/>
      <c r="BK789" s="269"/>
      <c r="BL789" s="269"/>
      <c r="BM789" s="269"/>
      <c r="BN789" s="269"/>
      <c r="BO789" s="269"/>
      <c r="BP789" s="269"/>
      <c r="BQ789" s="269"/>
    </row>
    <row r="790" spans="1:69" ht="15.75" customHeight="1">
      <c r="A790" s="269"/>
      <c r="B790" s="269"/>
      <c r="C790" s="269"/>
      <c r="D790" s="269"/>
      <c r="E790" s="269"/>
      <c r="F790" s="269"/>
      <c r="G790" s="269"/>
      <c r="H790" s="269"/>
      <c r="I790" s="269"/>
      <c r="J790" s="269"/>
      <c r="K790" s="269"/>
      <c r="L790" s="269"/>
      <c r="M790" s="269"/>
      <c r="N790" s="269"/>
      <c r="O790" s="269"/>
      <c r="P790" s="269"/>
      <c r="Q790" s="269"/>
      <c r="R790" s="269"/>
      <c r="S790" s="269"/>
      <c r="T790" s="269"/>
      <c r="U790" s="269"/>
      <c r="V790" s="269"/>
      <c r="W790" s="269"/>
      <c r="X790" s="269"/>
      <c r="Y790" s="269"/>
      <c r="Z790" s="269"/>
      <c r="AA790" s="269"/>
      <c r="AB790" s="269"/>
      <c r="AC790" s="269"/>
      <c r="AD790" s="269"/>
      <c r="AE790" s="269"/>
      <c r="AF790" s="269"/>
      <c r="AG790" s="269"/>
      <c r="AH790" s="269"/>
      <c r="AI790" s="269"/>
      <c r="AJ790" s="269"/>
      <c r="AK790" s="269"/>
      <c r="AL790" s="269"/>
      <c r="AM790" s="269"/>
      <c r="AN790" s="269"/>
      <c r="AO790" s="269"/>
      <c r="AP790" s="269"/>
      <c r="AQ790" s="269"/>
      <c r="AR790" s="269"/>
      <c r="AS790" s="269"/>
      <c r="AT790" s="269"/>
      <c r="AU790" s="269"/>
      <c r="AV790" s="269"/>
      <c r="AW790" s="269"/>
      <c r="AX790" s="269"/>
      <c r="AY790" s="269"/>
      <c r="AZ790" s="269"/>
      <c r="BA790" s="269"/>
      <c r="BB790" s="269"/>
      <c r="BC790" s="269"/>
      <c r="BD790" s="269"/>
      <c r="BE790" s="269"/>
      <c r="BF790" s="269"/>
      <c r="BG790" s="269"/>
      <c r="BH790" s="269"/>
      <c r="BI790" s="269"/>
      <c r="BJ790" s="269"/>
      <c r="BK790" s="269"/>
      <c r="BL790" s="269"/>
      <c r="BM790" s="269"/>
      <c r="BN790" s="269"/>
      <c r="BO790" s="269"/>
      <c r="BP790" s="269"/>
      <c r="BQ790" s="269"/>
    </row>
    <row r="791" spans="1:69" ht="15.75" customHeight="1">
      <c r="A791" s="269"/>
      <c r="B791" s="269"/>
      <c r="C791" s="269"/>
      <c r="D791" s="269"/>
      <c r="E791" s="269"/>
      <c r="F791" s="269"/>
      <c r="G791" s="269"/>
      <c r="H791" s="269"/>
      <c r="I791" s="269"/>
      <c r="J791" s="269"/>
      <c r="K791" s="269"/>
      <c r="L791" s="269"/>
      <c r="M791" s="269"/>
      <c r="N791" s="269"/>
      <c r="O791" s="269"/>
      <c r="P791" s="269"/>
      <c r="Q791" s="269"/>
      <c r="R791" s="269"/>
      <c r="S791" s="269"/>
      <c r="T791" s="269"/>
      <c r="U791" s="269"/>
      <c r="V791" s="269"/>
      <c r="W791" s="269"/>
      <c r="X791" s="269"/>
      <c r="Y791" s="269"/>
      <c r="Z791" s="269"/>
      <c r="AA791" s="269"/>
      <c r="AB791" s="269"/>
      <c r="AC791" s="269"/>
      <c r="AD791" s="269"/>
      <c r="AE791" s="269"/>
      <c r="AF791" s="269"/>
      <c r="AG791" s="269"/>
      <c r="AH791" s="269"/>
      <c r="AI791" s="269"/>
      <c r="AJ791" s="269"/>
      <c r="AK791" s="269"/>
      <c r="AL791" s="269"/>
      <c r="AM791" s="269"/>
      <c r="AN791" s="269"/>
      <c r="AO791" s="269"/>
      <c r="AP791" s="269"/>
      <c r="AQ791" s="269"/>
      <c r="AR791" s="269"/>
      <c r="AS791" s="269"/>
      <c r="AT791" s="269"/>
      <c r="AU791" s="269"/>
      <c r="AV791" s="269"/>
      <c r="AW791" s="269"/>
      <c r="AX791" s="269"/>
      <c r="AY791" s="269"/>
      <c r="AZ791" s="269"/>
      <c r="BA791" s="269"/>
      <c r="BB791" s="269"/>
      <c r="BC791" s="269"/>
      <c r="BD791" s="269"/>
      <c r="BE791" s="269"/>
      <c r="BF791" s="269"/>
      <c r="BG791" s="269"/>
      <c r="BH791" s="269"/>
      <c r="BI791" s="269"/>
      <c r="BJ791" s="269"/>
      <c r="BK791" s="269"/>
      <c r="BL791" s="269"/>
      <c r="BM791" s="269"/>
      <c r="BN791" s="269"/>
      <c r="BO791" s="269"/>
      <c r="BP791" s="269"/>
      <c r="BQ791" s="269"/>
    </row>
    <row r="792" spans="1:69" ht="15.75" customHeight="1">
      <c r="A792" s="269"/>
      <c r="B792" s="269"/>
      <c r="C792" s="269"/>
      <c r="D792" s="269"/>
      <c r="E792" s="269"/>
      <c r="F792" s="269"/>
      <c r="G792" s="269"/>
      <c r="H792" s="269"/>
      <c r="I792" s="269"/>
      <c r="J792" s="269"/>
      <c r="K792" s="269"/>
      <c r="L792" s="269"/>
      <c r="M792" s="269"/>
      <c r="N792" s="269"/>
      <c r="O792" s="269"/>
      <c r="P792" s="269"/>
      <c r="Q792" s="269"/>
      <c r="R792" s="269"/>
      <c r="S792" s="269"/>
      <c r="T792" s="269"/>
      <c r="U792" s="269"/>
      <c r="V792" s="269"/>
      <c r="W792" s="269"/>
      <c r="X792" s="269"/>
      <c r="Y792" s="269"/>
      <c r="Z792" s="269"/>
      <c r="AA792" s="269"/>
      <c r="AB792" s="269"/>
      <c r="AC792" s="269"/>
      <c r="AD792" s="269"/>
      <c r="AE792" s="269"/>
      <c r="AF792" s="269"/>
      <c r="AG792" s="269"/>
      <c r="AH792" s="269"/>
      <c r="AI792" s="269"/>
      <c r="AJ792" s="269"/>
      <c r="AK792" s="269"/>
      <c r="AL792" s="269"/>
      <c r="AM792" s="269"/>
      <c r="AN792" s="269"/>
      <c r="AO792" s="269"/>
      <c r="AP792" s="269"/>
      <c r="AQ792" s="269"/>
      <c r="AR792" s="269"/>
      <c r="AS792" s="269"/>
      <c r="AT792" s="269"/>
      <c r="AU792" s="269"/>
      <c r="AV792" s="269"/>
      <c r="AW792" s="269"/>
      <c r="AX792" s="269"/>
      <c r="AY792" s="269"/>
      <c r="AZ792" s="269"/>
      <c r="BA792" s="269"/>
      <c r="BB792" s="269"/>
      <c r="BC792" s="269"/>
      <c r="BD792" s="269"/>
      <c r="BE792" s="269"/>
      <c r="BF792" s="269"/>
      <c r="BG792" s="269"/>
      <c r="BH792" s="269"/>
      <c r="BI792" s="269"/>
      <c r="BJ792" s="269"/>
      <c r="BK792" s="269"/>
      <c r="BL792" s="269"/>
      <c r="BM792" s="269"/>
      <c r="BN792" s="269"/>
      <c r="BO792" s="269"/>
      <c r="BP792" s="269"/>
      <c r="BQ792" s="269"/>
    </row>
    <row r="793" spans="1:69" ht="15.75" customHeight="1">
      <c r="A793" s="269"/>
      <c r="B793" s="269"/>
      <c r="C793" s="269"/>
      <c r="D793" s="269"/>
      <c r="E793" s="269"/>
      <c r="F793" s="269"/>
      <c r="G793" s="269"/>
      <c r="H793" s="269"/>
      <c r="I793" s="269"/>
      <c r="J793" s="269"/>
      <c r="K793" s="269"/>
      <c r="L793" s="269"/>
      <c r="M793" s="269"/>
      <c r="N793" s="269"/>
      <c r="O793" s="269"/>
      <c r="P793" s="269"/>
      <c r="Q793" s="269"/>
      <c r="R793" s="269"/>
      <c r="S793" s="269"/>
      <c r="T793" s="269"/>
      <c r="U793" s="269"/>
      <c r="V793" s="269"/>
      <c r="W793" s="269"/>
      <c r="X793" s="269"/>
      <c r="Y793" s="269"/>
      <c r="Z793" s="269"/>
      <c r="AA793" s="269"/>
      <c r="AB793" s="269"/>
      <c r="AC793" s="269"/>
      <c r="AD793" s="269"/>
      <c r="AE793" s="269"/>
      <c r="AF793" s="269"/>
      <c r="AG793" s="269"/>
      <c r="AH793" s="269"/>
      <c r="AI793" s="269"/>
      <c r="AJ793" s="269"/>
      <c r="AK793" s="269"/>
      <c r="AL793" s="269"/>
      <c r="AM793" s="269"/>
      <c r="AN793" s="269"/>
      <c r="AO793" s="269"/>
      <c r="AP793" s="269"/>
      <c r="AQ793" s="269"/>
      <c r="AR793" s="269"/>
      <c r="AS793" s="269"/>
      <c r="AT793" s="269"/>
      <c r="AU793" s="269"/>
      <c r="AV793" s="269"/>
      <c r="AW793" s="269"/>
      <c r="AX793" s="269"/>
      <c r="AY793" s="269"/>
      <c r="AZ793" s="269"/>
      <c r="BA793" s="269"/>
      <c r="BB793" s="269"/>
      <c r="BC793" s="269"/>
      <c r="BD793" s="269"/>
      <c r="BE793" s="269"/>
      <c r="BF793" s="269"/>
      <c r="BG793" s="269"/>
      <c r="BH793" s="269"/>
      <c r="BI793" s="269"/>
      <c r="BJ793" s="269"/>
      <c r="BK793" s="269"/>
      <c r="BL793" s="269"/>
      <c r="BM793" s="269"/>
      <c r="BN793" s="269"/>
      <c r="BO793" s="269"/>
      <c r="BP793" s="269"/>
      <c r="BQ793" s="269"/>
    </row>
    <row r="794" spans="1:69" ht="15.75" customHeight="1">
      <c r="A794" s="269"/>
      <c r="B794" s="269"/>
      <c r="C794" s="269"/>
      <c r="D794" s="269"/>
      <c r="E794" s="269"/>
      <c r="F794" s="269"/>
      <c r="G794" s="269"/>
      <c r="H794" s="269"/>
      <c r="I794" s="269"/>
      <c r="J794" s="269"/>
      <c r="K794" s="269"/>
      <c r="L794" s="269"/>
      <c r="M794" s="269"/>
      <c r="N794" s="269"/>
      <c r="O794" s="269"/>
      <c r="P794" s="269"/>
      <c r="Q794" s="269"/>
      <c r="R794" s="269"/>
      <c r="S794" s="269"/>
      <c r="T794" s="269"/>
      <c r="U794" s="269"/>
      <c r="V794" s="269"/>
      <c r="W794" s="269"/>
      <c r="X794" s="269"/>
      <c r="Y794" s="269"/>
      <c r="Z794" s="269"/>
      <c r="AA794" s="269"/>
      <c r="AB794" s="269"/>
      <c r="AC794" s="269"/>
      <c r="AD794" s="269"/>
      <c r="AE794" s="269"/>
      <c r="AF794" s="269"/>
      <c r="AG794" s="269"/>
      <c r="AH794" s="269"/>
      <c r="AI794" s="269"/>
      <c r="AJ794" s="269"/>
      <c r="AK794" s="269"/>
      <c r="AL794" s="269"/>
      <c r="AM794" s="269"/>
      <c r="AN794" s="269"/>
      <c r="AO794" s="269"/>
      <c r="AP794" s="269"/>
      <c r="AQ794" s="269"/>
      <c r="AR794" s="269"/>
      <c r="AS794" s="269"/>
      <c r="AT794" s="269"/>
      <c r="AU794" s="269"/>
      <c r="AV794" s="269"/>
      <c r="AW794" s="269"/>
      <c r="AX794" s="269"/>
      <c r="AY794" s="269"/>
      <c r="AZ794" s="269"/>
      <c r="BA794" s="269"/>
      <c r="BB794" s="269"/>
      <c r="BC794" s="269"/>
      <c r="BD794" s="269"/>
      <c r="BE794" s="269"/>
      <c r="BF794" s="269"/>
      <c r="BG794" s="269"/>
      <c r="BH794" s="269"/>
      <c r="BI794" s="269"/>
      <c r="BJ794" s="269"/>
      <c r="BK794" s="269"/>
      <c r="BL794" s="269"/>
      <c r="BM794" s="269"/>
      <c r="BN794" s="269"/>
      <c r="BO794" s="269"/>
      <c r="BP794" s="269"/>
      <c r="BQ794" s="269"/>
    </row>
    <row r="795" spans="1:69" ht="15.75" customHeight="1">
      <c r="A795" s="269"/>
      <c r="B795" s="269"/>
      <c r="C795" s="269"/>
      <c r="D795" s="269"/>
      <c r="E795" s="269"/>
      <c r="F795" s="269"/>
      <c r="G795" s="269"/>
      <c r="H795" s="269"/>
      <c r="I795" s="269"/>
      <c r="J795" s="269"/>
      <c r="K795" s="269"/>
      <c r="L795" s="269"/>
      <c r="M795" s="269"/>
      <c r="N795" s="269"/>
      <c r="O795" s="269"/>
      <c r="P795" s="269"/>
      <c r="Q795" s="269"/>
      <c r="R795" s="269"/>
      <c r="S795" s="269"/>
      <c r="T795" s="269"/>
      <c r="U795" s="269"/>
      <c r="V795" s="269"/>
      <c r="W795" s="269"/>
      <c r="X795" s="269"/>
      <c r="Y795" s="269"/>
      <c r="Z795" s="269"/>
      <c r="AA795" s="269"/>
      <c r="AB795" s="269"/>
      <c r="AC795" s="269"/>
      <c r="AD795" s="269"/>
      <c r="AE795" s="269"/>
      <c r="AF795" s="269"/>
      <c r="AG795" s="269"/>
      <c r="AH795" s="269"/>
      <c r="AI795" s="269"/>
      <c r="AJ795" s="269"/>
      <c r="AK795" s="269"/>
      <c r="AL795" s="269"/>
      <c r="AM795" s="269"/>
      <c r="AN795" s="269"/>
      <c r="AO795" s="269"/>
      <c r="AP795" s="269"/>
      <c r="AQ795" s="269"/>
      <c r="AR795" s="269"/>
      <c r="AS795" s="269"/>
      <c r="AT795" s="269"/>
      <c r="AU795" s="269"/>
      <c r="AV795" s="269"/>
      <c r="AW795" s="269"/>
      <c r="AX795" s="269"/>
      <c r="AY795" s="269"/>
      <c r="AZ795" s="269"/>
      <c r="BA795" s="269"/>
      <c r="BB795" s="269"/>
      <c r="BC795" s="269"/>
      <c r="BD795" s="269"/>
      <c r="BE795" s="269"/>
      <c r="BF795" s="269"/>
      <c r="BG795" s="269"/>
      <c r="BH795" s="269"/>
      <c r="BI795" s="269"/>
      <c r="BJ795" s="269"/>
      <c r="BK795" s="269"/>
      <c r="BL795" s="269"/>
      <c r="BM795" s="269"/>
      <c r="BN795" s="269"/>
      <c r="BO795" s="269"/>
      <c r="BP795" s="269"/>
      <c r="BQ795" s="269"/>
    </row>
    <row r="796" spans="1:69" ht="15.75" customHeight="1">
      <c r="A796" s="269"/>
      <c r="B796" s="269"/>
      <c r="C796" s="269"/>
      <c r="D796" s="269"/>
      <c r="E796" s="269"/>
      <c r="F796" s="269"/>
      <c r="G796" s="269"/>
      <c r="H796" s="269"/>
      <c r="I796" s="269"/>
      <c r="J796" s="269"/>
      <c r="K796" s="269"/>
      <c r="L796" s="269"/>
      <c r="M796" s="269"/>
      <c r="N796" s="269"/>
      <c r="O796" s="269"/>
      <c r="P796" s="269"/>
      <c r="Q796" s="269"/>
      <c r="R796" s="269"/>
      <c r="S796" s="269"/>
      <c r="T796" s="269"/>
      <c r="U796" s="269"/>
      <c r="V796" s="269"/>
      <c r="W796" s="269"/>
      <c r="X796" s="269"/>
      <c r="Y796" s="269"/>
      <c r="Z796" s="269"/>
      <c r="AA796" s="269"/>
      <c r="AB796" s="269"/>
      <c r="AC796" s="269"/>
      <c r="AD796" s="269"/>
      <c r="AE796" s="269"/>
      <c r="AF796" s="269"/>
      <c r="AG796" s="269"/>
      <c r="AH796" s="269"/>
      <c r="AI796" s="269"/>
      <c r="AJ796" s="269"/>
      <c r="AK796" s="269"/>
      <c r="AL796" s="269"/>
      <c r="AM796" s="269"/>
      <c r="AN796" s="269"/>
      <c r="AO796" s="269"/>
      <c r="AP796" s="269"/>
      <c r="AQ796" s="269"/>
      <c r="AR796" s="269"/>
      <c r="AS796" s="269"/>
      <c r="AT796" s="269"/>
      <c r="AU796" s="269"/>
      <c r="AV796" s="269"/>
      <c r="AW796" s="269"/>
      <c r="AX796" s="269"/>
      <c r="AY796" s="269"/>
      <c r="AZ796" s="269"/>
      <c r="BA796" s="269"/>
      <c r="BB796" s="269"/>
      <c r="BC796" s="269"/>
      <c r="BD796" s="269"/>
      <c r="BE796" s="269"/>
      <c r="BF796" s="269"/>
      <c r="BG796" s="269"/>
      <c r="BH796" s="269"/>
      <c r="BI796" s="269"/>
      <c r="BJ796" s="269"/>
      <c r="BK796" s="269"/>
      <c r="BL796" s="269"/>
      <c r="BM796" s="269"/>
      <c r="BN796" s="269"/>
      <c r="BO796" s="269"/>
      <c r="BP796" s="269"/>
      <c r="BQ796" s="269"/>
    </row>
    <row r="797" spans="1:69" ht="15.75" customHeight="1">
      <c r="A797" s="269"/>
      <c r="B797" s="269"/>
      <c r="C797" s="269"/>
      <c r="D797" s="269"/>
      <c r="E797" s="269"/>
      <c r="F797" s="269"/>
      <c r="G797" s="269"/>
      <c r="H797" s="269"/>
      <c r="I797" s="269"/>
      <c r="J797" s="269"/>
      <c r="K797" s="269"/>
      <c r="L797" s="269"/>
      <c r="M797" s="269"/>
      <c r="N797" s="269"/>
      <c r="O797" s="269"/>
      <c r="P797" s="269"/>
      <c r="Q797" s="269"/>
      <c r="R797" s="269"/>
      <c r="S797" s="269"/>
      <c r="T797" s="269"/>
      <c r="U797" s="269"/>
      <c r="V797" s="269"/>
      <c r="W797" s="269"/>
      <c r="X797" s="269"/>
      <c r="Y797" s="269"/>
      <c r="Z797" s="269"/>
      <c r="AA797" s="269"/>
      <c r="AB797" s="269"/>
      <c r="AC797" s="269"/>
      <c r="AD797" s="269"/>
      <c r="AE797" s="269"/>
      <c r="AF797" s="269"/>
      <c r="AG797" s="269"/>
      <c r="AH797" s="269"/>
      <c r="AI797" s="269"/>
      <c r="AJ797" s="269"/>
      <c r="AK797" s="269"/>
      <c r="AL797" s="269"/>
      <c r="AM797" s="269"/>
      <c r="AN797" s="269"/>
      <c r="AO797" s="269"/>
      <c r="AP797" s="269"/>
      <c r="AQ797" s="269"/>
      <c r="AR797" s="269"/>
      <c r="AS797" s="269"/>
      <c r="AT797" s="269"/>
      <c r="AU797" s="269"/>
      <c r="AV797" s="269"/>
      <c r="AW797" s="269"/>
      <c r="AX797" s="269"/>
      <c r="AY797" s="269"/>
      <c r="AZ797" s="269"/>
      <c r="BA797" s="269"/>
      <c r="BB797" s="269"/>
      <c r="BC797" s="269"/>
      <c r="BD797" s="269"/>
      <c r="BE797" s="269"/>
      <c r="BF797" s="269"/>
      <c r="BG797" s="269"/>
      <c r="BH797" s="269"/>
      <c r="BI797" s="269"/>
      <c r="BJ797" s="269"/>
      <c r="BK797" s="269"/>
      <c r="BL797" s="269"/>
      <c r="BM797" s="269"/>
      <c r="BN797" s="269"/>
      <c r="BO797" s="269"/>
      <c r="BP797" s="269"/>
      <c r="BQ797" s="269"/>
    </row>
    <row r="798" spans="1:69" ht="15.75" customHeight="1">
      <c r="A798" s="269"/>
      <c r="B798" s="269"/>
      <c r="C798" s="269"/>
      <c r="D798" s="269"/>
      <c r="E798" s="269"/>
      <c r="F798" s="269"/>
      <c r="G798" s="269"/>
      <c r="H798" s="269"/>
      <c r="I798" s="269"/>
      <c r="J798" s="269"/>
      <c r="K798" s="269"/>
      <c r="L798" s="269"/>
      <c r="M798" s="269"/>
      <c r="N798" s="269"/>
      <c r="O798" s="269"/>
      <c r="P798" s="269"/>
      <c r="Q798" s="269"/>
      <c r="R798" s="269"/>
      <c r="S798" s="269"/>
      <c r="T798" s="269"/>
      <c r="U798" s="269"/>
      <c r="V798" s="269"/>
      <c r="W798" s="269"/>
      <c r="X798" s="269"/>
      <c r="Y798" s="269"/>
      <c r="Z798" s="269"/>
      <c r="AA798" s="269"/>
      <c r="AB798" s="269"/>
      <c r="AC798" s="269"/>
      <c r="AD798" s="269"/>
      <c r="AE798" s="269"/>
      <c r="AF798" s="269"/>
      <c r="AG798" s="269"/>
      <c r="AH798" s="269"/>
      <c r="AI798" s="269"/>
      <c r="AJ798" s="269"/>
      <c r="AK798" s="269"/>
      <c r="AL798" s="269"/>
      <c r="AM798" s="269"/>
      <c r="AN798" s="269"/>
      <c r="AO798" s="269"/>
      <c r="AP798" s="269"/>
      <c r="AQ798" s="269"/>
      <c r="AR798" s="269"/>
      <c r="AS798" s="269"/>
      <c r="AT798" s="269"/>
      <c r="AU798" s="269"/>
      <c r="AV798" s="269"/>
      <c r="AW798" s="269"/>
      <c r="AX798" s="269"/>
      <c r="AY798" s="269"/>
      <c r="AZ798" s="269"/>
      <c r="BA798" s="269"/>
      <c r="BB798" s="269"/>
      <c r="BC798" s="269"/>
      <c r="BD798" s="269"/>
      <c r="BE798" s="269"/>
      <c r="BF798" s="269"/>
      <c r="BG798" s="269"/>
      <c r="BH798" s="269"/>
      <c r="BI798" s="269"/>
      <c r="BJ798" s="269"/>
      <c r="BK798" s="269"/>
      <c r="BL798" s="269"/>
      <c r="BM798" s="269"/>
      <c r="BN798" s="269"/>
      <c r="BO798" s="269"/>
      <c r="BP798" s="269"/>
      <c r="BQ798" s="269"/>
    </row>
    <row r="799" spans="1:69" ht="15.75" customHeight="1">
      <c r="A799" s="269"/>
      <c r="B799" s="269"/>
      <c r="C799" s="269"/>
      <c r="D799" s="269"/>
      <c r="E799" s="269"/>
      <c r="F799" s="269"/>
      <c r="G799" s="269"/>
      <c r="H799" s="269"/>
      <c r="I799" s="269"/>
      <c r="J799" s="269"/>
      <c r="K799" s="269"/>
      <c r="L799" s="269"/>
      <c r="M799" s="269"/>
      <c r="N799" s="269"/>
      <c r="O799" s="269"/>
      <c r="P799" s="269"/>
      <c r="Q799" s="269"/>
      <c r="R799" s="269"/>
      <c r="S799" s="269"/>
      <c r="T799" s="269"/>
      <c r="U799" s="269"/>
      <c r="V799" s="269"/>
      <c r="W799" s="269"/>
      <c r="X799" s="269"/>
      <c r="Y799" s="269"/>
      <c r="Z799" s="269"/>
      <c r="AA799" s="269"/>
      <c r="AB799" s="269"/>
      <c r="AC799" s="269"/>
      <c r="AD799" s="269"/>
      <c r="AE799" s="269"/>
      <c r="AF799" s="269"/>
      <c r="AG799" s="269"/>
      <c r="AH799" s="269"/>
      <c r="AI799" s="269"/>
      <c r="AJ799" s="269"/>
      <c r="AK799" s="269"/>
      <c r="AL799" s="269"/>
      <c r="AM799" s="269"/>
      <c r="AN799" s="269"/>
      <c r="AO799" s="269"/>
      <c r="AP799" s="269"/>
      <c r="AQ799" s="269"/>
      <c r="AR799" s="269"/>
      <c r="AS799" s="269"/>
      <c r="AT799" s="269"/>
      <c r="AU799" s="269"/>
      <c r="AV799" s="269"/>
      <c r="AW799" s="269"/>
      <c r="AX799" s="269"/>
      <c r="AY799" s="269"/>
      <c r="AZ799" s="269"/>
      <c r="BA799" s="269"/>
      <c r="BB799" s="269"/>
      <c r="BC799" s="269"/>
      <c r="BD799" s="269"/>
      <c r="BE799" s="269"/>
      <c r="BF799" s="269"/>
      <c r="BG799" s="269"/>
      <c r="BH799" s="269"/>
      <c r="BI799" s="269"/>
      <c r="BJ799" s="269"/>
      <c r="BK799" s="269"/>
      <c r="BL799" s="269"/>
      <c r="BM799" s="269"/>
      <c r="BN799" s="269"/>
      <c r="BO799" s="269"/>
      <c r="BP799" s="269"/>
      <c r="BQ799" s="269"/>
    </row>
    <row r="800" spans="1:69" ht="15.75" customHeight="1">
      <c r="A800" s="269"/>
      <c r="B800" s="269"/>
      <c r="C800" s="269"/>
      <c r="D800" s="269"/>
      <c r="E800" s="269"/>
      <c r="F800" s="269"/>
      <c r="G800" s="269"/>
      <c r="H800" s="269"/>
      <c r="I800" s="269"/>
      <c r="J800" s="269"/>
      <c r="K800" s="269"/>
      <c r="L800" s="269"/>
      <c r="M800" s="269"/>
      <c r="N800" s="269"/>
      <c r="O800" s="269"/>
      <c r="P800" s="269"/>
      <c r="Q800" s="269"/>
      <c r="R800" s="269"/>
      <c r="S800" s="269"/>
      <c r="T800" s="269"/>
      <c r="U800" s="269"/>
      <c r="V800" s="269"/>
      <c r="W800" s="269"/>
      <c r="X800" s="269"/>
      <c r="Y800" s="269"/>
      <c r="Z800" s="269"/>
      <c r="AA800" s="269"/>
      <c r="AB800" s="269"/>
      <c r="AC800" s="269"/>
      <c r="AD800" s="269"/>
      <c r="AE800" s="269"/>
      <c r="AF800" s="269"/>
      <c r="AG800" s="269"/>
      <c r="AH800" s="269"/>
      <c r="AI800" s="269"/>
      <c r="AJ800" s="269"/>
      <c r="AK800" s="269"/>
      <c r="AL800" s="269"/>
      <c r="AM800" s="269"/>
      <c r="AN800" s="269"/>
      <c r="AO800" s="269"/>
      <c r="AP800" s="269"/>
      <c r="AQ800" s="269"/>
      <c r="AR800" s="269"/>
      <c r="AS800" s="269"/>
      <c r="AT800" s="269"/>
      <c r="AU800" s="269"/>
      <c r="AV800" s="269"/>
      <c r="AW800" s="269"/>
      <c r="AX800" s="269"/>
      <c r="AY800" s="269"/>
      <c r="AZ800" s="269"/>
      <c r="BA800" s="269"/>
      <c r="BB800" s="269"/>
      <c r="BC800" s="269"/>
      <c r="BD800" s="269"/>
      <c r="BE800" s="269"/>
      <c r="BF800" s="269"/>
      <c r="BG800" s="269"/>
      <c r="BH800" s="269"/>
      <c r="BI800" s="269"/>
      <c r="BJ800" s="269"/>
      <c r="BK800" s="269"/>
      <c r="BL800" s="269"/>
      <c r="BM800" s="269"/>
      <c r="BN800" s="269"/>
      <c r="BO800" s="269"/>
      <c r="BP800" s="269"/>
      <c r="BQ800" s="269"/>
    </row>
    <row r="801" spans="1:69" ht="15.75" customHeight="1">
      <c r="A801" s="269"/>
      <c r="B801" s="269"/>
      <c r="C801" s="269"/>
      <c r="D801" s="269"/>
      <c r="E801" s="269"/>
      <c r="F801" s="269"/>
      <c r="G801" s="269"/>
      <c r="H801" s="269"/>
      <c r="I801" s="269"/>
      <c r="J801" s="269"/>
      <c r="K801" s="269"/>
      <c r="L801" s="269"/>
      <c r="M801" s="269"/>
      <c r="N801" s="269"/>
      <c r="O801" s="269"/>
      <c r="P801" s="269"/>
      <c r="Q801" s="269"/>
      <c r="R801" s="269"/>
      <c r="S801" s="269"/>
      <c r="T801" s="269"/>
      <c r="U801" s="269"/>
      <c r="V801" s="269"/>
      <c r="W801" s="269"/>
      <c r="X801" s="269"/>
      <c r="Y801" s="269"/>
      <c r="Z801" s="269"/>
      <c r="AA801" s="269"/>
      <c r="AB801" s="269"/>
      <c r="AC801" s="269"/>
      <c r="AD801" s="269"/>
      <c r="AE801" s="269"/>
      <c r="AF801" s="269"/>
      <c r="AG801" s="269"/>
      <c r="AH801" s="269"/>
      <c r="AI801" s="269"/>
      <c r="AJ801" s="269"/>
      <c r="AK801" s="269"/>
      <c r="AL801" s="269"/>
      <c r="AM801" s="269"/>
      <c r="AN801" s="269"/>
      <c r="AO801" s="269"/>
      <c r="AP801" s="269"/>
      <c r="AQ801" s="269"/>
      <c r="AR801" s="269"/>
      <c r="AS801" s="269"/>
      <c r="AT801" s="269"/>
      <c r="AU801" s="269"/>
      <c r="AV801" s="269"/>
      <c r="AW801" s="269"/>
      <c r="AX801" s="269"/>
      <c r="AY801" s="269"/>
      <c r="AZ801" s="269"/>
      <c r="BA801" s="269"/>
      <c r="BB801" s="269"/>
      <c r="BC801" s="269"/>
      <c r="BD801" s="269"/>
      <c r="BE801" s="269"/>
      <c r="BF801" s="269"/>
      <c r="BG801" s="269"/>
      <c r="BH801" s="269"/>
      <c r="BI801" s="269"/>
      <c r="BJ801" s="269"/>
      <c r="BK801" s="269"/>
      <c r="BL801" s="269"/>
      <c r="BM801" s="269"/>
      <c r="BN801" s="269"/>
      <c r="BO801" s="269"/>
      <c r="BP801" s="269"/>
      <c r="BQ801" s="269"/>
    </row>
    <row r="802" spans="1:69" ht="15.75" customHeight="1">
      <c r="A802" s="269"/>
      <c r="B802" s="269"/>
      <c r="C802" s="269"/>
      <c r="D802" s="269"/>
      <c r="E802" s="269"/>
      <c r="F802" s="269"/>
      <c r="G802" s="269"/>
      <c r="H802" s="269"/>
      <c r="I802" s="269"/>
      <c r="J802" s="269"/>
      <c r="K802" s="269"/>
      <c r="L802" s="269"/>
      <c r="M802" s="269"/>
      <c r="N802" s="269"/>
      <c r="O802" s="269"/>
      <c r="P802" s="269"/>
      <c r="Q802" s="269"/>
      <c r="R802" s="269"/>
      <c r="S802" s="269"/>
      <c r="T802" s="269"/>
      <c r="U802" s="269"/>
      <c r="V802" s="269"/>
      <c r="W802" s="269"/>
      <c r="X802" s="269"/>
      <c r="Y802" s="269"/>
      <c r="Z802" s="269"/>
      <c r="AA802" s="269"/>
      <c r="AB802" s="269"/>
      <c r="AC802" s="269"/>
      <c r="AD802" s="269"/>
      <c r="AE802" s="269"/>
      <c r="AF802" s="269"/>
      <c r="AG802" s="269"/>
      <c r="AH802" s="269"/>
      <c r="AI802" s="269"/>
      <c r="AJ802" s="269"/>
      <c r="AK802" s="269"/>
      <c r="AL802" s="269"/>
      <c r="AM802" s="269"/>
      <c r="AN802" s="269"/>
      <c r="AO802" s="269"/>
      <c r="AP802" s="269"/>
      <c r="AQ802" s="269"/>
      <c r="AR802" s="269"/>
      <c r="AS802" s="269"/>
      <c r="AT802" s="269"/>
      <c r="AU802" s="269"/>
      <c r="AV802" s="269"/>
      <c r="AW802" s="269"/>
      <c r="AX802" s="269"/>
      <c r="AY802" s="269"/>
      <c r="AZ802" s="269"/>
      <c r="BA802" s="269"/>
      <c r="BB802" s="269"/>
      <c r="BC802" s="269"/>
      <c r="BD802" s="269"/>
      <c r="BE802" s="269"/>
      <c r="BF802" s="269"/>
      <c r="BG802" s="269"/>
      <c r="BH802" s="269"/>
      <c r="BI802" s="269"/>
      <c r="BJ802" s="269"/>
      <c r="BK802" s="269"/>
      <c r="BL802" s="269"/>
      <c r="BM802" s="269"/>
      <c r="BN802" s="269"/>
      <c r="BO802" s="269"/>
      <c r="BP802" s="269"/>
      <c r="BQ802" s="269"/>
    </row>
    <row r="803" spans="1:69" ht="15.75" customHeight="1">
      <c r="A803" s="269"/>
      <c r="B803" s="269"/>
      <c r="C803" s="269"/>
      <c r="D803" s="269"/>
      <c r="E803" s="269"/>
      <c r="F803" s="269"/>
      <c r="G803" s="269"/>
      <c r="H803" s="269"/>
      <c r="I803" s="269"/>
      <c r="J803" s="269"/>
      <c r="K803" s="269"/>
      <c r="L803" s="269"/>
      <c r="M803" s="269"/>
      <c r="N803" s="269"/>
      <c r="O803" s="269"/>
      <c r="P803" s="269"/>
      <c r="Q803" s="269"/>
      <c r="R803" s="269"/>
      <c r="S803" s="269"/>
      <c r="T803" s="269"/>
      <c r="U803" s="269"/>
      <c r="V803" s="269"/>
      <c r="W803" s="269"/>
      <c r="X803" s="269"/>
      <c r="Y803" s="269"/>
      <c r="Z803" s="269"/>
      <c r="AA803" s="269"/>
      <c r="AB803" s="269"/>
      <c r="AC803" s="269"/>
      <c r="AD803" s="269"/>
      <c r="AE803" s="269"/>
      <c r="AF803" s="269"/>
      <c r="AG803" s="269"/>
      <c r="AH803" s="269"/>
      <c r="AI803" s="269"/>
      <c r="AJ803" s="269"/>
      <c r="AK803" s="269"/>
      <c r="AL803" s="269"/>
      <c r="AM803" s="269"/>
      <c r="AN803" s="269"/>
      <c r="AO803" s="269"/>
      <c r="AP803" s="269"/>
      <c r="AQ803" s="269"/>
      <c r="AR803" s="269"/>
      <c r="AS803" s="269"/>
      <c r="AT803" s="269"/>
      <c r="AU803" s="269"/>
      <c r="AV803" s="269"/>
      <c r="AW803" s="269"/>
      <c r="AX803" s="269"/>
      <c r="AY803" s="269"/>
      <c r="AZ803" s="269"/>
      <c r="BA803" s="269"/>
      <c r="BB803" s="269"/>
      <c r="BC803" s="269"/>
      <c r="BD803" s="269"/>
      <c r="BE803" s="269"/>
      <c r="BF803" s="269"/>
      <c r="BG803" s="269"/>
      <c r="BH803" s="269"/>
      <c r="BI803" s="269"/>
      <c r="BJ803" s="269"/>
      <c r="BK803" s="269"/>
      <c r="BL803" s="269"/>
      <c r="BM803" s="269"/>
      <c r="BN803" s="269"/>
      <c r="BO803" s="269"/>
      <c r="BP803" s="269"/>
      <c r="BQ803" s="269"/>
    </row>
    <row r="804" spans="1:69" ht="15.75" customHeight="1">
      <c r="A804" s="269"/>
      <c r="B804" s="269"/>
      <c r="C804" s="269"/>
      <c r="D804" s="269"/>
      <c r="E804" s="269"/>
      <c r="F804" s="269"/>
      <c r="G804" s="269"/>
      <c r="H804" s="269"/>
      <c r="I804" s="269"/>
      <c r="J804" s="269"/>
      <c r="K804" s="269"/>
      <c r="L804" s="269"/>
      <c r="M804" s="269"/>
      <c r="N804" s="269"/>
      <c r="O804" s="269"/>
      <c r="P804" s="269"/>
      <c r="Q804" s="269"/>
      <c r="R804" s="269"/>
      <c r="S804" s="269"/>
      <c r="T804" s="269"/>
      <c r="U804" s="269"/>
      <c r="V804" s="269"/>
      <c r="W804" s="269"/>
      <c r="X804" s="269"/>
      <c r="Y804" s="269"/>
      <c r="Z804" s="269"/>
      <c r="AA804" s="269"/>
      <c r="AB804" s="269"/>
      <c r="AC804" s="269"/>
      <c r="AD804" s="269"/>
      <c r="AE804" s="269"/>
      <c r="AF804" s="269"/>
      <c r="AG804" s="269"/>
      <c r="AH804" s="269"/>
      <c r="AI804" s="269"/>
      <c r="AJ804" s="269"/>
      <c r="AK804" s="269"/>
      <c r="AL804" s="269"/>
      <c r="AM804" s="269"/>
      <c r="AN804" s="269"/>
      <c r="AO804" s="269"/>
      <c r="AP804" s="269"/>
      <c r="AQ804" s="269"/>
      <c r="AR804" s="269"/>
      <c r="AS804" s="269"/>
      <c r="AT804" s="269"/>
      <c r="AU804" s="269"/>
      <c r="AV804" s="269"/>
      <c r="AW804" s="269"/>
      <c r="AX804" s="269"/>
      <c r="AY804" s="269"/>
      <c r="AZ804" s="269"/>
      <c r="BA804" s="269"/>
      <c r="BB804" s="269"/>
      <c r="BC804" s="269"/>
      <c r="BD804" s="269"/>
      <c r="BE804" s="269"/>
      <c r="BF804" s="269"/>
      <c r="BG804" s="269"/>
      <c r="BH804" s="269"/>
      <c r="BI804" s="269"/>
      <c r="BJ804" s="269"/>
      <c r="BK804" s="269"/>
      <c r="BL804" s="269"/>
      <c r="BM804" s="269"/>
      <c r="BN804" s="269"/>
      <c r="BO804" s="269"/>
      <c r="BP804" s="269"/>
      <c r="BQ804" s="269"/>
    </row>
    <row r="805" spans="1:69" ht="15.75" customHeight="1">
      <c r="A805" s="269"/>
      <c r="B805" s="269"/>
      <c r="C805" s="269"/>
      <c r="D805" s="269"/>
      <c r="E805" s="269"/>
      <c r="F805" s="269"/>
      <c r="G805" s="269"/>
      <c r="H805" s="269"/>
      <c r="I805" s="269"/>
      <c r="J805" s="269"/>
      <c r="K805" s="269"/>
      <c r="L805" s="269"/>
      <c r="M805" s="269"/>
      <c r="N805" s="269"/>
      <c r="O805" s="269"/>
      <c r="P805" s="269"/>
      <c r="Q805" s="269"/>
      <c r="R805" s="269"/>
      <c r="S805" s="269"/>
      <c r="T805" s="269"/>
      <c r="U805" s="269"/>
      <c r="V805" s="269"/>
      <c r="W805" s="269"/>
      <c r="X805" s="269"/>
      <c r="Y805" s="269"/>
      <c r="Z805" s="269"/>
      <c r="AA805" s="269"/>
      <c r="AB805" s="269"/>
      <c r="AC805" s="269"/>
      <c r="AD805" s="269"/>
      <c r="AE805" s="269"/>
      <c r="AF805" s="269"/>
      <c r="AG805" s="269"/>
      <c r="AH805" s="269"/>
      <c r="AI805" s="269"/>
      <c r="AJ805" s="269"/>
      <c r="AK805" s="269"/>
      <c r="AL805" s="269"/>
      <c r="AM805" s="269"/>
      <c r="AN805" s="269"/>
      <c r="AO805" s="269"/>
      <c r="AP805" s="269"/>
      <c r="AQ805" s="269"/>
      <c r="AR805" s="269"/>
      <c r="AS805" s="269"/>
      <c r="AT805" s="269"/>
      <c r="AU805" s="269"/>
      <c r="AV805" s="269"/>
      <c r="AW805" s="269"/>
      <c r="AX805" s="269"/>
      <c r="AY805" s="269"/>
      <c r="AZ805" s="269"/>
      <c r="BA805" s="269"/>
      <c r="BB805" s="269"/>
      <c r="BC805" s="269"/>
      <c r="BD805" s="269"/>
      <c r="BE805" s="269"/>
      <c r="BF805" s="269"/>
      <c r="BG805" s="269"/>
      <c r="BH805" s="269"/>
      <c r="BI805" s="269"/>
      <c r="BJ805" s="269"/>
      <c r="BK805" s="269"/>
      <c r="BL805" s="269"/>
      <c r="BM805" s="269"/>
      <c r="BN805" s="269"/>
      <c r="BO805" s="269"/>
      <c r="BP805" s="269"/>
      <c r="BQ805" s="269"/>
    </row>
    <row r="806" spans="1:69" ht="15.75" customHeight="1">
      <c r="A806" s="269"/>
      <c r="B806" s="269"/>
      <c r="C806" s="269"/>
      <c r="D806" s="269"/>
      <c r="E806" s="269"/>
      <c r="F806" s="269"/>
      <c r="G806" s="269"/>
      <c r="H806" s="269"/>
      <c r="I806" s="269"/>
      <c r="J806" s="269"/>
      <c r="K806" s="269"/>
      <c r="L806" s="269"/>
      <c r="M806" s="269"/>
      <c r="N806" s="269"/>
      <c r="O806" s="269"/>
      <c r="P806" s="269"/>
      <c r="Q806" s="269"/>
      <c r="R806" s="269"/>
      <c r="S806" s="269"/>
      <c r="T806" s="269"/>
      <c r="U806" s="269"/>
      <c r="V806" s="269"/>
      <c r="W806" s="269"/>
      <c r="X806" s="269"/>
      <c r="Y806" s="269"/>
      <c r="Z806" s="269"/>
      <c r="AA806" s="269"/>
      <c r="AB806" s="269"/>
      <c r="AC806" s="269"/>
      <c r="AD806" s="269"/>
      <c r="AE806" s="269"/>
      <c r="AF806" s="269"/>
      <c r="AG806" s="269"/>
      <c r="AH806" s="269"/>
      <c r="AI806" s="269"/>
      <c r="AJ806" s="269"/>
      <c r="AK806" s="269"/>
      <c r="AL806" s="269"/>
      <c r="AM806" s="269"/>
      <c r="AN806" s="269"/>
      <c r="AO806" s="269"/>
      <c r="AP806" s="269"/>
      <c r="AQ806" s="269"/>
      <c r="AR806" s="269"/>
      <c r="AS806" s="269"/>
      <c r="AT806" s="269"/>
      <c r="AU806" s="269"/>
      <c r="AV806" s="269"/>
      <c r="AW806" s="269"/>
      <c r="AX806" s="269"/>
      <c r="AY806" s="269"/>
      <c r="AZ806" s="269"/>
      <c r="BA806" s="269"/>
      <c r="BB806" s="269"/>
      <c r="BC806" s="269"/>
      <c r="BD806" s="269"/>
      <c r="BE806" s="269"/>
      <c r="BF806" s="269"/>
      <c r="BG806" s="269"/>
      <c r="BH806" s="269"/>
      <c r="BI806" s="269"/>
      <c r="BJ806" s="269"/>
      <c r="BK806" s="269"/>
      <c r="BL806" s="269"/>
      <c r="BM806" s="269"/>
      <c r="BN806" s="269"/>
      <c r="BO806" s="269"/>
      <c r="BP806" s="269"/>
      <c r="BQ806" s="269"/>
    </row>
    <row r="807" spans="1:69" ht="15.75" customHeight="1">
      <c r="A807" s="269"/>
      <c r="B807" s="269"/>
      <c r="C807" s="269"/>
      <c r="D807" s="269"/>
      <c r="E807" s="269"/>
      <c r="F807" s="269"/>
      <c r="G807" s="269"/>
      <c r="H807" s="269"/>
      <c r="I807" s="269"/>
      <c r="J807" s="269"/>
      <c r="K807" s="269"/>
      <c r="L807" s="269"/>
      <c r="M807" s="269"/>
      <c r="N807" s="269"/>
      <c r="O807" s="269"/>
      <c r="P807" s="269"/>
      <c r="Q807" s="269"/>
      <c r="R807" s="269"/>
      <c r="S807" s="269"/>
      <c r="T807" s="269"/>
      <c r="U807" s="269"/>
      <c r="V807" s="269"/>
      <c r="W807" s="269"/>
      <c r="X807" s="269"/>
      <c r="Y807" s="269"/>
      <c r="Z807" s="269"/>
      <c r="AA807" s="269"/>
      <c r="AB807" s="269"/>
      <c r="AC807" s="269"/>
      <c r="AD807" s="269"/>
      <c r="AE807" s="269"/>
      <c r="AF807" s="269"/>
      <c r="AG807" s="269"/>
      <c r="AH807" s="269"/>
      <c r="AI807" s="269"/>
      <c r="AJ807" s="269"/>
      <c r="AK807" s="269"/>
      <c r="AL807" s="269"/>
      <c r="AM807" s="269"/>
      <c r="AN807" s="269"/>
      <c r="AO807" s="269"/>
      <c r="AP807" s="269"/>
      <c r="AQ807" s="269"/>
      <c r="AR807" s="269"/>
      <c r="AS807" s="269"/>
      <c r="AT807" s="269"/>
      <c r="AU807" s="269"/>
      <c r="AV807" s="269"/>
      <c r="AW807" s="269"/>
      <c r="AX807" s="269"/>
      <c r="AY807" s="269"/>
      <c r="AZ807" s="269"/>
      <c r="BA807" s="269"/>
      <c r="BB807" s="269"/>
      <c r="BC807" s="269"/>
      <c r="BD807" s="269"/>
      <c r="BE807" s="269"/>
      <c r="BF807" s="269"/>
      <c r="BG807" s="269"/>
      <c r="BH807" s="269"/>
      <c r="BI807" s="269"/>
      <c r="BJ807" s="269"/>
      <c r="BK807" s="269"/>
      <c r="BL807" s="269"/>
      <c r="BM807" s="269"/>
      <c r="BN807" s="269"/>
      <c r="BO807" s="269"/>
      <c r="BP807" s="269"/>
      <c r="BQ807" s="269"/>
    </row>
    <row r="808" spans="1:69" ht="15.75" customHeight="1">
      <c r="A808" s="269"/>
      <c r="B808" s="269"/>
      <c r="C808" s="269"/>
      <c r="D808" s="269"/>
      <c r="E808" s="269"/>
      <c r="F808" s="269"/>
      <c r="G808" s="269"/>
      <c r="H808" s="269"/>
      <c r="I808" s="269"/>
      <c r="J808" s="269"/>
      <c r="K808" s="269"/>
      <c r="L808" s="269"/>
      <c r="M808" s="269"/>
      <c r="N808" s="269"/>
      <c r="O808" s="269"/>
      <c r="P808" s="269"/>
      <c r="Q808" s="269"/>
      <c r="R808" s="269"/>
      <c r="S808" s="269"/>
      <c r="T808" s="269"/>
      <c r="U808" s="269"/>
      <c r="V808" s="269"/>
      <c r="W808" s="269"/>
      <c r="X808" s="269"/>
      <c r="Y808" s="269"/>
      <c r="Z808" s="269"/>
      <c r="AA808" s="269"/>
      <c r="AB808" s="269"/>
      <c r="AC808" s="269"/>
      <c r="AD808" s="269"/>
      <c r="AE808" s="269"/>
      <c r="AF808" s="269"/>
      <c r="AG808" s="269"/>
      <c r="AH808" s="269"/>
      <c r="AI808" s="269"/>
      <c r="AJ808" s="269"/>
      <c r="AK808" s="269"/>
      <c r="AL808" s="269"/>
      <c r="AM808" s="269"/>
      <c r="AN808" s="269"/>
      <c r="AO808" s="269"/>
      <c r="AP808" s="269"/>
      <c r="AQ808" s="269"/>
      <c r="AR808" s="269"/>
      <c r="AS808" s="269"/>
      <c r="AT808" s="269"/>
      <c r="AU808" s="269"/>
      <c r="AV808" s="269"/>
      <c r="AW808" s="269"/>
      <c r="AX808" s="269"/>
      <c r="AY808" s="269"/>
      <c r="AZ808" s="269"/>
      <c r="BA808" s="269"/>
      <c r="BB808" s="269"/>
      <c r="BC808" s="269"/>
      <c r="BD808" s="269"/>
      <c r="BE808" s="269"/>
      <c r="BF808" s="269"/>
      <c r="BG808" s="269"/>
      <c r="BH808" s="269"/>
      <c r="BI808" s="269"/>
      <c r="BJ808" s="269"/>
      <c r="BK808" s="269"/>
      <c r="BL808" s="269"/>
      <c r="BM808" s="269"/>
      <c r="BN808" s="269"/>
      <c r="BO808" s="269"/>
      <c r="BP808" s="269"/>
      <c r="BQ808" s="269"/>
    </row>
    <row r="809" spans="1:69" ht="15.75" customHeight="1">
      <c r="A809" s="269"/>
      <c r="B809" s="269"/>
      <c r="C809" s="269"/>
      <c r="D809" s="269"/>
      <c r="E809" s="269"/>
      <c r="F809" s="269"/>
      <c r="G809" s="269"/>
      <c r="H809" s="269"/>
      <c r="I809" s="269"/>
      <c r="J809" s="269"/>
      <c r="K809" s="269"/>
      <c r="L809" s="269"/>
      <c r="M809" s="269"/>
      <c r="N809" s="269"/>
      <c r="O809" s="269"/>
      <c r="P809" s="269"/>
      <c r="Q809" s="269"/>
      <c r="R809" s="269"/>
      <c r="S809" s="269"/>
      <c r="T809" s="269"/>
      <c r="U809" s="269"/>
      <c r="V809" s="269"/>
      <c r="W809" s="269"/>
      <c r="X809" s="269"/>
      <c r="Y809" s="269"/>
      <c r="Z809" s="269"/>
      <c r="AA809" s="269"/>
      <c r="AB809" s="269"/>
      <c r="AC809" s="269"/>
      <c r="AD809" s="269"/>
      <c r="AE809" s="269"/>
      <c r="AF809" s="269"/>
      <c r="AG809" s="269"/>
      <c r="AH809" s="269"/>
      <c r="AI809" s="269"/>
      <c r="AJ809" s="269"/>
      <c r="AK809" s="269"/>
      <c r="AL809" s="269"/>
      <c r="AM809" s="269"/>
      <c r="AN809" s="269"/>
      <c r="AO809" s="269"/>
      <c r="AP809" s="269"/>
      <c r="AQ809" s="269"/>
      <c r="AR809" s="269"/>
      <c r="AS809" s="269"/>
      <c r="AT809" s="269"/>
      <c r="AU809" s="269"/>
      <c r="AV809" s="269"/>
      <c r="AW809" s="269"/>
      <c r="AX809" s="269"/>
      <c r="AY809" s="269"/>
      <c r="AZ809" s="269"/>
      <c r="BA809" s="269"/>
      <c r="BB809" s="269"/>
      <c r="BC809" s="269"/>
      <c r="BD809" s="269"/>
      <c r="BE809" s="269"/>
      <c r="BF809" s="269"/>
      <c r="BG809" s="269"/>
      <c r="BH809" s="269"/>
      <c r="BI809" s="269"/>
      <c r="BJ809" s="269"/>
      <c r="BK809" s="269"/>
      <c r="BL809" s="269"/>
      <c r="BM809" s="269"/>
      <c r="BN809" s="269"/>
      <c r="BO809" s="269"/>
      <c r="BP809" s="269"/>
      <c r="BQ809" s="269"/>
    </row>
    <row r="810" spans="1:69" ht="15.75" customHeight="1">
      <c r="A810" s="269"/>
      <c r="B810" s="269"/>
      <c r="C810" s="269"/>
      <c r="D810" s="269"/>
      <c r="E810" s="269"/>
      <c r="F810" s="269"/>
      <c r="G810" s="269"/>
      <c r="H810" s="269"/>
      <c r="I810" s="269"/>
      <c r="J810" s="269"/>
      <c r="K810" s="269"/>
      <c r="L810" s="269"/>
      <c r="M810" s="269"/>
      <c r="N810" s="269"/>
      <c r="O810" s="269"/>
      <c r="P810" s="269"/>
      <c r="Q810" s="269"/>
      <c r="R810" s="269"/>
      <c r="S810" s="269"/>
      <c r="T810" s="269"/>
      <c r="U810" s="269"/>
      <c r="V810" s="269"/>
      <c r="W810" s="269"/>
      <c r="X810" s="269"/>
      <c r="Y810" s="269"/>
      <c r="Z810" s="269"/>
      <c r="AA810" s="269"/>
      <c r="AB810" s="269"/>
      <c r="AC810" s="269"/>
      <c r="AD810" s="269"/>
      <c r="AE810" s="269"/>
      <c r="AF810" s="269"/>
      <c r="AG810" s="269"/>
      <c r="AH810" s="269"/>
      <c r="AI810" s="269"/>
      <c r="AJ810" s="269"/>
      <c r="AK810" s="269"/>
      <c r="AL810" s="269"/>
      <c r="AM810" s="269"/>
      <c r="AN810" s="269"/>
      <c r="AO810" s="269"/>
      <c r="AP810" s="269"/>
      <c r="AQ810" s="269"/>
      <c r="AR810" s="269"/>
      <c r="AS810" s="269"/>
      <c r="AT810" s="269"/>
      <c r="AU810" s="269"/>
      <c r="AV810" s="269"/>
      <c r="AW810" s="269"/>
      <c r="AX810" s="269"/>
      <c r="AY810" s="269"/>
      <c r="AZ810" s="269"/>
      <c r="BA810" s="269"/>
      <c r="BB810" s="269"/>
      <c r="BC810" s="269"/>
      <c r="BD810" s="269"/>
      <c r="BE810" s="269"/>
      <c r="BF810" s="269"/>
      <c r="BG810" s="269"/>
      <c r="BH810" s="269"/>
      <c r="BI810" s="269"/>
      <c r="BJ810" s="269"/>
      <c r="BK810" s="269"/>
      <c r="BL810" s="269"/>
      <c r="BM810" s="269"/>
      <c r="BN810" s="269"/>
      <c r="BO810" s="269"/>
      <c r="BP810" s="269"/>
      <c r="BQ810" s="269"/>
    </row>
    <row r="811" spans="1:69" ht="15.75" customHeight="1">
      <c r="A811" s="269"/>
      <c r="B811" s="269"/>
      <c r="C811" s="269"/>
      <c r="D811" s="269"/>
      <c r="E811" s="269"/>
      <c r="F811" s="269"/>
      <c r="G811" s="269"/>
      <c r="H811" s="269"/>
      <c r="I811" s="269"/>
      <c r="J811" s="269"/>
      <c r="K811" s="269"/>
      <c r="L811" s="269"/>
      <c r="M811" s="269"/>
      <c r="N811" s="269"/>
      <c r="O811" s="269"/>
      <c r="P811" s="269"/>
      <c r="Q811" s="269"/>
      <c r="R811" s="269"/>
      <c r="S811" s="269"/>
      <c r="T811" s="269"/>
      <c r="U811" s="269"/>
      <c r="V811" s="269"/>
      <c r="W811" s="269"/>
      <c r="X811" s="269"/>
      <c r="Y811" s="269"/>
      <c r="Z811" s="269"/>
      <c r="AA811" s="269"/>
      <c r="AB811" s="269"/>
      <c r="AC811" s="269"/>
      <c r="AD811" s="269"/>
      <c r="AE811" s="269"/>
      <c r="AF811" s="269"/>
      <c r="AG811" s="269"/>
      <c r="AH811" s="269"/>
      <c r="AI811" s="269"/>
      <c r="AJ811" s="269"/>
      <c r="AK811" s="269"/>
      <c r="AL811" s="269"/>
      <c r="AM811" s="269"/>
      <c r="AN811" s="269"/>
      <c r="AO811" s="269"/>
      <c r="AP811" s="269"/>
      <c r="AQ811" s="269"/>
      <c r="AR811" s="269"/>
      <c r="AS811" s="269"/>
      <c r="AT811" s="269"/>
      <c r="AU811" s="269"/>
      <c r="AV811" s="269"/>
      <c r="AW811" s="269"/>
      <c r="AX811" s="269"/>
      <c r="AY811" s="269"/>
      <c r="AZ811" s="269"/>
      <c r="BA811" s="269"/>
      <c r="BB811" s="269"/>
      <c r="BC811" s="269"/>
      <c r="BD811" s="269"/>
      <c r="BE811" s="269"/>
      <c r="BF811" s="269"/>
      <c r="BG811" s="269"/>
      <c r="BH811" s="269"/>
      <c r="BI811" s="269"/>
      <c r="BJ811" s="269"/>
      <c r="BK811" s="269"/>
      <c r="BL811" s="269"/>
      <c r="BM811" s="269"/>
      <c r="BN811" s="269"/>
      <c r="BO811" s="269"/>
      <c r="BP811" s="269"/>
      <c r="BQ811" s="269"/>
    </row>
    <row r="812" spans="1:69" ht="15.75" customHeight="1">
      <c r="A812" s="269"/>
      <c r="B812" s="269"/>
      <c r="C812" s="269"/>
      <c r="D812" s="269"/>
      <c r="E812" s="269"/>
      <c r="F812" s="269"/>
      <c r="G812" s="269"/>
      <c r="H812" s="269"/>
      <c r="I812" s="269"/>
      <c r="J812" s="269"/>
      <c r="K812" s="269"/>
      <c r="L812" s="269"/>
      <c r="M812" s="269"/>
      <c r="N812" s="269"/>
      <c r="O812" s="269"/>
      <c r="P812" s="269"/>
      <c r="Q812" s="269"/>
      <c r="R812" s="269"/>
      <c r="S812" s="269"/>
      <c r="T812" s="269"/>
      <c r="U812" s="269"/>
      <c r="V812" s="269"/>
      <c r="W812" s="269"/>
      <c r="X812" s="269"/>
      <c r="Y812" s="269"/>
      <c r="Z812" s="269"/>
      <c r="AA812" s="269"/>
      <c r="AB812" s="269"/>
      <c r="AC812" s="269"/>
      <c r="AD812" s="269"/>
      <c r="AE812" s="269"/>
      <c r="AF812" s="269"/>
      <c r="AG812" s="269"/>
      <c r="AH812" s="269"/>
      <c r="AI812" s="269"/>
      <c r="AJ812" s="269"/>
      <c r="AK812" s="269"/>
      <c r="AL812" s="269"/>
      <c r="AM812" s="269"/>
      <c r="AN812" s="269"/>
      <c r="AO812" s="269"/>
      <c r="AP812" s="269"/>
      <c r="AQ812" s="269"/>
      <c r="AR812" s="269"/>
      <c r="AS812" s="269"/>
      <c r="AT812" s="269"/>
      <c r="AU812" s="269"/>
      <c r="AV812" s="269"/>
      <c r="AW812" s="269"/>
      <c r="AX812" s="269"/>
      <c r="AY812" s="269"/>
      <c r="AZ812" s="269"/>
      <c r="BA812" s="269"/>
      <c r="BB812" s="269"/>
      <c r="BC812" s="269"/>
      <c r="BD812" s="269"/>
      <c r="BE812" s="269"/>
      <c r="BF812" s="269"/>
      <c r="BG812" s="269"/>
      <c r="BH812" s="269"/>
      <c r="BI812" s="269"/>
      <c r="BJ812" s="269"/>
      <c r="BK812" s="269"/>
      <c r="BL812" s="269"/>
      <c r="BM812" s="269"/>
      <c r="BN812" s="269"/>
      <c r="BO812" s="269"/>
      <c r="BP812" s="269"/>
      <c r="BQ812" s="269"/>
    </row>
    <row r="813" spans="1:69" ht="15.75" customHeight="1">
      <c r="A813" s="269"/>
      <c r="B813" s="269"/>
      <c r="C813" s="269"/>
      <c r="D813" s="269"/>
      <c r="E813" s="269"/>
      <c r="F813" s="269"/>
      <c r="G813" s="269"/>
      <c r="H813" s="269"/>
      <c r="I813" s="269"/>
      <c r="J813" s="269"/>
      <c r="K813" s="269"/>
      <c r="L813" s="269"/>
      <c r="M813" s="269"/>
      <c r="N813" s="269"/>
      <c r="O813" s="269"/>
      <c r="P813" s="269"/>
      <c r="Q813" s="269"/>
      <c r="R813" s="269"/>
      <c r="S813" s="269"/>
      <c r="T813" s="269"/>
      <c r="U813" s="269"/>
      <c r="V813" s="269"/>
      <c r="W813" s="269"/>
      <c r="X813" s="269"/>
      <c r="Y813" s="269"/>
      <c r="Z813" s="269"/>
      <c r="AA813" s="269"/>
      <c r="AB813" s="269"/>
      <c r="AC813" s="269"/>
      <c r="AD813" s="269"/>
      <c r="AE813" s="269"/>
      <c r="AF813" s="269"/>
      <c r="AG813" s="269"/>
      <c r="AH813" s="269"/>
      <c r="AI813" s="269"/>
      <c r="AJ813" s="269"/>
      <c r="AK813" s="269"/>
      <c r="AL813" s="269"/>
      <c r="AM813" s="269"/>
      <c r="AN813" s="269"/>
      <c r="AO813" s="269"/>
      <c r="AP813" s="269"/>
      <c r="AQ813" s="269"/>
      <c r="AR813" s="269"/>
      <c r="AS813" s="269"/>
      <c r="AT813" s="269"/>
      <c r="AU813" s="269"/>
      <c r="AV813" s="269"/>
      <c r="AW813" s="269"/>
      <c r="AX813" s="269"/>
      <c r="AY813" s="269"/>
      <c r="AZ813" s="269"/>
      <c r="BA813" s="269"/>
      <c r="BB813" s="269"/>
      <c r="BC813" s="269"/>
      <c r="BD813" s="269"/>
      <c r="BE813" s="269"/>
      <c r="BF813" s="269"/>
      <c r="BG813" s="269"/>
      <c r="BH813" s="269"/>
      <c r="BI813" s="269"/>
      <c r="BJ813" s="269"/>
      <c r="BK813" s="269"/>
      <c r="BL813" s="269"/>
      <c r="BM813" s="269"/>
      <c r="BN813" s="269"/>
      <c r="BO813" s="269"/>
      <c r="BP813" s="269"/>
      <c r="BQ813" s="269"/>
    </row>
    <row r="814" spans="1:69" ht="15.75" customHeight="1">
      <c r="A814" s="269"/>
      <c r="B814" s="269"/>
      <c r="C814" s="269"/>
      <c r="D814" s="269"/>
      <c r="E814" s="269"/>
      <c r="F814" s="269"/>
      <c r="G814" s="269"/>
      <c r="H814" s="269"/>
      <c r="I814" s="269"/>
      <c r="J814" s="269"/>
      <c r="K814" s="269"/>
      <c r="L814" s="269"/>
      <c r="M814" s="269"/>
      <c r="N814" s="269"/>
      <c r="O814" s="269"/>
      <c r="P814" s="269"/>
      <c r="Q814" s="269"/>
      <c r="R814" s="269"/>
      <c r="S814" s="269"/>
      <c r="T814" s="269"/>
      <c r="U814" s="269"/>
      <c r="V814" s="269"/>
      <c r="W814" s="269"/>
      <c r="X814" s="269"/>
      <c r="Y814" s="269"/>
      <c r="Z814" s="269"/>
      <c r="AA814" s="269"/>
      <c r="AB814" s="269"/>
      <c r="AC814" s="269"/>
      <c r="AD814" s="269"/>
      <c r="AE814" s="269"/>
      <c r="AF814" s="269"/>
      <c r="AG814" s="269"/>
      <c r="AH814" s="269"/>
      <c r="AI814" s="269"/>
      <c r="AJ814" s="269"/>
      <c r="AK814" s="269"/>
      <c r="AL814" s="269"/>
      <c r="AM814" s="269"/>
      <c r="AN814" s="269"/>
      <c r="AO814" s="269"/>
      <c r="AP814" s="269"/>
      <c r="AQ814" s="269"/>
      <c r="AR814" s="269"/>
      <c r="AS814" s="269"/>
      <c r="AT814" s="269"/>
      <c r="AU814" s="269"/>
      <c r="AV814" s="269"/>
      <c r="AW814" s="269"/>
      <c r="AX814" s="269"/>
      <c r="AY814" s="269"/>
      <c r="AZ814" s="269"/>
      <c r="BA814" s="269"/>
      <c r="BB814" s="269"/>
      <c r="BC814" s="269"/>
      <c r="BD814" s="269"/>
      <c r="BE814" s="269"/>
      <c r="BF814" s="269"/>
      <c r="BG814" s="269"/>
      <c r="BH814" s="269"/>
      <c r="BI814" s="269"/>
      <c r="BJ814" s="269"/>
      <c r="BK814" s="269"/>
      <c r="BL814" s="269"/>
      <c r="BM814" s="269"/>
      <c r="BN814" s="269"/>
      <c r="BO814" s="269"/>
      <c r="BP814" s="269"/>
      <c r="BQ814" s="269"/>
    </row>
    <row r="815" spans="1:69" ht="15.75" customHeight="1">
      <c r="A815" s="269"/>
      <c r="B815" s="269"/>
      <c r="C815" s="269"/>
      <c r="D815" s="269"/>
      <c r="E815" s="269"/>
      <c r="F815" s="269"/>
      <c r="G815" s="269"/>
      <c r="H815" s="269"/>
      <c r="I815" s="269"/>
      <c r="J815" s="269"/>
      <c r="K815" s="269"/>
      <c r="L815" s="269"/>
      <c r="M815" s="269"/>
      <c r="N815" s="269"/>
      <c r="O815" s="269"/>
      <c r="P815" s="269"/>
      <c r="Q815" s="269"/>
      <c r="R815" s="269"/>
      <c r="S815" s="269"/>
      <c r="T815" s="269"/>
      <c r="U815" s="269"/>
      <c r="V815" s="269"/>
      <c r="W815" s="269"/>
      <c r="X815" s="269"/>
      <c r="Y815" s="269"/>
      <c r="Z815" s="269"/>
      <c r="AA815" s="269"/>
      <c r="AB815" s="269"/>
      <c r="AC815" s="269"/>
      <c r="AD815" s="269"/>
      <c r="AE815" s="269"/>
      <c r="AF815" s="269"/>
      <c r="AG815" s="269"/>
      <c r="AH815" s="269"/>
      <c r="AI815" s="269"/>
      <c r="AJ815" s="269"/>
      <c r="AK815" s="269"/>
      <c r="AL815" s="269"/>
      <c r="AM815" s="269"/>
      <c r="AN815" s="269"/>
      <c r="AO815" s="269"/>
      <c r="AP815" s="269"/>
      <c r="AQ815" s="269"/>
      <c r="AR815" s="269"/>
      <c r="AS815" s="269"/>
      <c r="AT815" s="269"/>
      <c r="AU815" s="269"/>
      <c r="AV815" s="269"/>
      <c r="AW815" s="269"/>
      <c r="AX815" s="269"/>
      <c r="AY815" s="269"/>
      <c r="AZ815" s="269"/>
      <c r="BA815" s="269"/>
      <c r="BB815" s="269"/>
      <c r="BC815" s="269"/>
      <c r="BD815" s="269"/>
      <c r="BE815" s="269"/>
      <c r="BF815" s="269"/>
      <c r="BG815" s="269"/>
      <c r="BH815" s="269"/>
      <c r="BI815" s="269"/>
      <c r="BJ815" s="269"/>
      <c r="BK815" s="269"/>
      <c r="BL815" s="269"/>
      <c r="BM815" s="269"/>
      <c r="BN815" s="269"/>
      <c r="BO815" s="269"/>
      <c r="BP815" s="269"/>
      <c r="BQ815" s="269"/>
    </row>
    <row r="816" spans="1:69" ht="15.75" customHeight="1">
      <c r="A816" s="269"/>
      <c r="B816" s="269"/>
      <c r="C816" s="269"/>
      <c r="D816" s="269"/>
      <c r="E816" s="269"/>
      <c r="F816" s="269"/>
      <c r="G816" s="269"/>
      <c r="H816" s="269"/>
      <c r="I816" s="269"/>
      <c r="J816" s="269"/>
      <c r="K816" s="269"/>
      <c r="L816" s="269"/>
      <c r="M816" s="269"/>
      <c r="N816" s="269"/>
      <c r="O816" s="269"/>
      <c r="P816" s="269"/>
      <c r="Q816" s="269"/>
      <c r="R816" s="269"/>
      <c r="S816" s="269"/>
      <c r="T816" s="269"/>
      <c r="U816" s="269"/>
      <c r="V816" s="269"/>
      <c r="W816" s="269"/>
      <c r="X816" s="269"/>
      <c r="Y816" s="269"/>
      <c r="Z816" s="269"/>
      <c r="AA816" s="269"/>
      <c r="AB816" s="269"/>
      <c r="AC816" s="269"/>
      <c r="AD816" s="269"/>
      <c r="AE816" s="269"/>
      <c r="AF816" s="269"/>
      <c r="AG816" s="269"/>
      <c r="AH816" s="269"/>
      <c r="AI816" s="269"/>
      <c r="AJ816" s="269"/>
      <c r="AK816" s="269"/>
      <c r="AL816" s="269"/>
      <c r="AM816" s="269"/>
      <c r="AN816" s="269"/>
      <c r="AO816" s="269"/>
      <c r="AP816" s="269"/>
      <c r="AQ816" s="269"/>
      <c r="AR816" s="269"/>
      <c r="AS816" s="269"/>
      <c r="AT816" s="269"/>
      <c r="AU816" s="269"/>
      <c r="AV816" s="269"/>
      <c r="AW816" s="269"/>
      <c r="AX816" s="269"/>
      <c r="AY816" s="269"/>
      <c r="AZ816" s="269"/>
      <c r="BA816" s="269"/>
      <c r="BB816" s="269"/>
      <c r="BC816" s="269"/>
      <c r="BD816" s="269"/>
      <c r="BE816" s="269"/>
      <c r="BF816" s="269"/>
      <c r="BG816" s="269"/>
      <c r="BH816" s="269"/>
      <c r="BI816" s="269"/>
      <c r="BJ816" s="269"/>
      <c r="BK816" s="269"/>
      <c r="BL816" s="269"/>
      <c r="BM816" s="269"/>
      <c r="BN816" s="269"/>
      <c r="BO816" s="269"/>
      <c r="BP816" s="269"/>
      <c r="BQ816" s="269"/>
    </row>
    <row r="817" spans="1:69" ht="15.75" customHeight="1">
      <c r="A817" s="269"/>
      <c r="B817" s="269"/>
      <c r="C817" s="269"/>
      <c r="D817" s="269"/>
      <c r="E817" s="269"/>
      <c r="F817" s="269"/>
      <c r="G817" s="269"/>
      <c r="H817" s="269"/>
      <c r="I817" s="269"/>
      <c r="J817" s="269"/>
      <c r="K817" s="269"/>
      <c r="L817" s="269"/>
      <c r="M817" s="269"/>
      <c r="N817" s="269"/>
      <c r="O817" s="269"/>
      <c r="P817" s="269"/>
      <c r="Q817" s="269"/>
      <c r="R817" s="269"/>
      <c r="S817" s="269"/>
      <c r="T817" s="269"/>
      <c r="U817" s="269"/>
      <c r="V817" s="269"/>
      <c r="W817" s="269"/>
      <c r="X817" s="269"/>
      <c r="Y817" s="269"/>
      <c r="Z817" s="269"/>
      <c r="AA817" s="269"/>
      <c r="AB817" s="269"/>
      <c r="AC817" s="269"/>
      <c r="AD817" s="269"/>
      <c r="AE817" s="269"/>
      <c r="AF817" s="269"/>
      <c r="AG817" s="269"/>
      <c r="AH817" s="269"/>
      <c r="AI817" s="269"/>
      <c r="AJ817" s="269"/>
      <c r="AK817" s="269"/>
      <c r="AL817" s="269"/>
      <c r="AM817" s="269"/>
      <c r="AN817" s="269"/>
      <c r="AO817" s="269"/>
      <c r="AP817" s="269"/>
      <c r="AQ817" s="269"/>
      <c r="AR817" s="269"/>
      <c r="AS817" s="269"/>
      <c r="AT817" s="269"/>
      <c r="AU817" s="269"/>
      <c r="AV817" s="269"/>
      <c r="AW817" s="269"/>
      <c r="AX817" s="269"/>
      <c r="AY817" s="269"/>
      <c r="AZ817" s="269"/>
      <c r="BA817" s="269"/>
      <c r="BB817" s="269"/>
      <c r="BC817" s="269"/>
      <c r="BD817" s="269"/>
      <c r="BE817" s="269"/>
      <c r="BF817" s="269"/>
      <c r="BG817" s="269"/>
      <c r="BH817" s="269"/>
      <c r="BI817" s="269"/>
      <c r="BJ817" s="269"/>
      <c r="BK817" s="269"/>
      <c r="BL817" s="269"/>
      <c r="BM817" s="269"/>
      <c r="BN817" s="269"/>
      <c r="BO817" s="269"/>
      <c r="BP817" s="269"/>
      <c r="BQ817" s="269"/>
    </row>
    <row r="818" spans="1:69" ht="15.75" customHeight="1">
      <c r="A818" s="269"/>
      <c r="B818" s="269"/>
      <c r="C818" s="269"/>
      <c r="D818" s="269"/>
      <c r="E818" s="269"/>
      <c r="F818" s="269"/>
      <c r="G818" s="269"/>
      <c r="H818" s="269"/>
      <c r="I818" s="269"/>
      <c r="J818" s="269"/>
      <c r="K818" s="269"/>
      <c r="L818" s="269"/>
      <c r="M818" s="269"/>
      <c r="N818" s="269"/>
      <c r="O818" s="269"/>
      <c r="P818" s="269"/>
      <c r="Q818" s="269"/>
      <c r="R818" s="269"/>
      <c r="S818" s="269"/>
      <c r="T818" s="269"/>
      <c r="U818" s="269"/>
      <c r="V818" s="269"/>
      <c r="W818" s="269"/>
      <c r="X818" s="269"/>
      <c r="Y818" s="269"/>
      <c r="Z818" s="269"/>
      <c r="AA818" s="269"/>
      <c r="AB818" s="269"/>
      <c r="AC818" s="269"/>
      <c r="AD818" s="269"/>
      <c r="AE818" s="269"/>
      <c r="AF818" s="269"/>
      <c r="AG818" s="269"/>
      <c r="AH818" s="269"/>
      <c r="AI818" s="269"/>
      <c r="AJ818" s="269"/>
      <c r="AK818" s="269"/>
      <c r="AL818" s="269"/>
      <c r="AM818" s="269"/>
      <c r="AN818" s="269"/>
      <c r="AO818" s="269"/>
      <c r="AP818" s="269"/>
      <c r="AQ818" s="269"/>
      <c r="AR818" s="269"/>
      <c r="AS818" s="269"/>
      <c r="AT818" s="269"/>
      <c r="AU818" s="269"/>
      <c r="AV818" s="269"/>
      <c r="AW818" s="269"/>
      <c r="AX818" s="269"/>
      <c r="AY818" s="269"/>
      <c r="AZ818" s="269"/>
      <c r="BA818" s="269"/>
      <c r="BB818" s="269"/>
      <c r="BC818" s="269"/>
      <c r="BD818" s="269"/>
      <c r="BE818" s="269"/>
      <c r="BF818" s="269"/>
      <c r="BG818" s="269"/>
      <c r="BH818" s="269"/>
      <c r="BI818" s="269"/>
      <c r="BJ818" s="269"/>
      <c r="BK818" s="269"/>
      <c r="BL818" s="269"/>
      <c r="BM818" s="269"/>
      <c r="BN818" s="269"/>
      <c r="BO818" s="269"/>
      <c r="BP818" s="269"/>
      <c r="BQ818" s="269"/>
    </row>
    <row r="819" spans="1:69" ht="15.75" customHeight="1">
      <c r="A819" s="269"/>
      <c r="B819" s="269"/>
      <c r="C819" s="269"/>
      <c r="D819" s="269"/>
      <c r="E819" s="269"/>
      <c r="F819" s="269"/>
      <c r="G819" s="269"/>
      <c r="H819" s="269"/>
      <c r="I819" s="269"/>
      <c r="J819" s="269"/>
      <c r="K819" s="269"/>
      <c r="L819" s="269"/>
      <c r="M819" s="269"/>
      <c r="N819" s="269"/>
      <c r="O819" s="269"/>
      <c r="P819" s="269"/>
      <c r="Q819" s="269"/>
      <c r="R819" s="269"/>
      <c r="S819" s="269"/>
      <c r="T819" s="269"/>
      <c r="U819" s="269"/>
      <c r="V819" s="269"/>
      <c r="W819" s="269"/>
      <c r="X819" s="269"/>
      <c r="Y819" s="269"/>
      <c r="Z819" s="269"/>
      <c r="AA819" s="269"/>
      <c r="AB819" s="269"/>
      <c r="AC819" s="269"/>
      <c r="AD819" s="269"/>
      <c r="AE819" s="269"/>
      <c r="AF819" s="269"/>
      <c r="AG819" s="269"/>
      <c r="AH819" s="269"/>
      <c r="AI819" s="269"/>
      <c r="AJ819" s="269"/>
      <c r="AK819" s="269"/>
      <c r="AL819" s="269"/>
      <c r="AM819" s="269"/>
      <c r="AN819" s="269"/>
      <c r="AO819" s="269"/>
      <c r="AP819" s="269"/>
      <c r="AQ819" s="269"/>
      <c r="AR819" s="269"/>
      <c r="AS819" s="269"/>
      <c r="AT819" s="269"/>
      <c r="AU819" s="269"/>
      <c r="AV819" s="269"/>
      <c r="AW819" s="269"/>
      <c r="AX819" s="269"/>
      <c r="AY819" s="269"/>
      <c r="AZ819" s="269"/>
      <c r="BA819" s="269"/>
      <c r="BB819" s="269"/>
      <c r="BC819" s="269"/>
      <c r="BD819" s="269"/>
      <c r="BE819" s="269"/>
      <c r="BF819" s="269"/>
      <c r="BG819" s="269"/>
      <c r="BH819" s="269"/>
      <c r="BI819" s="269"/>
      <c r="BJ819" s="269"/>
      <c r="BK819" s="269"/>
      <c r="BL819" s="269"/>
      <c r="BM819" s="269"/>
      <c r="BN819" s="269"/>
      <c r="BO819" s="269"/>
      <c r="BP819" s="269"/>
      <c r="BQ819" s="269"/>
    </row>
    <row r="820" spans="1:69" ht="15.75" customHeight="1">
      <c r="A820" s="269"/>
      <c r="B820" s="269"/>
      <c r="C820" s="269"/>
      <c r="D820" s="269"/>
      <c r="E820" s="269"/>
      <c r="F820" s="269"/>
      <c r="G820" s="269"/>
      <c r="H820" s="269"/>
      <c r="I820" s="269"/>
      <c r="J820" s="269"/>
      <c r="K820" s="269"/>
      <c r="L820" s="269"/>
      <c r="M820" s="269"/>
      <c r="N820" s="269"/>
      <c r="O820" s="269"/>
      <c r="P820" s="269"/>
      <c r="Q820" s="269"/>
      <c r="R820" s="269"/>
      <c r="S820" s="269"/>
      <c r="T820" s="269"/>
      <c r="U820" s="269"/>
      <c r="V820" s="269"/>
      <c r="W820" s="269"/>
      <c r="X820" s="269"/>
      <c r="Y820" s="269"/>
      <c r="Z820" s="269"/>
      <c r="AA820" s="269"/>
      <c r="AB820" s="269"/>
      <c r="AC820" s="269"/>
      <c r="AD820" s="269"/>
      <c r="AE820" s="269"/>
      <c r="AF820" s="269"/>
      <c r="AG820" s="269"/>
      <c r="AH820" s="269"/>
      <c r="AI820" s="269"/>
      <c r="AJ820" s="269"/>
      <c r="AK820" s="269"/>
      <c r="AL820" s="269"/>
      <c r="AM820" s="269"/>
      <c r="AN820" s="269"/>
      <c r="AO820" s="269"/>
      <c r="AP820" s="269"/>
      <c r="AQ820" s="269"/>
      <c r="AR820" s="269"/>
      <c r="AS820" s="269"/>
      <c r="AT820" s="269"/>
      <c r="AU820" s="269"/>
      <c r="AV820" s="269"/>
      <c r="AW820" s="269"/>
      <c r="AX820" s="269"/>
      <c r="AY820" s="269"/>
      <c r="AZ820" s="269"/>
      <c r="BA820" s="269"/>
      <c r="BB820" s="269"/>
      <c r="BC820" s="269"/>
      <c r="BD820" s="269"/>
      <c r="BE820" s="269"/>
      <c r="BF820" s="269"/>
      <c r="BG820" s="269"/>
      <c r="BH820" s="269"/>
      <c r="BI820" s="269"/>
      <c r="BJ820" s="269"/>
      <c r="BK820" s="269"/>
      <c r="BL820" s="269"/>
      <c r="BM820" s="269"/>
      <c r="BN820" s="269"/>
      <c r="BO820" s="269"/>
      <c r="BP820" s="269"/>
      <c r="BQ820" s="269"/>
    </row>
    <row r="821" spans="1:69" ht="15.75" customHeight="1">
      <c r="A821" s="269"/>
      <c r="B821" s="269"/>
      <c r="C821" s="269"/>
      <c r="D821" s="269"/>
      <c r="E821" s="269"/>
      <c r="F821" s="269"/>
      <c r="G821" s="269"/>
      <c r="H821" s="269"/>
      <c r="I821" s="269"/>
      <c r="J821" s="269"/>
      <c r="K821" s="269"/>
      <c r="L821" s="269"/>
      <c r="M821" s="269"/>
      <c r="N821" s="269"/>
      <c r="O821" s="269"/>
      <c r="P821" s="269"/>
      <c r="Q821" s="269"/>
      <c r="R821" s="269"/>
      <c r="S821" s="269"/>
      <c r="T821" s="269"/>
      <c r="U821" s="269"/>
      <c r="V821" s="269"/>
      <c r="W821" s="269"/>
      <c r="X821" s="269"/>
      <c r="Y821" s="269"/>
      <c r="Z821" s="269"/>
      <c r="AA821" s="269"/>
      <c r="AB821" s="269"/>
      <c r="AC821" s="269"/>
      <c r="AD821" s="269"/>
      <c r="AE821" s="269"/>
      <c r="AF821" s="269"/>
      <c r="AG821" s="269"/>
      <c r="AH821" s="269"/>
      <c r="AI821" s="269"/>
      <c r="AJ821" s="269"/>
      <c r="AK821" s="269"/>
      <c r="AL821" s="269"/>
      <c r="AM821" s="269"/>
      <c r="AN821" s="269"/>
      <c r="AO821" s="269"/>
      <c r="AP821" s="269"/>
      <c r="AQ821" s="269"/>
      <c r="AR821" s="269"/>
      <c r="AS821" s="269"/>
      <c r="AT821" s="269"/>
      <c r="AU821" s="269"/>
      <c r="AV821" s="269"/>
      <c r="AW821" s="269"/>
      <c r="AX821" s="269"/>
      <c r="AY821" s="269"/>
      <c r="AZ821" s="269"/>
      <c r="BA821" s="269"/>
      <c r="BB821" s="269"/>
      <c r="BC821" s="269"/>
      <c r="BD821" s="269"/>
      <c r="BE821" s="269"/>
      <c r="BF821" s="269"/>
      <c r="BG821" s="269"/>
      <c r="BH821" s="269"/>
      <c r="BI821" s="269"/>
      <c r="BJ821" s="269"/>
      <c r="BK821" s="269"/>
      <c r="BL821" s="269"/>
      <c r="BM821" s="269"/>
      <c r="BN821" s="269"/>
      <c r="BO821" s="269"/>
      <c r="BP821" s="269"/>
      <c r="BQ821" s="269"/>
    </row>
    <row r="822" spans="1:69" ht="15.75" customHeight="1">
      <c r="A822" s="269"/>
      <c r="B822" s="269"/>
      <c r="C822" s="269"/>
      <c r="D822" s="269"/>
      <c r="E822" s="269"/>
      <c r="F822" s="269"/>
      <c r="G822" s="269"/>
      <c r="H822" s="269"/>
      <c r="I822" s="269"/>
      <c r="J822" s="269"/>
      <c r="K822" s="269"/>
      <c r="L822" s="269"/>
      <c r="M822" s="269"/>
      <c r="N822" s="269"/>
      <c r="O822" s="269"/>
      <c r="P822" s="269"/>
      <c r="Q822" s="269"/>
      <c r="R822" s="269"/>
      <c r="S822" s="269"/>
      <c r="T822" s="269"/>
      <c r="U822" s="269"/>
      <c r="V822" s="269"/>
      <c r="W822" s="269"/>
      <c r="X822" s="269"/>
      <c r="Y822" s="269"/>
      <c r="Z822" s="269"/>
      <c r="AA822" s="269"/>
      <c r="AB822" s="269"/>
      <c r="AC822" s="269"/>
      <c r="AD822" s="269"/>
      <c r="AE822" s="269"/>
      <c r="AF822" s="269"/>
      <c r="AG822" s="269"/>
      <c r="AH822" s="269"/>
      <c r="AI822" s="269"/>
      <c r="AJ822" s="269"/>
      <c r="AK822" s="269"/>
      <c r="AL822" s="269"/>
      <c r="AM822" s="269"/>
      <c r="AN822" s="269"/>
      <c r="AO822" s="269"/>
      <c r="AP822" s="269"/>
      <c r="AQ822" s="269"/>
      <c r="AR822" s="269"/>
      <c r="AS822" s="269"/>
      <c r="AT822" s="269"/>
      <c r="AU822" s="269"/>
      <c r="AV822" s="269"/>
      <c r="AW822" s="269"/>
      <c r="AX822" s="269"/>
      <c r="AY822" s="269"/>
      <c r="AZ822" s="269"/>
      <c r="BA822" s="269"/>
      <c r="BB822" s="269"/>
      <c r="BC822" s="269"/>
      <c r="BD822" s="269"/>
      <c r="BE822" s="269"/>
      <c r="BF822" s="269"/>
      <c r="BG822" s="269"/>
      <c r="BH822" s="269"/>
      <c r="BI822" s="269"/>
      <c r="BJ822" s="269"/>
      <c r="BK822" s="269"/>
      <c r="BL822" s="269"/>
      <c r="BM822" s="269"/>
      <c r="BN822" s="269"/>
      <c r="BO822" s="269"/>
      <c r="BP822" s="269"/>
      <c r="BQ822" s="269"/>
    </row>
    <row r="823" spans="1:69" ht="15.75" customHeight="1">
      <c r="A823" s="269"/>
      <c r="B823" s="269"/>
      <c r="C823" s="269"/>
      <c r="D823" s="269"/>
      <c r="E823" s="269"/>
      <c r="F823" s="269"/>
      <c r="G823" s="269"/>
      <c r="H823" s="269"/>
      <c r="I823" s="269"/>
      <c r="J823" s="269"/>
      <c r="K823" s="269"/>
      <c r="L823" s="269"/>
      <c r="M823" s="269"/>
      <c r="N823" s="269"/>
      <c r="O823" s="269"/>
      <c r="P823" s="269"/>
      <c r="Q823" s="269"/>
      <c r="R823" s="269"/>
      <c r="S823" s="269"/>
      <c r="T823" s="269"/>
      <c r="U823" s="269"/>
      <c r="V823" s="269"/>
      <c r="W823" s="269"/>
      <c r="X823" s="269"/>
      <c r="Y823" s="269"/>
      <c r="Z823" s="269"/>
      <c r="AA823" s="269"/>
      <c r="AB823" s="269"/>
      <c r="AC823" s="269"/>
      <c r="AD823" s="269"/>
      <c r="AE823" s="269"/>
      <c r="AF823" s="269"/>
      <c r="AG823" s="269"/>
      <c r="AH823" s="269"/>
      <c r="AI823" s="269"/>
      <c r="AJ823" s="269"/>
      <c r="AK823" s="269"/>
      <c r="AL823" s="269"/>
      <c r="AM823" s="269"/>
      <c r="AN823" s="269"/>
      <c r="AO823" s="269"/>
      <c r="AP823" s="269"/>
      <c r="AQ823" s="269"/>
      <c r="AR823" s="269"/>
      <c r="AS823" s="269"/>
      <c r="AT823" s="269"/>
      <c r="AU823" s="269"/>
      <c r="AV823" s="269"/>
      <c r="AW823" s="269"/>
      <c r="AX823" s="269"/>
      <c r="AY823" s="269"/>
      <c r="AZ823" s="269"/>
      <c r="BA823" s="269"/>
      <c r="BB823" s="269"/>
      <c r="BC823" s="269"/>
      <c r="BD823" s="269"/>
      <c r="BE823" s="269"/>
      <c r="BF823" s="269"/>
      <c r="BG823" s="269"/>
      <c r="BH823" s="269"/>
      <c r="BI823" s="269"/>
      <c r="BJ823" s="269"/>
      <c r="BK823" s="269"/>
      <c r="BL823" s="269"/>
      <c r="BM823" s="269"/>
      <c r="BN823" s="269"/>
      <c r="BO823" s="269"/>
      <c r="BP823" s="269"/>
      <c r="BQ823" s="269"/>
    </row>
    <row r="824" spans="1:69" ht="15.75" customHeight="1">
      <c r="A824" s="269"/>
      <c r="B824" s="269"/>
      <c r="C824" s="269"/>
      <c r="D824" s="269"/>
      <c r="E824" s="269"/>
      <c r="F824" s="269"/>
      <c r="G824" s="269"/>
      <c r="H824" s="269"/>
      <c r="I824" s="269"/>
      <c r="J824" s="269"/>
      <c r="K824" s="269"/>
      <c r="L824" s="269"/>
      <c r="M824" s="269"/>
      <c r="N824" s="269"/>
      <c r="O824" s="269"/>
      <c r="P824" s="269"/>
      <c r="Q824" s="269"/>
      <c r="R824" s="269"/>
      <c r="S824" s="269"/>
      <c r="T824" s="269"/>
      <c r="U824" s="269"/>
      <c r="V824" s="269"/>
      <c r="W824" s="269"/>
      <c r="X824" s="269"/>
      <c r="Y824" s="269"/>
      <c r="Z824" s="269"/>
      <c r="AA824" s="269"/>
      <c r="AB824" s="269"/>
      <c r="AC824" s="269"/>
      <c r="AD824" s="269"/>
      <c r="AE824" s="269"/>
      <c r="AF824" s="269"/>
      <c r="AG824" s="269"/>
      <c r="AH824" s="269"/>
      <c r="AI824" s="269"/>
      <c r="AJ824" s="269"/>
      <c r="AK824" s="269"/>
      <c r="AL824" s="269"/>
      <c r="AM824" s="269"/>
      <c r="AN824" s="269"/>
      <c r="AO824" s="269"/>
      <c r="AP824" s="269"/>
      <c r="AQ824" s="269"/>
      <c r="AR824" s="269"/>
      <c r="AS824" s="269"/>
      <c r="AT824" s="269"/>
      <c r="AU824" s="269"/>
      <c r="AV824" s="269"/>
      <c r="AW824" s="269"/>
      <c r="AX824" s="269"/>
      <c r="AY824" s="269"/>
      <c r="AZ824" s="269"/>
      <c r="BA824" s="269"/>
      <c r="BB824" s="269"/>
      <c r="BC824" s="269"/>
      <c r="BD824" s="269"/>
      <c r="BE824" s="269"/>
      <c r="BF824" s="269"/>
      <c r="BG824" s="269"/>
      <c r="BH824" s="269"/>
      <c r="BI824" s="269"/>
      <c r="BJ824" s="269"/>
      <c r="BK824" s="269"/>
      <c r="BL824" s="269"/>
      <c r="BM824" s="269"/>
      <c r="BN824" s="269"/>
      <c r="BO824" s="269"/>
      <c r="BP824" s="269"/>
      <c r="BQ824" s="269"/>
    </row>
    <row r="825" spans="1:69" ht="15.75" customHeight="1">
      <c r="A825" s="269"/>
      <c r="B825" s="269"/>
      <c r="C825" s="269"/>
      <c r="D825" s="269"/>
      <c r="E825" s="269"/>
      <c r="F825" s="269"/>
      <c r="G825" s="269"/>
      <c r="H825" s="269"/>
      <c r="I825" s="269"/>
      <c r="J825" s="269"/>
      <c r="K825" s="269"/>
      <c r="L825" s="269"/>
      <c r="M825" s="269"/>
      <c r="N825" s="269"/>
      <c r="O825" s="269"/>
      <c r="P825" s="269"/>
      <c r="Q825" s="269"/>
      <c r="R825" s="269"/>
      <c r="S825" s="269"/>
      <c r="T825" s="269"/>
      <c r="U825" s="269"/>
      <c r="V825" s="269"/>
      <c r="W825" s="269"/>
      <c r="X825" s="269"/>
      <c r="Y825" s="269"/>
      <c r="Z825" s="269"/>
      <c r="AA825" s="269"/>
      <c r="AB825" s="269"/>
      <c r="AC825" s="269"/>
      <c r="AD825" s="269"/>
      <c r="AE825" s="269"/>
      <c r="AF825" s="269"/>
      <c r="AG825" s="269"/>
      <c r="AH825" s="269"/>
      <c r="AI825" s="269"/>
      <c r="AJ825" s="269"/>
      <c r="AK825" s="269"/>
      <c r="AL825" s="269"/>
      <c r="AM825" s="269"/>
      <c r="AN825" s="269"/>
      <c r="AO825" s="269"/>
      <c r="AP825" s="269"/>
      <c r="AQ825" s="269"/>
      <c r="AR825" s="269"/>
      <c r="AS825" s="269"/>
      <c r="AT825" s="269"/>
      <c r="AU825" s="269"/>
      <c r="AV825" s="269"/>
      <c r="AW825" s="269"/>
      <c r="AX825" s="269"/>
      <c r="AY825" s="269"/>
      <c r="AZ825" s="269"/>
      <c r="BA825" s="269"/>
      <c r="BB825" s="269"/>
      <c r="BC825" s="269"/>
      <c r="BD825" s="269"/>
      <c r="BE825" s="269"/>
      <c r="BF825" s="269"/>
      <c r="BG825" s="269"/>
      <c r="BH825" s="269"/>
      <c r="BI825" s="269"/>
      <c r="BJ825" s="269"/>
      <c r="BK825" s="269"/>
      <c r="BL825" s="269"/>
      <c r="BM825" s="269"/>
      <c r="BN825" s="269"/>
      <c r="BO825" s="269"/>
      <c r="BP825" s="269"/>
      <c r="BQ825" s="269"/>
    </row>
    <row r="826" spans="1:69" ht="15.75" customHeight="1">
      <c r="A826" s="269"/>
      <c r="B826" s="269"/>
      <c r="C826" s="269"/>
      <c r="D826" s="269"/>
      <c r="E826" s="269"/>
      <c r="F826" s="269"/>
      <c r="G826" s="269"/>
      <c r="H826" s="269"/>
      <c r="I826" s="269"/>
      <c r="J826" s="269"/>
      <c r="K826" s="269"/>
      <c r="L826" s="269"/>
      <c r="M826" s="269"/>
      <c r="N826" s="269"/>
      <c r="O826" s="269"/>
      <c r="P826" s="269"/>
      <c r="Q826" s="269"/>
      <c r="R826" s="269"/>
      <c r="S826" s="269"/>
      <c r="T826" s="269"/>
      <c r="U826" s="269"/>
      <c r="V826" s="269"/>
      <c r="W826" s="269"/>
      <c r="X826" s="269"/>
      <c r="Y826" s="269"/>
      <c r="Z826" s="269"/>
      <c r="AA826" s="269"/>
      <c r="AB826" s="269"/>
      <c r="AC826" s="269"/>
      <c r="AD826" s="269"/>
      <c r="AE826" s="269"/>
      <c r="AF826" s="269"/>
      <c r="AG826" s="269"/>
      <c r="AH826" s="269"/>
      <c r="AI826" s="269"/>
      <c r="AJ826" s="269"/>
      <c r="AK826" s="269"/>
      <c r="AL826" s="269"/>
      <c r="AM826" s="269"/>
      <c r="AN826" s="269"/>
      <c r="AO826" s="269"/>
      <c r="AP826" s="269"/>
      <c r="AQ826" s="269"/>
      <c r="AR826" s="269"/>
      <c r="AS826" s="269"/>
      <c r="AT826" s="269"/>
      <c r="AU826" s="269"/>
      <c r="AV826" s="269"/>
      <c r="AW826" s="269"/>
      <c r="AX826" s="269"/>
      <c r="AY826" s="269"/>
      <c r="AZ826" s="269"/>
      <c r="BA826" s="269"/>
      <c r="BB826" s="269"/>
      <c r="BC826" s="269"/>
      <c r="BD826" s="269"/>
      <c r="BE826" s="269"/>
      <c r="BF826" s="269"/>
      <c r="BG826" s="269"/>
      <c r="BH826" s="269"/>
      <c r="BI826" s="269"/>
      <c r="BJ826" s="269"/>
      <c r="BK826" s="269"/>
      <c r="BL826" s="269"/>
      <c r="BM826" s="269"/>
      <c r="BN826" s="269"/>
      <c r="BO826" s="269"/>
      <c r="BP826" s="269"/>
      <c r="BQ826" s="269"/>
    </row>
    <row r="827" spans="1:69" ht="15.75" customHeight="1">
      <c r="A827" s="269"/>
      <c r="B827" s="269"/>
      <c r="C827" s="269"/>
      <c r="D827" s="269"/>
      <c r="E827" s="269"/>
      <c r="F827" s="269"/>
      <c r="G827" s="269"/>
      <c r="H827" s="269"/>
      <c r="I827" s="269"/>
      <c r="J827" s="269"/>
      <c r="K827" s="269"/>
      <c r="L827" s="269"/>
      <c r="M827" s="269"/>
      <c r="N827" s="269"/>
      <c r="O827" s="269"/>
      <c r="P827" s="269"/>
      <c r="Q827" s="269"/>
      <c r="R827" s="269"/>
      <c r="S827" s="269"/>
      <c r="T827" s="269"/>
      <c r="U827" s="269"/>
      <c r="V827" s="269"/>
      <c r="W827" s="269"/>
      <c r="X827" s="269"/>
      <c r="Y827" s="269"/>
      <c r="Z827" s="269"/>
      <c r="AA827" s="269"/>
      <c r="AB827" s="269"/>
      <c r="AC827" s="269"/>
      <c r="AD827" s="269"/>
      <c r="AE827" s="269"/>
      <c r="AF827" s="269"/>
      <c r="AG827" s="269"/>
      <c r="AH827" s="269"/>
      <c r="AI827" s="269"/>
      <c r="AJ827" s="269"/>
      <c r="AK827" s="269"/>
      <c r="AL827" s="269"/>
      <c r="AM827" s="269"/>
      <c r="AN827" s="269"/>
      <c r="AO827" s="269"/>
      <c r="AP827" s="269"/>
      <c r="AQ827" s="269"/>
      <c r="AR827" s="269"/>
      <c r="AS827" s="269"/>
      <c r="AT827" s="269"/>
      <c r="AU827" s="269"/>
      <c r="AV827" s="269"/>
      <c r="AW827" s="269"/>
      <c r="AX827" s="269"/>
      <c r="AY827" s="269"/>
      <c r="AZ827" s="269"/>
      <c r="BA827" s="269"/>
      <c r="BB827" s="269"/>
      <c r="BC827" s="269"/>
      <c r="BD827" s="269"/>
      <c r="BE827" s="269"/>
      <c r="BF827" s="269"/>
      <c r="BG827" s="269"/>
      <c r="BH827" s="269"/>
      <c r="BI827" s="269"/>
      <c r="BJ827" s="269"/>
      <c r="BK827" s="269"/>
      <c r="BL827" s="269"/>
      <c r="BM827" s="269"/>
      <c r="BN827" s="269"/>
      <c r="BO827" s="269"/>
      <c r="BP827" s="269"/>
      <c r="BQ827" s="269"/>
    </row>
    <row r="828" spans="1:69" ht="15.75" customHeight="1">
      <c r="A828" s="269"/>
      <c r="B828" s="269"/>
      <c r="C828" s="269"/>
      <c r="D828" s="269"/>
      <c r="E828" s="269"/>
      <c r="F828" s="269"/>
      <c r="G828" s="269"/>
      <c r="H828" s="269"/>
      <c r="I828" s="269"/>
      <c r="J828" s="269"/>
      <c r="K828" s="269"/>
      <c r="L828" s="269"/>
      <c r="M828" s="269"/>
      <c r="N828" s="269"/>
      <c r="O828" s="269"/>
      <c r="P828" s="269"/>
      <c r="Q828" s="269"/>
      <c r="R828" s="269"/>
      <c r="S828" s="269"/>
      <c r="T828" s="269"/>
      <c r="U828" s="269"/>
      <c r="V828" s="269"/>
      <c r="W828" s="269"/>
      <c r="X828" s="269"/>
      <c r="Y828" s="269"/>
      <c r="Z828" s="269"/>
      <c r="AA828" s="269"/>
      <c r="AB828" s="269"/>
      <c r="AC828" s="269"/>
      <c r="AD828" s="269"/>
      <c r="AE828" s="269"/>
      <c r="AF828" s="269"/>
      <c r="AG828" s="269"/>
      <c r="AH828" s="269"/>
      <c r="AI828" s="269"/>
      <c r="AJ828" s="269"/>
      <c r="AK828" s="269"/>
      <c r="AL828" s="269"/>
      <c r="AM828" s="269"/>
      <c r="AN828" s="269"/>
      <c r="AO828" s="269"/>
      <c r="AP828" s="269"/>
      <c r="AQ828" s="269"/>
      <c r="AR828" s="269"/>
      <c r="AS828" s="269"/>
      <c r="AT828" s="269"/>
      <c r="AU828" s="269"/>
      <c r="AV828" s="269"/>
      <c r="AW828" s="269"/>
      <c r="AX828" s="269"/>
      <c r="AY828" s="269"/>
      <c r="AZ828" s="269"/>
      <c r="BA828" s="269"/>
      <c r="BB828" s="269"/>
      <c r="BC828" s="269"/>
      <c r="BD828" s="269"/>
      <c r="BE828" s="269"/>
      <c r="BF828" s="269"/>
      <c r="BG828" s="269"/>
      <c r="BH828" s="269"/>
      <c r="BI828" s="269"/>
      <c r="BJ828" s="269"/>
      <c r="BK828" s="269"/>
      <c r="BL828" s="269"/>
      <c r="BM828" s="269"/>
      <c r="BN828" s="269"/>
      <c r="BO828" s="269"/>
      <c r="BP828" s="269"/>
      <c r="BQ828" s="269"/>
    </row>
    <row r="829" spans="1:69" ht="15.75" customHeight="1">
      <c r="A829" s="269"/>
      <c r="B829" s="269"/>
      <c r="C829" s="269"/>
      <c r="D829" s="269"/>
      <c r="E829" s="269"/>
      <c r="F829" s="269"/>
      <c r="G829" s="269"/>
      <c r="H829" s="269"/>
      <c r="I829" s="269"/>
      <c r="J829" s="269"/>
      <c r="K829" s="269"/>
      <c r="L829" s="269"/>
      <c r="M829" s="269"/>
      <c r="N829" s="269"/>
      <c r="O829" s="269"/>
      <c r="P829" s="269"/>
      <c r="Q829" s="269"/>
      <c r="R829" s="269"/>
      <c r="S829" s="269"/>
      <c r="T829" s="269"/>
      <c r="U829" s="269"/>
      <c r="V829" s="269"/>
      <c r="W829" s="269"/>
      <c r="X829" s="269"/>
      <c r="Y829" s="269"/>
      <c r="Z829" s="269"/>
      <c r="AA829" s="269"/>
      <c r="AB829" s="269"/>
      <c r="AC829" s="269"/>
      <c r="AD829" s="269"/>
      <c r="AE829" s="269"/>
      <c r="AF829" s="269"/>
      <c r="AG829" s="269"/>
      <c r="AH829" s="269"/>
      <c r="AI829" s="269"/>
      <c r="AJ829" s="269"/>
      <c r="AK829" s="269"/>
      <c r="AL829" s="269"/>
      <c r="AM829" s="269"/>
      <c r="AN829" s="269"/>
      <c r="AO829" s="269"/>
      <c r="AP829" s="269"/>
      <c r="AQ829" s="269"/>
      <c r="AR829" s="269"/>
      <c r="AS829" s="269"/>
      <c r="AT829" s="269"/>
      <c r="AU829" s="269"/>
      <c r="AV829" s="269"/>
      <c r="AW829" s="269"/>
      <c r="AX829" s="269"/>
      <c r="AY829" s="269"/>
      <c r="AZ829" s="269"/>
      <c r="BA829" s="269"/>
      <c r="BB829" s="269"/>
      <c r="BC829" s="269"/>
      <c r="BD829" s="269"/>
      <c r="BE829" s="269"/>
      <c r="BF829" s="269"/>
      <c r="BG829" s="269"/>
      <c r="BH829" s="269"/>
      <c r="BI829" s="269"/>
      <c r="BJ829" s="269"/>
      <c r="BK829" s="269"/>
      <c r="BL829" s="269"/>
      <c r="BM829" s="269"/>
      <c r="BN829" s="269"/>
      <c r="BO829" s="269"/>
      <c r="BP829" s="269"/>
      <c r="BQ829" s="269"/>
    </row>
    <row r="830" spans="1:69" ht="15.75" customHeight="1">
      <c r="A830" s="269"/>
      <c r="B830" s="269"/>
      <c r="C830" s="269"/>
      <c r="D830" s="269"/>
      <c r="E830" s="269"/>
      <c r="F830" s="269"/>
      <c r="G830" s="269"/>
      <c r="H830" s="269"/>
      <c r="I830" s="269"/>
      <c r="J830" s="269"/>
      <c r="K830" s="269"/>
      <c r="L830" s="269"/>
      <c r="M830" s="269"/>
      <c r="N830" s="269"/>
      <c r="O830" s="269"/>
      <c r="P830" s="269"/>
      <c r="Q830" s="269"/>
      <c r="R830" s="269"/>
      <c r="S830" s="269"/>
      <c r="T830" s="269"/>
      <c r="U830" s="269"/>
      <c r="V830" s="269"/>
      <c r="W830" s="269"/>
      <c r="X830" s="269"/>
      <c r="Y830" s="269"/>
      <c r="Z830" s="269"/>
      <c r="AA830" s="269"/>
      <c r="AB830" s="269"/>
      <c r="AC830" s="269"/>
      <c r="AD830" s="269"/>
      <c r="AE830" s="269"/>
      <c r="AF830" s="269"/>
      <c r="AG830" s="269"/>
      <c r="AH830" s="269"/>
      <c r="AI830" s="269"/>
      <c r="AJ830" s="269"/>
      <c r="AK830" s="269"/>
      <c r="AL830" s="269"/>
      <c r="AM830" s="269"/>
      <c r="AN830" s="269"/>
      <c r="AO830" s="269"/>
      <c r="AP830" s="269"/>
      <c r="AQ830" s="269"/>
      <c r="AR830" s="269"/>
      <c r="AS830" s="269"/>
      <c r="AT830" s="269"/>
      <c r="AU830" s="269"/>
      <c r="AV830" s="269"/>
      <c r="AW830" s="269"/>
      <c r="AX830" s="269"/>
      <c r="AY830" s="269"/>
      <c r="AZ830" s="269"/>
      <c r="BA830" s="269"/>
      <c r="BB830" s="269"/>
      <c r="BC830" s="269"/>
      <c r="BD830" s="269"/>
      <c r="BE830" s="269"/>
      <c r="BF830" s="269"/>
      <c r="BG830" s="269"/>
      <c r="BH830" s="269"/>
      <c r="BI830" s="269"/>
      <c r="BJ830" s="269"/>
      <c r="BK830" s="269"/>
      <c r="BL830" s="269"/>
      <c r="BM830" s="269"/>
      <c r="BN830" s="269"/>
      <c r="BO830" s="269"/>
      <c r="BP830" s="269"/>
      <c r="BQ830" s="269"/>
    </row>
    <row r="831" spans="1:69" ht="15.75" customHeight="1">
      <c r="A831" s="269"/>
      <c r="B831" s="269"/>
      <c r="C831" s="269"/>
      <c r="D831" s="269"/>
      <c r="E831" s="269"/>
      <c r="F831" s="269"/>
      <c r="G831" s="269"/>
      <c r="H831" s="269"/>
      <c r="I831" s="269"/>
      <c r="J831" s="269"/>
      <c r="K831" s="269"/>
      <c r="L831" s="269"/>
      <c r="M831" s="269"/>
      <c r="N831" s="269"/>
      <c r="O831" s="269"/>
      <c r="P831" s="269"/>
      <c r="Q831" s="269"/>
      <c r="R831" s="269"/>
      <c r="S831" s="269"/>
      <c r="T831" s="269"/>
      <c r="U831" s="269"/>
      <c r="V831" s="269"/>
      <c r="W831" s="269"/>
      <c r="X831" s="269"/>
      <c r="Y831" s="269"/>
      <c r="Z831" s="269"/>
      <c r="AA831" s="269"/>
      <c r="AB831" s="269"/>
      <c r="AC831" s="269"/>
      <c r="AD831" s="269"/>
      <c r="AE831" s="269"/>
      <c r="AF831" s="269"/>
      <c r="AG831" s="269"/>
      <c r="AH831" s="269"/>
      <c r="AI831" s="269"/>
      <c r="AJ831" s="269"/>
      <c r="AK831" s="269"/>
      <c r="AL831" s="269"/>
      <c r="AM831" s="269"/>
      <c r="AN831" s="269"/>
      <c r="AO831" s="269"/>
      <c r="AP831" s="269"/>
      <c r="AQ831" s="269"/>
      <c r="AR831" s="269"/>
      <c r="AS831" s="269"/>
      <c r="AT831" s="269"/>
      <c r="AU831" s="269"/>
      <c r="AV831" s="269"/>
      <c r="AW831" s="269"/>
      <c r="AX831" s="269"/>
      <c r="AY831" s="269"/>
      <c r="AZ831" s="269"/>
      <c r="BA831" s="269"/>
      <c r="BB831" s="269"/>
      <c r="BC831" s="269"/>
      <c r="BD831" s="269"/>
      <c r="BE831" s="269"/>
      <c r="BF831" s="269"/>
      <c r="BG831" s="269"/>
      <c r="BH831" s="269"/>
      <c r="BI831" s="269"/>
      <c r="BJ831" s="269"/>
      <c r="BK831" s="269"/>
      <c r="BL831" s="269"/>
      <c r="BM831" s="269"/>
      <c r="BN831" s="269"/>
      <c r="BO831" s="269"/>
      <c r="BP831" s="269"/>
      <c r="BQ831" s="269"/>
    </row>
    <row r="832" spans="1:69" ht="15.75" customHeight="1">
      <c r="A832" s="269"/>
      <c r="B832" s="269"/>
      <c r="C832" s="269"/>
      <c r="D832" s="269"/>
      <c r="E832" s="269"/>
      <c r="F832" s="269"/>
      <c r="G832" s="269"/>
      <c r="H832" s="269"/>
      <c r="I832" s="269"/>
      <c r="J832" s="269"/>
      <c r="K832" s="269"/>
      <c r="L832" s="269"/>
      <c r="M832" s="269"/>
      <c r="N832" s="269"/>
      <c r="O832" s="269"/>
      <c r="P832" s="269"/>
      <c r="Q832" s="269"/>
      <c r="R832" s="269"/>
      <c r="S832" s="269"/>
      <c r="T832" s="269"/>
      <c r="U832" s="269"/>
      <c r="V832" s="269"/>
      <c r="W832" s="269"/>
      <c r="X832" s="269"/>
      <c r="Y832" s="269"/>
      <c r="Z832" s="269"/>
      <c r="AA832" s="269"/>
      <c r="AB832" s="269"/>
      <c r="AC832" s="269"/>
      <c r="AD832" s="269"/>
      <c r="AE832" s="269"/>
      <c r="AF832" s="269"/>
      <c r="AG832" s="269"/>
      <c r="AH832" s="269"/>
      <c r="AI832" s="269"/>
      <c r="AJ832" s="269"/>
      <c r="AK832" s="269"/>
      <c r="AL832" s="269"/>
      <c r="AM832" s="269"/>
      <c r="AN832" s="269"/>
      <c r="AO832" s="269"/>
      <c r="AP832" s="269"/>
      <c r="AQ832" s="269"/>
      <c r="AR832" s="269"/>
      <c r="AS832" s="269"/>
      <c r="AT832" s="269"/>
      <c r="AU832" s="269"/>
      <c r="AV832" s="269"/>
      <c r="AW832" s="269"/>
      <c r="AX832" s="269"/>
      <c r="AY832" s="269"/>
      <c r="AZ832" s="269"/>
      <c r="BA832" s="269"/>
      <c r="BB832" s="269"/>
      <c r="BC832" s="269"/>
      <c r="BD832" s="269"/>
      <c r="BE832" s="269"/>
      <c r="BF832" s="269"/>
      <c r="BG832" s="269"/>
      <c r="BH832" s="269"/>
      <c r="BI832" s="269"/>
      <c r="BJ832" s="269"/>
      <c r="BK832" s="269"/>
      <c r="BL832" s="269"/>
      <c r="BM832" s="269"/>
      <c r="BN832" s="269"/>
      <c r="BO832" s="269"/>
      <c r="BP832" s="269"/>
      <c r="BQ832" s="269"/>
    </row>
    <row r="833" spans="1:69" ht="15.75" customHeight="1">
      <c r="A833" s="269"/>
      <c r="B833" s="269"/>
      <c r="C833" s="269"/>
      <c r="D833" s="269"/>
      <c r="E833" s="269"/>
      <c r="F833" s="269"/>
      <c r="G833" s="269"/>
      <c r="H833" s="269"/>
      <c r="I833" s="269"/>
      <c r="J833" s="269"/>
      <c r="K833" s="269"/>
      <c r="L833" s="269"/>
      <c r="M833" s="269"/>
      <c r="N833" s="269"/>
      <c r="O833" s="269"/>
      <c r="P833" s="269"/>
      <c r="Q833" s="269"/>
      <c r="R833" s="269"/>
      <c r="S833" s="269"/>
      <c r="T833" s="269"/>
      <c r="U833" s="269"/>
      <c r="V833" s="269"/>
      <c r="W833" s="269"/>
      <c r="X833" s="269"/>
      <c r="Y833" s="269"/>
      <c r="Z833" s="269"/>
      <c r="AA833" s="269"/>
      <c r="AB833" s="269"/>
      <c r="AC833" s="269"/>
      <c r="AD833" s="269"/>
      <c r="AE833" s="269"/>
      <c r="AF833" s="269"/>
      <c r="AG833" s="269"/>
      <c r="AH833" s="269"/>
      <c r="AI833" s="269"/>
      <c r="AJ833" s="269"/>
      <c r="AK833" s="269"/>
      <c r="AL833" s="269"/>
      <c r="AM833" s="269"/>
      <c r="AN833" s="269"/>
      <c r="AO833" s="269"/>
      <c r="AP833" s="269"/>
      <c r="AQ833" s="269"/>
      <c r="AR833" s="269"/>
      <c r="AS833" s="269"/>
      <c r="AT833" s="269"/>
      <c r="AU833" s="269"/>
      <c r="AV833" s="269"/>
      <c r="AW833" s="269"/>
      <c r="AX833" s="269"/>
      <c r="AY833" s="269"/>
      <c r="AZ833" s="269"/>
      <c r="BA833" s="269"/>
      <c r="BB833" s="269"/>
      <c r="BC833" s="269"/>
      <c r="BD833" s="269"/>
      <c r="BE833" s="269"/>
      <c r="BF833" s="269"/>
      <c r="BG833" s="269"/>
      <c r="BH833" s="269"/>
      <c r="BI833" s="269"/>
      <c r="BJ833" s="269"/>
      <c r="BK833" s="269"/>
      <c r="BL833" s="269"/>
      <c r="BM833" s="269"/>
      <c r="BN833" s="269"/>
      <c r="BO833" s="269"/>
      <c r="BP833" s="269"/>
      <c r="BQ833" s="269"/>
    </row>
    <row r="834" spans="1:69" ht="15.75" customHeight="1">
      <c r="A834" s="269"/>
      <c r="B834" s="269"/>
      <c r="C834" s="269"/>
      <c r="D834" s="269"/>
      <c r="E834" s="269"/>
      <c r="F834" s="269"/>
      <c r="G834" s="269"/>
      <c r="H834" s="269"/>
      <c r="I834" s="269"/>
      <c r="J834" s="269"/>
      <c r="K834" s="269"/>
      <c r="L834" s="269"/>
      <c r="M834" s="269"/>
      <c r="N834" s="269"/>
      <c r="O834" s="269"/>
      <c r="P834" s="269"/>
      <c r="Q834" s="269"/>
      <c r="R834" s="269"/>
      <c r="S834" s="269"/>
      <c r="T834" s="269"/>
      <c r="U834" s="269"/>
      <c r="V834" s="269"/>
      <c r="W834" s="269"/>
      <c r="X834" s="269"/>
      <c r="Y834" s="269"/>
      <c r="Z834" s="269"/>
      <c r="AA834" s="269"/>
      <c r="AB834" s="269"/>
      <c r="AC834" s="269"/>
      <c r="AD834" s="269"/>
      <c r="AE834" s="269"/>
      <c r="AF834" s="269"/>
      <c r="AG834" s="269"/>
      <c r="AH834" s="269"/>
      <c r="AI834" s="269"/>
      <c r="AJ834" s="269"/>
      <c r="AK834" s="269"/>
      <c r="AL834" s="269"/>
      <c r="AM834" s="269"/>
      <c r="AN834" s="269"/>
      <c r="AO834" s="269"/>
      <c r="AP834" s="269"/>
      <c r="AQ834" s="269"/>
      <c r="AR834" s="269"/>
      <c r="AS834" s="269"/>
      <c r="AT834" s="269"/>
      <c r="AU834" s="269"/>
      <c r="AV834" s="269"/>
      <c r="AW834" s="269"/>
      <c r="AX834" s="269"/>
      <c r="AY834" s="269"/>
      <c r="AZ834" s="269"/>
      <c r="BA834" s="269"/>
      <c r="BB834" s="269"/>
      <c r="BC834" s="269"/>
      <c r="BD834" s="269"/>
      <c r="BE834" s="269"/>
      <c r="BF834" s="269"/>
      <c r="BG834" s="269"/>
      <c r="BH834" s="269"/>
      <c r="BI834" s="269"/>
      <c r="BJ834" s="269"/>
      <c r="BK834" s="269"/>
      <c r="BL834" s="269"/>
      <c r="BM834" s="269"/>
      <c r="BN834" s="269"/>
      <c r="BO834" s="269"/>
      <c r="BP834" s="269"/>
      <c r="BQ834" s="269"/>
    </row>
    <row r="835" spans="1:69" ht="15.75" customHeight="1">
      <c r="A835" s="269"/>
      <c r="B835" s="269"/>
      <c r="C835" s="269"/>
      <c r="D835" s="269"/>
      <c r="E835" s="269"/>
      <c r="F835" s="269"/>
      <c r="G835" s="269"/>
      <c r="H835" s="269"/>
      <c r="I835" s="269"/>
      <c r="J835" s="269"/>
      <c r="K835" s="269"/>
      <c r="L835" s="269"/>
      <c r="M835" s="269"/>
      <c r="N835" s="269"/>
      <c r="O835" s="269"/>
      <c r="P835" s="269"/>
      <c r="Q835" s="269"/>
      <c r="R835" s="269"/>
      <c r="S835" s="269"/>
      <c r="T835" s="269"/>
      <c r="U835" s="269"/>
      <c r="V835" s="269"/>
      <c r="W835" s="269"/>
      <c r="X835" s="269"/>
      <c r="Y835" s="269"/>
      <c r="Z835" s="269"/>
      <c r="AA835" s="269"/>
      <c r="AB835" s="269"/>
      <c r="AC835" s="269"/>
      <c r="AD835" s="269"/>
      <c r="AE835" s="269"/>
      <c r="AF835" s="269"/>
      <c r="AG835" s="269"/>
      <c r="AH835" s="269"/>
      <c r="AI835" s="269"/>
      <c r="AJ835" s="269"/>
      <c r="AK835" s="269"/>
      <c r="AL835" s="269"/>
      <c r="AM835" s="269"/>
      <c r="AN835" s="269"/>
      <c r="AO835" s="269"/>
      <c r="AP835" s="269"/>
      <c r="AQ835" s="269"/>
      <c r="AR835" s="269"/>
      <c r="AS835" s="269"/>
      <c r="AT835" s="269"/>
      <c r="AU835" s="269"/>
      <c r="AV835" s="269"/>
      <c r="AW835" s="269"/>
      <c r="AX835" s="269"/>
      <c r="AY835" s="269"/>
      <c r="AZ835" s="269"/>
      <c r="BA835" s="269"/>
      <c r="BB835" s="269"/>
      <c r="BC835" s="269"/>
      <c r="BD835" s="269"/>
      <c r="BE835" s="269"/>
      <c r="BF835" s="269"/>
      <c r="BG835" s="269"/>
      <c r="BH835" s="269"/>
      <c r="BI835" s="269"/>
      <c r="BJ835" s="269"/>
      <c r="BK835" s="269"/>
      <c r="BL835" s="269"/>
      <c r="BM835" s="269"/>
      <c r="BN835" s="269"/>
      <c r="BO835" s="269"/>
      <c r="BP835" s="269"/>
      <c r="BQ835" s="269"/>
    </row>
    <row r="836" spans="1:69" ht="15.75" customHeight="1">
      <c r="A836" s="269"/>
      <c r="B836" s="269"/>
      <c r="C836" s="269"/>
      <c r="D836" s="269"/>
      <c r="E836" s="269"/>
      <c r="F836" s="269"/>
      <c r="G836" s="269"/>
      <c r="H836" s="269"/>
      <c r="I836" s="269"/>
      <c r="J836" s="269"/>
      <c r="K836" s="269"/>
      <c r="L836" s="269"/>
      <c r="M836" s="269"/>
      <c r="N836" s="269"/>
      <c r="O836" s="269"/>
      <c r="P836" s="269"/>
      <c r="Q836" s="269"/>
      <c r="R836" s="269"/>
      <c r="S836" s="269"/>
      <c r="T836" s="269"/>
      <c r="U836" s="269"/>
      <c r="V836" s="269"/>
      <c r="W836" s="269"/>
      <c r="X836" s="269"/>
      <c r="Y836" s="269"/>
      <c r="Z836" s="269"/>
      <c r="AA836" s="269"/>
      <c r="AB836" s="269"/>
      <c r="AC836" s="269"/>
      <c r="AD836" s="269"/>
      <c r="AE836" s="269"/>
      <c r="AF836" s="269"/>
      <c r="AG836" s="269"/>
      <c r="AH836" s="269"/>
      <c r="AI836" s="269"/>
      <c r="AJ836" s="269"/>
      <c r="AK836" s="269"/>
      <c r="AL836" s="269"/>
      <c r="AM836" s="269"/>
      <c r="AN836" s="269"/>
      <c r="AO836" s="269"/>
      <c r="AP836" s="269"/>
      <c r="AQ836" s="269"/>
      <c r="AR836" s="269"/>
      <c r="AS836" s="269"/>
      <c r="AT836" s="269"/>
      <c r="AU836" s="269"/>
      <c r="AV836" s="269"/>
      <c r="AW836" s="269"/>
      <c r="AX836" s="269"/>
      <c r="AY836" s="269"/>
      <c r="AZ836" s="269"/>
      <c r="BA836" s="269"/>
      <c r="BB836" s="269"/>
      <c r="BC836" s="269"/>
      <c r="BD836" s="269"/>
      <c r="BE836" s="269"/>
      <c r="BF836" s="269"/>
      <c r="BG836" s="269"/>
      <c r="BH836" s="269"/>
      <c r="BI836" s="269"/>
      <c r="BJ836" s="269"/>
      <c r="BK836" s="269"/>
      <c r="BL836" s="269"/>
      <c r="BM836" s="269"/>
      <c r="BN836" s="269"/>
      <c r="BO836" s="269"/>
      <c r="BP836" s="269"/>
      <c r="BQ836" s="269"/>
    </row>
    <row r="837" spans="1:69" ht="15.75" customHeight="1">
      <c r="A837" s="269"/>
      <c r="B837" s="269"/>
      <c r="C837" s="269"/>
      <c r="D837" s="269"/>
      <c r="E837" s="269"/>
      <c r="F837" s="269"/>
      <c r="G837" s="269"/>
      <c r="H837" s="269"/>
      <c r="I837" s="269"/>
      <c r="J837" s="269"/>
      <c r="K837" s="269"/>
      <c r="L837" s="269"/>
      <c r="M837" s="269"/>
      <c r="N837" s="269"/>
      <c r="O837" s="269"/>
      <c r="P837" s="269"/>
      <c r="Q837" s="269"/>
      <c r="R837" s="269"/>
      <c r="S837" s="269"/>
      <c r="T837" s="269"/>
      <c r="U837" s="269"/>
      <c r="V837" s="269"/>
      <c r="W837" s="269"/>
      <c r="X837" s="269"/>
      <c r="Y837" s="269"/>
      <c r="Z837" s="269"/>
      <c r="AA837" s="269"/>
      <c r="AB837" s="269"/>
      <c r="AC837" s="269"/>
      <c r="AD837" s="269"/>
      <c r="AE837" s="269"/>
      <c r="AF837" s="269"/>
      <c r="AG837" s="269"/>
      <c r="AH837" s="269"/>
      <c r="AI837" s="269"/>
      <c r="AJ837" s="269"/>
      <c r="AK837" s="269"/>
      <c r="AL837" s="269"/>
      <c r="AM837" s="269"/>
      <c r="AN837" s="269"/>
      <c r="AO837" s="269"/>
      <c r="AP837" s="269"/>
      <c r="AQ837" s="269"/>
      <c r="AR837" s="269"/>
      <c r="AS837" s="269"/>
      <c r="AT837" s="269"/>
      <c r="AU837" s="269"/>
      <c r="AV837" s="269"/>
      <c r="AW837" s="269"/>
      <c r="AX837" s="269"/>
      <c r="AY837" s="269"/>
      <c r="AZ837" s="269"/>
      <c r="BA837" s="269"/>
      <c r="BB837" s="269"/>
      <c r="BC837" s="269"/>
      <c r="BD837" s="269"/>
      <c r="BE837" s="269"/>
      <c r="BF837" s="269"/>
      <c r="BG837" s="269"/>
      <c r="BH837" s="269"/>
      <c r="BI837" s="269"/>
      <c r="BJ837" s="269"/>
      <c r="BK837" s="269"/>
      <c r="BL837" s="269"/>
      <c r="BM837" s="269"/>
      <c r="BN837" s="269"/>
      <c r="BO837" s="269"/>
      <c r="BP837" s="269"/>
      <c r="BQ837" s="269"/>
    </row>
    <row r="838" spans="1:69" ht="15.75" customHeight="1">
      <c r="A838" s="269"/>
      <c r="B838" s="269"/>
      <c r="C838" s="269"/>
      <c r="D838" s="269"/>
      <c r="E838" s="269"/>
      <c r="F838" s="269"/>
      <c r="G838" s="269"/>
      <c r="H838" s="269"/>
      <c r="I838" s="269"/>
      <c r="J838" s="269"/>
      <c r="K838" s="269"/>
      <c r="L838" s="269"/>
      <c r="M838" s="269"/>
      <c r="N838" s="269"/>
      <c r="O838" s="269"/>
      <c r="P838" s="269"/>
      <c r="Q838" s="269"/>
      <c r="R838" s="269"/>
      <c r="S838" s="269"/>
      <c r="T838" s="269"/>
      <c r="U838" s="269"/>
      <c r="V838" s="269"/>
      <c r="W838" s="269"/>
      <c r="X838" s="269"/>
      <c r="Y838" s="269"/>
      <c r="Z838" s="269"/>
      <c r="AA838" s="269"/>
      <c r="AB838" s="269"/>
      <c r="AC838" s="269"/>
      <c r="AD838" s="269"/>
      <c r="AE838" s="269"/>
      <c r="AF838" s="269"/>
      <c r="AG838" s="269"/>
      <c r="AH838" s="269"/>
      <c r="AI838" s="269"/>
      <c r="AJ838" s="269"/>
      <c r="AK838" s="269"/>
      <c r="AL838" s="269"/>
      <c r="AM838" s="269"/>
      <c r="AN838" s="269"/>
      <c r="AO838" s="269"/>
      <c r="AP838" s="269"/>
      <c r="AQ838" s="269"/>
      <c r="AR838" s="269"/>
      <c r="AS838" s="269"/>
      <c r="AT838" s="269"/>
      <c r="AU838" s="269"/>
      <c r="AV838" s="269"/>
      <c r="AW838" s="269"/>
      <c r="AX838" s="269"/>
      <c r="AY838" s="269"/>
      <c r="AZ838" s="269"/>
      <c r="BA838" s="269"/>
      <c r="BB838" s="269"/>
      <c r="BC838" s="269"/>
      <c r="BD838" s="269"/>
      <c r="BE838" s="269"/>
      <c r="BF838" s="269"/>
      <c r="BG838" s="269"/>
      <c r="BH838" s="269"/>
      <c r="BI838" s="269"/>
      <c r="BJ838" s="269"/>
      <c r="BK838" s="269"/>
      <c r="BL838" s="269"/>
      <c r="BM838" s="269"/>
      <c r="BN838" s="269"/>
      <c r="BO838" s="269"/>
      <c r="BP838" s="269"/>
      <c r="BQ838" s="269"/>
    </row>
    <row r="839" spans="1:69" ht="15.75" customHeight="1">
      <c r="A839" s="269"/>
      <c r="B839" s="269"/>
      <c r="C839" s="269"/>
      <c r="D839" s="269"/>
      <c r="E839" s="269"/>
      <c r="F839" s="269"/>
      <c r="G839" s="269"/>
      <c r="H839" s="269"/>
      <c r="I839" s="269"/>
      <c r="J839" s="269"/>
      <c r="K839" s="269"/>
      <c r="L839" s="269"/>
      <c r="M839" s="269"/>
      <c r="N839" s="269"/>
      <c r="O839" s="269"/>
      <c r="P839" s="269"/>
      <c r="Q839" s="269"/>
      <c r="R839" s="269"/>
      <c r="S839" s="269"/>
      <c r="T839" s="269"/>
      <c r="U839" s="269"/>
      <c r="V839" s="269"/>
      <c r="W839" s="269"/>
      <c r="X839" s="269"/>
      <c r="Y839" s="269"/>
      <c r="Z839" s="269"/>
      <c r="AA839" s="269"/>
      <c r="AB839" s="269"/>
      <c r="AC839" s="269"/>
      <c r="AD839" s="269"/>
      <c r="AE839" s="269"/>
      <c r="AF839" s="269"/>
      <c r="AG839" s="269"/>
      <c r="AH839" s="269"/>
      <c r="AI839" s="269"/>
      <c r="AJ839" s="269"/>
      <c r="AK839" s="269"/>
      <c r="AL839" s="269"/>
      <c r="AM839" s="269"/>
      <c r="AN839" s="269"/>
      <c r="AO839" s="269"/>
      <c r="AP839" s="269"/>
      <c r="AQ839" s="269"/>
      <c r="AR839" s="269"/>
      <c r="AS839" s="269"/>
      <c r="AT839" s="269"/>
      <c r="AU839" s="269"/>
      <c r="AV839" s="269"/>
      <c r="AW839" s="269"/>
      <c r="AX839" s="269"/>
      <c r="AY839" s="269"/>
      <c r="AZ839" s="269"/>
      <c r="BA839" s="269"/>
      <c r="BB839" s="269"/>
      <c r="BC839" s="269"/>
      <c r="BD839" s="269"/>
      <c r="BE839" s="269"/>
      <c r="BF839" s="269"/>
      <c r="BG839" s="269"/>
      <c r="BH839" s="269"/>
      <c r="BI839" s="269"/>
      <c r="BJ839" s="269"/>
      <c r="BK839" s="269"/>
      <c r="BL839" s="269"/>
      <c r="BM839" s="269"/>
      <c r="BN839" s="269"/>
      <c r="BO839" s="269"/>
      <c r="BP839" s="269"/>
      <c r="BQ839" s="269"/>
    </row>
    <row r="840" spans="1:69" ht="15.75" customHeight="1">
      <c r="A840" s="269"/>
      <c r="B840" s="269"/>
      <c r="C840" s="269"/>
      <c r="D840" s="269"/>
      <c r="E840" s="269"/>
      <c r="F840" s="269"/>
      <c r="G840" s="269"/>
      <c r="H840" s="269"/>
      <c r="I840" s="269"/>
      <c r="J840" s="269"/>
      <c r="K840" s="269"/>
      <c r="L840" s="269"/>
      <c r="M840" s="269"/>
      <c r="N840" s="269"/>
      <c r="O840" s="269"/>
      <c r="P840" s="269"/>
      <c r="Q840" s="269"/>
      <c r="R840" s="269"/>
      <c r="S840" s="269"/>
      <c r="T840" s="269"/>
      <c r="U840" s="269"/>
      <c r="V840" s="269"/>
      <c r="W840" s="269"/>
      <c r="X840" s="269"/>
      <c r="Y840" s="269"/>
      <c r="Z840" s="269"/>
      <c r="AA840" s="269"/>
      <c r="AB840" s="269"/>
      <c r="AC840" s="269"/>
      <c r="AD840" s="269"/>
      <c r="AE840" s="269"/>
      <c r="AF840" s="269"/>
      <c r="AG840" s="269"/>
      <c r="AH840" s="269"/>
      <c r="AI840" s="269"/>
      <c r="AJ840" s="269"/>
      <c r="AK840" s="269"/>
      <c r="AL840" s="269"/>
      <c r="AM840" s="269"/>
      <c r="AN840" s="269"/>
      <c r="AO840" s="269"/>
      <c r="AP840" s="269"/>
      <c r="AQ840" s="269"/>
      <c r="AR840" s="269"/>
      <c r="AS840" s="269"/>
      <c r="AT840" s="269"/>
      <c r="AU840" s="269"/>
      <c r="AV840" s="269"/>
      <c r="AW840" s="269"/>
      <c r="AX840" s="269"/>
      <c r="AY840" s="269"/>
      <c r="AZ840" s="269"/>
      <c r="BA840" s="269"/>
      <c r="BB840" s="269"/>
      <c r="BC840" s="269"/>
      <c r="BD840" s="269"/>
      <c r="BE840" s="269"/>
      <c r="BF840" s="269"/>
      <c r="BG840" s="269"/>
      <c r="BH840" s="269"/>
      <c r="BI840" s="269"/>
      <c r="BJ840" s="269"/>
      <c r="BK840" s="269"/>
      <c r="BL840" s="269"/>
      <c r="BM840" s="269"/>
      <c r="BN840" s="269"/>
      <c r="BO840" s="269"/>
      <c r="BP840" s="269"/>
      <c r="BQ840" s="269"/>
    </row>
    <row r="841" spans="1:69" ht="15.75" customHeight="1">
      <c r="A841" s="269"/>
      <c r="B841" s="269"/>
      <c r="C841" s="269"/>
      <c r="D841" s="269"/>
      <c r="E841" s="269"/>
      <c r="F841" s="269"/>
      <c r="G841" s="269"/>
      <c r="H841" s="269"/>
      <c r="I841" s="269"/>
      <c r="J841" s="269"/>
      <c r="K841" s="269"/>
      <c r="L841" s="269"/>
      <c r="M841" s="269"/>
      <c r="N841" s="269"/>
      <c r="O841" s="269"/>
      <c r="P841" s="269"/>
      <c r="Q841" s="269"/>
      <c r="R841" s="269"/>
      <c r="S841" s="269"/>
      <c r="T841" s="269"/>
      <c r="U841" s="269"/>
      <c r="V841" s="269"/>
      <c r="W841" s="269"/>
      <c r="X841" s="269"/>
      <c r="Y841" s="269"/>
      <c r="Z841" s="269"/>
      <c r="AA841" s="269"/>
      <c r="AB841" s="269"/>
      <c r="AC841" s="269"/>
      <c r="AD841" s="269"/>
      <c r="AE841" s="269"/>
      <c r="AF841" s="269"/>
      <c r="AG841" s="269"/>
      <c r="AH841" s="269"/>
      <c r="AI841" s="269"/>
      <c r="AJ841" s="269"/>
      <c r="AK841" s="269"/>
      <c r="AL841" s="269"/>
      <c r="AM841" s="269"/>
      <c r="AN841" s="269"/>
      <c r="AO841" s="269"/>
      <c r="AP841" s="269"/>
      <c r="AQ841" s="269"/>
      <c r="AR841" s="269"/>
      <c r="AS841" s="269"/>
      <c r="AT841" s="269"/>
      <c r="AU841" s="269"/>
      <c r="AV841" s="269"/>
      <c r="AW841" s="269"/>
      <c r="AX841" s="269"/>
      <c r="AY841" s="269"/>
      <c r="AZ841" s="269"/>
      <c r="BA841" s="269"/>
      <c r="BB841" s="269"/>
      <c r="BC841" s="269"/>
      <c r="BD841" s="269"/>
      <c r="BE841" s="269"/>
      <c r="BF841" s="269"/>
      <c r="BG841" s="269"/>
      <c r="BH841" s="269"/>
      <c r="BI841" s="269"/>
      <c r="BJ841" s="269"/>
      <c r="BK841" s="269"/>
      <c r="BL841" s="269"/>
      <c r="BM841" s="269"/>
      <c r="BN841" s="269"/>
      <c r="BO841" s="269"/>
      <c r="BP841" s="269"/>
      <c r="BQ841" s="269"/>
    </row>
    <row r="842" spans="1:69" ht="15.75" customHeight="1">
      <c r="A842" s="269"/>
      <c r="B842" s="269"/>
      <c r="C842" s="269"/>
      <c r="D842" s="269"/>
      <c r="E842" s="269"/>
      <c r="F842" s="269"/>
      <c r="G842" s="269"/>
      <c r="H842" s="269"/>
      <c r="I842" s="269"/>
      <c r="J842" s="269"/>
      <c r="K842" s="269"/>
      <c r="L842" s="269"/>
      <c r="M842" s="269"/>
      <c r="N842" s="269"/>
      <c r="O842" s="269"/>
      <c r="P842" s="269"/>
      <c r="Q842" s="269"/>
      <c r="R842" s="269"/>
      <c r="S842" s="269"/>
      <c r="T842" s="269"/>
      <c r="U842" s="269"/>
      <c r="V842" s="269"/>
      <c r="W842" s="269"/>
      <c r="X842" s="269"/>
      <c r="Y842" s="269"/>
      <c r="Z842" s="269"/>
      <c r="AA842" s="269"/>
      <c r="AB842" s="269"/>
      <c r="AC842" s="269"/>
      <c r="AD842" s="269"/>
      <c r="AE842" s="269"/>
      <c r="AF842" s="269"/>
      <c r="AG842" s="269"/>
      <c r="AH842" s="269"/>
      <c r="AI842" s="269"/>
      <c r="AJ842" s="269"/>
      <c r="AK842" s="269"/>
      <c r="AL842" s="269"/>
      <c r="AM842" s="269"/>
      <c r="AN842" s="269"/>
      <c r="AO842" s="269"/>
      <c r="AP842" s="269"/>
      <c r="AQ842" s="269"/>
      <c r="AR842" s="269"/>
      <c r="AS842" s="269"/>
      <c r="AT842" s="269"/>
      <c r="AU842" s="269"/>
      <c r="AV842" s="269"/>
      <c r="AW842" s="269"/>
      <c r="AX842" s="269"/>
      <c r="AY842" s="269"/>
      <c r="AZ842" s="269"/>
      <c r="BA842" s="269"/>
      <c r="BB842" s="269"/>
      <c r="BC842" s="269"/>
      <c r="BD842" s="269"/>
      <c r="BE842" s="269"/>
      <c r="BF842" s="269"/>
      <c r="BG842" s="269"/>
      <c r="BH842" s="269"/>
      <c r="BI842" s="269"/>
      <c r="BJ842" s="269"/>
      <c r="BK842" s="269"/>
      <c r="BL842" s="269"/>
      <c r="BM842" s="269"/>
      <c r="BN842" s="269"/>
      <c r="BO842" s="269"/>
      <c r="BP842" s="269"/>
      <c r="BQ842" s="269"/>
    </row>
    <row r="843" spans="1:69" ht="15.75" customHeight="1">
      <c r="A843" s="269"/>
      <c r="B843" s="269"/>
      <c r="C843" s="269"/>
      <c r="D843" s="269"/>
      <c r="E843" s="269"/>
      <c r="F843" s="269"/>
      <c r="G843" s="269"/>
      <c r="H843" s="269"/>
      <c r="I843" s="269"/>
      <c r="J843" s="269"/>
      <c r="K843" s="269"/>
      <c r="L843" s="269"/>
      <c r="M843" s="269"/>
      <c r="N843" s="269"/>
      <c r="O843" s="269"/>
      <c r="P843" s="269"/>
      <c r="Q843" s="269"/>
      <c r="R843" s="269"/>
      <c r="S843" s="269"/>
      <c r="T843" s="269"/>
      <c r="U843" s="269"/>
      <c r="V843" s="269"/>
      <c r="W843" s="269"/>
      <c r="X843" s="269"/>
      <c r="Y843" s="269"/>
      <c r="Z843" s="269"/>
      <c r="AA843" s="269"/>
      <c r="AB843" s="269"/>
      <c r="AC843" s="269"/>
      <c r="AD843" s="269"/>
      <c r="AE843" s="269"/>
      <c r="AF843" s="269"/>
      <c r="AG843" s="269"/>
      <c r="AH843" s="269"/>
      <c r="AI843" s="269"/>
      <c r="AJ843" s="269"/>
      <c r="AK843" s="269"/>
      <c r="AL843" s="269"/>
      <c r="AM843" s="269"/>
      <c r="AN843" s="269"/>
      <c r="AO843" s="269"/>
      <c r="AP843" s="269"/>
      <c r="AQ843" s="269"/>
      <c r="AR843" s="269"/>
      <c r="AS843" s="269"/>
      <c r="AT843" s="269"/>
      <c r="AU843" s="269"/>
      <c r="AV843" s="269"/>
      <c r="AW843" s="269"/>
      <c r="AX843" s="269"/>
      <c r="AY843" s="269"/>
      <c r="AZ843" s="269"/>
      <c r="BA843" s="269"/>
      <c r="BB843" s="269"/>
      <c r="BC843" s="269"/>
      <c r="BD843" s="269"/>
      <c r="BE843" s="269"/>
      <c r="BF843" s="269"/>
      <c r="BG843" s="269"/>
      <c r="BH843" s="269"/>
      <c r="BI843" s="269"/>
      <c r="BJ843" s="269"/>
      <c r="BK843" s="269"/>
      <c r="BL843" s="269"/>
      <c r="BM843" s="269"/>
      <c r="BN843" s="269"/>
      <c r="BO843" s="269"/>
      <c r="BP843" s="269"/>
      <c r="BQ843" s="269"/>
    </row>
    <row r="844" spans="1:69" ht="15.75" customHeight="1">
      <c r="A844" s="269"/>
      <c r="B844" s="269"/>
      <c r="C844" s="269"/>
      <c r="D844" s="269"/>
      <c r="E844" s="269"/>
      <c r="F844" s="269"/>
      <c r="G844" s="269"/>
      <c r="H844" s="269"/>
      <c r="I844" s="269"/>
      <c r="J844" s="269"/>
      <c r="K844" s="269"/>
      <c r="L844" s="269"/>
      <c r="M844" s="269"/>
      <c r="N844" s="269"/>
      <c r="O844" s="269"/>
      <c r="P844" s="269"/>
      <c r="Q844" s="269"/>
      <c r="R844" s="269"/>
      <c r="S844" s="269"/>
      <c r="T844" s="269"/>
      <c r="U844" s="269"/>
      <c r="V844" s="269"/>
      <c r="W844" s="269"/>
      <c r="X844" s="269"/>
      <c r="Y844" s="269"/>
      <c r="Z844" s="269"/>
      <c r="AA844" s="269"/>
      <c r="AB844" s="269"/>
      <c r="AC844" s="269"/>
      <c r="AD844" s="269"/>
      <c r="AE844" s="269"/>
      <c r="AF844" s="269"/>
      <c r="AG844" s="269"/>
      <c r="AH844" s="269"/>
      <c r="AI844" s="269"/>
      <c r="AJ844" s="269"/>
      <c r="AK844" s="269"/>
      <c r="AL844" s="269"/>
      <c r="AM844" s="269"/>
      <c r="AN844" s="269"/>
      <c r="AO844" s="269"/>
      <c r="AP844" s="269"/>
      <c r="AQ844" s="269"/>
      <c r="AR844" s="269"/>
      <c r="AS844" s="269"/>
      <c r="AT844" s="269"/>
      <c r="AU844" s="269"/>
      <c r="AV844" s="269"/>
      <c r="AW844" s="269"/>
      <c r="AX844" s="269"/>
      <c r="AY844" s="269"/>
      <c r="AZ844" s="269"/>
      <c r="BA844" s="269"/>
      <c r="BB844" s="269"/>
      <c r="BC844" s="269"/>
      <c r="BD844" s="269"/>
      <c r="BE844" s="269"/>
      <c r="BF844" s="269"/>
      <c r="BG844" s="269"/>
      <c r="BH844" s="269"/>
      <c r="BI844" s="269"/>
      <c r="BJ844" s="269"/>
      <c r="BK844" s="269"/>
      <c r="BL844" s="269"/>
      <c r="BM844" s="269"/>
      <c r="BN844" s="269"/>
      <c r="BO844" s="269"/>
      <c r="BP844" s="269"/>
      <c r="BQ844" s="269"/>
    </row>
    <row r="845" spans="1:69" ht="15.75" customHeight="1">
      <c r="A845" s="269"/>
      <c r="B845" s="269"/>
      <c r="C845" s="269"/>
      <c r="D845" s="269"/>
      <c r="E845" s="269"/>
      <c r="F845" s="269"/>
      <c r="G845" s="269"/>
      <c r="H845" s="269"/>
      <c r="I845" s="269"/>
      <c r="J845" s="269"/>
      <c r="K845" s="269"/>
      <c r="L845" s="269"/>
      <c r="M845" s="269"/>
      <c r="N845" s="269"/>
      <c r="O845" s="269"/>
      <c r="P845" s="269"/>
      <c r="Q845" s="269"/>
      <c r="R845" s="269"/>
      <c r="S845" s="269"/>
      <c r="T845" s="269"/>
      <c r="U845" s="269"/>
      <c r="V845" s="269"/>
      <c r="W845" s="269"/>
      <c r="X845" s="269"/>
      <c r="Y845" s="269"/>
      <c r="Z845" s="269"/>
      <c r="AA845" s="269"/>
      <c r="AB845" s="269"/>
      <c r="AC845" s="269"/>
      <c r="AD845" s="269"/>
      <c r="AE845" s="269"/>
      <c r="AF845" s="269"/>
      <c r="AG845" s="269"/>
      <c r="AH845" s="269"/>
      <c r="AI845" s="269"/>
      <c r="AJ845" s="269"/>
      <c r="AK845" s="269"/>
      <c r="AL845" s="269"/>
      <c r="AM845" s="269"/>
      <c r="AN845" s="269"/>
      <c r="AO845" s="269"/>
      <c r="AP845" s="269"/>
      <c r="AQ845" s="269"/>
      <c r="AR845" s="269"/>
      <c r="AS845" s="269"/>
      <c r="AT845" s="269"/>
      <c r="AU845" s="269"/>
      <c r="AV845" s="269"/>
      <c r="AW845" s="269"/>
      <c r="AX845" s="269"/>
      <c r="AY845" s="269"/>
      <c r="AZ845" s="269"/>
      <c r="BA845" s="269"/>
      <c r="BB845" s="269"/>
      <c r="BC845" s="269"/>
      <c r="BD845" s="269"/>
      <c r="BE845" s="269"/>
      <c r="BF845" s="269"/>
      <c r="BG845" s="269"/>
      <c r="BH845" s="269"/>
      <c r="BI845" s="269"/>
      <c r="BJ845" s="269"/>
      <c r="BK845" s="269"/>
      <c r="BL845" s="269"/>
      <c r="BM845" s="269"/>
      <c r="BN845" s="269"/>
      <c r="BO845" s="269"/>
      <c r="BP845" s="269"/>
      <c r="BQ845" s="269"/>
    </row>
    <row r="846" spans="1:69" ht="15.75" customHeight="1">
      <c r="A846" s="269"/>
      <c r="B846" s="269"/>
      <c r="C846" s="269"/>
      <c r="D846" s="269"/>
      <c r="E846" s="269"/>
      <c r="F846" s="269"/>
      <c r="G846" s="269"/>
      <c r="H846" s="269"/>
      <c r="I846" s="269"/>
      <c r="J846" s="269"/>
      <c r="K846" s="269"/>
      <c r="L846" s="269"/>
      <c r="M846" s="269"/>
      <c r="N846" s="269"/>
      <c r="O846" s="269"/>
      <c r="P846" s="269"/>
      <c r="Q846" s="269"/>
      <c r="R846" s="269"/>
      <c r="S846" s="269"/>
      <c r="T846" s="269"/>
      <c r="U846" s="269"/>
      <c r="V846" s="269"/>
      <c r="W846" s="269"/>
      <c r="X846" s="269"/>
      <c r="Y846" s="269"/>
      <c r="Z846" s="269"/>
      <c r="AA846" s="269"/>
      <c r="AB846" s="269"/>
      <c r="AC846" s="269"/>
      <c r="AD846" s="269"/>
      <c r="AE846" s="269"/>
      <c r="AF846" s="269"/>
      <c r="AG846" s="269"/>
      <c r="AH846" s="269"/>
      <c r="AI846" s="269"/>
      <c r="AJ846" s="269"/>
      <c r="AK846" s="269"/>
      <c r="AL846" s="269"/>
      <c r="AM846" s="269"/>
      <c r="AN846" s="269"/>
      <c r="AO846" s="269"/>
      <c r="AP846" s="269"/>
      <c r="AQ846" s="269"/>
      <c r="AR846" s="269"/>
      <c r="AS846" s="269"/>
      <c r="AT846" s="269"/>
      <c r="AU846" s="269"/>
      <c r="AV846" s="269"/>
      <c r="AW846" s="269"/>
      <c r="AX846" s="269"/>
      <c r="AY846" s="269"/>
      <c r="AZ846" s="269"/>
      <c r="BA846" s="269"/>
      <c r="BB846" s="269"/>
      <c r="BC846" s="269"/>
      <c r="BD846" s="269"/>
      <c r="BE846" s="269"/>
      <c r="BF846" s="269"/>
      <c r="BG846" s="269"/>
      <c r="BH846" s="269"/>
      <c r="BI846" s="269"/>
      <c r="BJ846" s="269"/>
      <c r="BK846" s="269"/>
      <c r="BL846" s="269"/>
      <c r="BM846" s="269"/>
      <c r="BN846" s="269"/>
      <c r="BO846" s="269"/>
      <c r="BP846" s="269"/>
      <c r="BQ846" s="269"/>
    </row>
    <row r="847" spans="1:69" ht="15.75" customHeight="1">
      <c r="A847" s="269"/>
      <c r="B847" s="269"/>
      <c r="C847" s="269"/>
      <c r="D847" s="269"/>
      <c r="E847" s="269"/>
      <c r="F847" s="269"/>
      <c r="G847" s="269"/>
      <c r="H847" s="269"/>
      <c r="I847" s="269"/>
      <c r="J847" s="269"/>
      <c r="K847" s="269"/>
      <c r="L847" s="269"/>
      <c r="M847" s="269"/>
      <c r="N847" s="269"/>
      <c r="O847" s="269"/>
      <c r="P847" s="269"/>
      <c r="Q847" s="269"/>
      <c r="R847" s="269"/>
      <c r="S847" s="269"/>
      <c r="T847" s="269"/>
      <c r="U847" s="269"/>
      <c r="V847" s="269"/>
      <c r="W847" s="269"/>
      <c r="X847" s="269"/>
      <c r="Y847" s="269"/>
      <c r="Z847" s="269"/>
      <c r="AA847" s="269"/>
      <c r="AB847" s="269"/>
      <c r="AC847" s="269"/>
      <c r="AD847" s="269"/>
      <c r="AE847" s="269"/>
      <c r="AF847" s="269"/>
      <c r="AG847" s="269"/>
      <c r="AH847" s="269"/>
      <c r="AI847" s="269"/>
      <c r="AJ847" s="269"/>
      <c r="AK847" s="269"/>
      <c r="AL847" s="269"/>
      <c r="AM847" s="269"/>
      <c r="AN847" s="269"/>
      <c r="AO847" s="269"/>
      <c r="AP847" s="269"/>
      <c r="AQ847" s="269"/>
      <c r="AR847" s="269"/>
      <c r="AS847" s="269"/>
      <c r="AT847" s="269"/>
      <c r="AU847" s="269"/>
      <c r="AV847" s="269"/>
      <c r="AW847" s="269"/>
      <c r="AX847" s="269"/>
      <c r="AY847" s="269"/>
      <c r="AZ847" s="269"/>
      <c r="BA847" s="269"/>
      <c r="BB847" s="269"/>
      <c r="BC847" s="269"/>
      <c r="BD847" s="269"/>
      <c r="BE847" s="269"/>
      <c r="BF847" s="269"/>
      <c r="BG847" s="269"/>
      <c r="BH847" s="269"/>
      <c r="BI847" s="269"/>
      <c r="BJ847" s="269"/>
      <c r="BK847" s="269"/>
      <c r="BL847" s="269"/>
      <c r="BM847" s="269"/>
      <c r="BN847" s="269"/>
      <c r="BO847" s="269"/>
      <c r="BP847" s="269"/>
      <c r="BQ847" s="269"/>
    </row>
    <row r="848" spans="1:69" ht="15.75" customHeight="1">
      <c r="A848" s="269"/>
      <c r="B848" s="269"/>
      <c r="C848" s="269"/>
      <c r="D848" s="269"/>
      <c r="E848" s="269"/>
      <c r="F848" s="269"/>
      <c r="G848" s="269"/>
      <c r="H848" s="269"/>
      <c r="I848" s="269"/>
      <c r="J848" s="269"/>
      <c r="K848" s="269"/>
      <c r="L848" s="269"/>
      <c r="M848" s="269"/>
      <c r="N848" s="269"/>
      <c r="O848" s="269"/>
      <c r="P848" s="269"/>
      <c r="Q848" s="269"/>
      <c r="R848" s="269"/>
      <c r="S848" s="269"/>
      <c r="T848" s="269"/>
      <c r="U848" s="269"/>
      <c r="V848" s="269"/>
      <c r="W848" s="269"/>
      <c r="X848" s="269"/>
      <c r="Y848" s="269"/>
      <c r="Z848" s="269"/>
      <c r="AA848" s="269"/>
      <c r="AB848" s="269"/>
      <c r="AC848" s="269"/>
      <c r="AD848" s="269"/>
      <c r="AE848" s="269"/>
      <c r="AF848" s="269"/>
      <c r="AG848" s="269"/>
      <c r="AH848" s="269"/>
      <c r="AI848" s="269"/>
      <c r="AJ848" s="269"/>
      <c r="AK848" s="269"/>
      <c r="AL848" s="269"/>
      <c r="AM848" s="269"/>
      <c r="AN848" s="269"/>
      <c r="AO848" s="269"/>
      <c r="AP848" s="269"/>
      <c r="AQ848" s="269"/>
      <c r="AR848" s="269"/>
      <c r="AS848" s="269"/>
      <c r="AT848" s="269"/>
      <c r="AU848" s="269"/>
      <c r="AV848" s="269"/>
      <c r="AW848" s="269"/>
      <c r="AX848" s="269"/>
      <c r="AY848" s="269"/>
      <c r="AZ848" s="269"/>
      <c r="BA848" s="269"/>
      <c r="BB848" s="269"/>
      <c r="BC848" s="269"/>
      <c r="BD848" s="269"/>
      <c r="BE848" s="269"/>
      <c r="BF848" s="269"/>
      <c r="BG848" s="269"/>
      <c r="BH848" s="269"/>
      <c r="BI848" s="269"/>
      <c r="BJ848" s="269"/>
      <c r="BK848" s="269"/>
      <c r="BL848" s="269"/>
      <c r="BM848" s="269"/>
      <c r="BN848" s="269"/>
      <c r="BO848" s="269"/>
      <c r="BP848" s="269"/>
      <c r="BQ848" s="269"/>
    </row>
    <row r="849" spans="1:69" ht="15.75" customHeight="1">
      <c r="A849" s="269"/>
      <c r="B849" s="269"/>
      <c r="C849" s="269"/>
      <c r="D849" s="269"/>
      <c r="E849" s="269"/>
      <c r="F849" s="269"/>
      <c r="G849" s="269"/>
      <c r="H849" s="269"/>
      <c r="I849" s="269"/>
      <c r="J849" s="269"/>
      <c r="K849" s="269"/>
      <c r="L849" s="269"/>
      <c r="M849" s="269"/>
      <c r="N849" s="269"/>
      <c r="O849" s="269"/>
      <c r="P849" s="269"/>
      <c r="Q849" s="269"/>
      <c r="R849" s="269"/>
      <c r="S849" s="269"/>
      <c r="T849" s="269"/>
      <c r="U849" s="269"/>
      <c r="V849" s="269"/>
      <c r="W849" s="269"/>
      <c r="X849" s="269"/>
      <c r="Y849" s="269"/>
      <c r="Z849" s="269"/>
      <c r="AA849" s="269"/>
      <c r="AB849" s="269"/>
      <c r="AC849" s="269"/>
      <c r="AD849" s="269"/>
      <c r="AE849" s="269"/>
      <c r="AF849" s="269"/>
      <c r="AG849" s="269"/>
      <c r="AH849" s="269"/>
      <c r="AI849" s="269"/>
      <c r="AJ849" s="269"/>
      <c r="AK849" s="269"/>
      <c r="AL849" s="269"/>
      <c r="AM849" s="269"/>
      <c r="AN849" s="269"/>
      <c r="AO849" s="269"/>
      <c r="AP849" s="269"/>
      <c r="AQ849" s="269"/>
      <c r="AR849" s="269"/>
      <c r="AS849" s="269"/>
      <c r="AT849" s="269"/>
      <c r="AU849" s="269"/>
      <c r="AV849" s="269"/>
      <c r="AW849" s="269"/>
      <c r="AX849" s="269"/>
      <c r="AY849" s="269"/>
      <c r="AZ849" s="269"/>
      <c r="BA849" s="269"/>
      <c r="BB849" s="269"/>
      <c r="BC849" s="269"/>
      <c r="BD849" s="269"/>
      <c r="BE849" s="269"/>
      <c r="BF849" s="269"/>
      <c r="BG849" s="269"/>
      <c r="BH849" s="269"/>
      <c r="BI849" s="269"/>
      <c r="BJ849" s="269"/>
      <c r="BK849" s="269"/>
      <c r="BL849" s="269"/>
      <c r="BM849" s="269"/>
      <c r="BN849" s="269"/>
      <c r="BO849" s="269"/>
      <c r="BP849" s="269"/>
      <c r="BQ849" s="269"/>
    </row>
    <row r="850" spans="1:69" ht="15.75" customHeight="1">
      <c r="A850" s="269"/>
      <c r="B850" s="269"/>
      <c r="C850" s="269"/>
      <c r="D850" s="269"/>
      <c r="E850" s="269"/>
      <c r="F850" s="269"/>
      <c r="G850" s="269"/>
      <c r="H850" s="269"/>
      <c r="I850" s="269"/>
      <c r="J850" s="269"/>
      <c r="K850" s="269"/>
      <c r="L850" s="269"/>
      <c r="M850" s="269"/>
      <c r="N850" s="269"/>
      <c r="O850" s="269"/>
      <c r="P850" s="269"/>
      <c r="Q850" s="269"/>
      <c r="R850" s="269"/>
      <c r="S850" s="269"/>
      <c r="T850" s="269"/>
      <c r="U850" s="269"/>
      <c r="V850" s="269"/>
      <c r="W850" s="269"/>
      <c r="X850" s="269"/>
      <c r="Y850" s="269"/>
      <c r="Z850" s="269"/>
      <c r="AA850" s="269"/>
      <c r="AB850" s="269"/>
      <c r="AC850" s="269"/>
      <c r="AD850" s="269"/>
      <c r="AE850" s="269"/>
      <c r="AF850" s="269"/>
      <c r="AG850" s="269"/>
      <c r="AH850" s="269"/>
      <c r="AI850" s="269"/>
      <c r="AJ850" s="269"/>
      <c r="AK850" s="269"/>
      <c r="AL850" s="269"/>
      <c r="AM850" s="269"/>
      <c r="AN850" s="269"/>
      <c r="AO850" s="269"/>
      <c r="AP850" s="269"/>
      <c r="AQ850" s="269"/>
      <c r="AR850" s="269"/>
      <c r="AS850" s="269"/>
      <c r="AT850" s="269"/>
      <c r="AU850" s="269"/>
      <c r="AV850" s="269"/>
      <c r="AW850" s="269"/>
      <c r="AX850" s="269"/>
      <c r="AY850" s="269"/>
      <c r="AZ850" s="269"/>
      <c r="BA850" s="269"/>
      <c r="BB850" s="269"/>
      <c r="BC850" s="269"/>
      <c r="BD850" s="269"/>
      <c r="BE850" s="269"/>
      <c r="BF850" s="269"/>
      <c r="BG850" s="269"/>
      <c r="BH850" s="269"/>
      <c r="BI850" s="269"/>
      <c r="BJ850" s="269"/>
      <c r="BK850" s="269"/>
      <c r="BL850" s="269"/>
      <c r="BM850" s="269"/>
      <c r="BN850" s="269"/>
      <c r="BO850" s="269"/>
      <c r="BP850" s="269"/>
      <c r="BQ850" s="269"/>
    </row>
    <row r="851" spans="1:69" ht="15.75" customHeight="1">
      <c r="A851" s="269"/>
      <c r="B851" s="269"/>
      <c r="C851" s="269"/>
      <c r="D851" s="269"/>
      <c r="E851" s="269"/>
      <c r="F851" s="269"/>
      <c r="G851" s="269"/>
      <c r="H851" s="269"/>
      <c r="I851" s="269"/>
      <c r="J851" s="269"/>
      <c r="K851" s="269"/>
      <c r="L851" s="269"/>
      <c r="M851" s="269"/>
      <c r="N851" s="269"/>
      <c r="O851" s="269"/>
      <c r="P851" s="269"/>
      <c r="Q851" s="269"/>
      <c r="R851" s="269"/>
      <c r="S851" s="269"/>
      <c r="T851" s="269"/>
      <c r="U851" s="269"/>
      <c r="V851" s="269"/>
      <c r="W851" s="269"/>
      <c r="X851" s="269"/>
      <c r="Y851" s="269"/>
      <c r="Z851" s="269"/>
      <c r="AA851" s="269"/>
      <c r="AB851" s="269"/>
      <c r="AC851" s="269"/>
      <c r="AD851" s="269"/>
      <c r="AE851" s="269"/>
      <c r="AF851" s="269"/>
      <c r="AG851" s="269"/>
      <c r="AH851" s="269"/>
      <c r="AI851" s="269"/>
      <c r="AJ851" s="269"/>
      <c r="AK851" s="269"/>
      <c r="AL851" s="269"/>
      <c r="AM851" s="269"/>
      <c r="AN851" s="269"/>
      <c r="AO851" s="269"/>
      <c r="AP851" s="269"/>
      <c r="AQ851" s="269"/>
      <c r="AR851" s="269"/>
      <c r="AS851" s="269"/>
      <c r="AT851" s="269"/>
      <c r="AU851" s="269"/>
      <c r="AV851" s="269"/>
      <c r="AW851" s="269"/>
      <c r="AX851" s="269"/>
      <c r="AY851" s="269"/>
      <c r="AZ851" s="269"/>
      <c r="BA851" s="269"/>
      <c r="BB851" s="269"/>
      <c r="BC851" s="269"/>
      <c r="BD851" s="269"/>
      <c r="BE851" s="269"/>
      <c r="BF851" s="269"/>
      <c r="BG851" s="269"/>
      <c r="BH851" s="269"/>
      <c r="BI851" s="269"/>
      <c r="BJ851" s="269"/>
      <c r="BK851" s="269"/>
      <c r="BL851" s="269"/>
      <c r="BM851" s="269"/>
      <c r="BN851" s="269"/>
      <c r="BO851" s="269"/>
      <c r="BP851" s="269"/>
      <c r="BQ851" s="269"/>
    </row>
    <row r="852" spans="1:69" ht="15.75" customHeight="1">
      <c r="A852" s="269"/>
      <c r="B852" s="269"/>
      <c r="C852" s="269"/>
      <c r="D852" s="269"/>
      <c r="E852" s="269"/>
      <c r="F852" s="269"/>
      <c r="G852" s="269"/>
      <c r="H852" s="269"/>
      <c r="I852" s="269"/>
      <c r="J852" s="269"/>
      <c r="K852" s="269"/>
      <c r="L852" s="269"/>
      <c r="M852" s="269"/>
      <c r="N852" s="269"/>
      <c r="O852" s="269"/>
      <c r="P852" s="269"/>
      <c r="Q852" s="269"/>
      <c r="R852" s="269"/>
      <c r="S852" s="269"/>
      <c r="T852" s="269"/>
      <c r="U852" s="269"/>
      <c r="V852" s="269"/>
      <c r="W852" s="269"/>
      <c r="X852" s="269"/>
      <c r="Y852" s="269"/>
      <c r="Z852" s="269"/>
      <c r="AA852" s="269"/>
      <c r="AB852" s="269"/>
      <c r="AC852" s="269"/>
      <c r="AD852" s="269"/>
      <c r="AE852" s="269"/>
      <c r="AF852" s="269"/>
      <c r="AG852" s="269"/>
      <c r="AH852" s="269"/>
      <c r="AI852" s="269"/>
      <c r="AJ852" s="269"/>
      <c r="AK852" s="269"/>
      <c r="AL852" s="269"/>
      <c r="AM852" s="269"/>
      <c r="AN852" s="269"/>
      <c r="AO852" s="269"/>
      <c r="AP852" s="269"/>
      <c r="AQ852" s="269"/>
      <c r="AR852" s="269"/>
      <c r="AS852" s="269"/>
      <c r="AT852" s="269"/>
      <c r="AU852" s="269"/>
      <c r="AV852" s="269"/>
      <c r="AW852" s="269"/>
      <c r="AX852" s="269"/>
      <c r="AY852" s="269"/>
      <c r="AZ852" s="269"/>
      <c r="BA852" s="269"/>
      <c r="BB852" s="269"/>
      <c r="BC852" s="269"/>
      <c r="BD852" s="269"/>
      <c r="BE852" s="269"/>
      <c r="BF852" s="269"/>
      <c r="BG852" s="269"/>
      <c r="BH852" s="269"/>
      <c r="BI852" s="269"/>
      <c r="BJ852" s="269"/>
      <c r="BK852" s="269"/>
      <c r="BL852" s="269"/>
      <c r="BM852" s="269"/>
      <c r="BN852" s="269"/>
      <c r="BO852" s="269"/>
      <c r="BP852" s="269"/>
      <c r="BQ852" s="269"/>
    </row>
    <row r="853" spans="1:69" ht="15.75" customHeight="1">
      <c r="A853" s="269"/>
      <c r="B853" s="269"/>
      <c r="C853" s="269"/>
      <c r="D853" s="269"/>
      <c r="E853" s="269"/>
      <c r="F853" s="269"/>
      <c r="G853" s="269"/>
      <c r="H853" s="269"/>
      <c r="I853" s="269"/>
      <c r="J853" s="269"/>
      <c r="K853" s="269"/>
      <c r="L853" s="269"/>
      <c r="M853" s="269"/>
      <c r="N853" s="269"/>
      <c r="O853" s="269"/>
      <c r="P853" s="269"/>
      <c r="Q853" s="269"/>
      <c r="R853" s="269"/>
      <c r="S853" s="269"/>
      <c r="T853" s="269"/>
      <c r="U853" s="269"/>
      <c r="V853" s="269"/>
      <c r="W853" s="269"/>
      <c r="X853" s="269"/>
      <c r="Y853" s="269"/>
      <c r="Z853" s="269"/>
      <c r="AA853" s="269"/>
      <c r="AB853" s="269"/>
      <c r="AC853" s="269"/>
      <c r="AD853" s="269"/>
      <c r="AE853" s="269"/>
      <c r="AF853" s="269"/>
      <c r="AG853" s="269"/>
      <c r="AH853" s="269"/>
      <c r="AI853" s="269"/>
      <c r="AJ853" s="269"/>
      <c r="AK853" s="269"/>
      <c r="AL853" s="269"/>
      <c r="AM853" s="269"/>
      <c r="AN853" s="269"/>
      <c r="AO853" s="269"/>
      <c r="AP853" s="269"/>
      <c r="AQ853" s="269"/>
      <c r="AR853" s="269"/>
      <c r="AS853" s="269"/>
      <c r="AT853" s="269"/>
      <c r="AU853" s="269"/>
      <c r="AV853" s="269"/>
      <c r="AW853" s="269"/>
      <c r="AX853" s="269"/>
      <c r="AY853" s="269"/>
      <c r="AZ853" s="269"/>
      <c r="BA853" s="269"/>
      <c r="BB853" s="269"/>
      <c r="BC853" s="269"/>
      <c r="BD853" s="269"/>
      <c r="BE853" s="269"/>
      <c r="BF853" s="269"/>
      <c r="BG853" s="269"/>
      <c r="BH853" s="269"/>
      <c r="BI853" s="269"/>
      <c r="BJ853" s="269"/>
      <c r="BK853" s="269"/>
      <c r="BL853" s="269"/>
      <c r="BM853" s="269"/>
      <c r="BN853" s="269"/>
      <c r="BO853" s="269"/>
      <c r="BP853" s="269"/>
      <c r="BQ853" s="269"/>
    </row>
    <row r="854" spans="1:69" ht="15.75" customHeight="1">
      <c r="A854" s="269"/>
      <c r="B854" s="269"/>
      <c r="C854" s="269"/>
      <c r="D854" s="269"/>
      <c r="E854" s="269"/>
      <c r="F854" s="269"/>
      <c r="G854" s="269"/>
      <c r="H854" s="269"/>
      <c r="I854" s="269"/>
      <c r="J854" s="269"/>
      <c r="K854" s="269"/>
      <c r="L854" s="269"/>
      <c r="M854" s="269"/>
      <c r="N854" s="269"/>
      <c r="O854" s="269"/>
      <c r="P854" s="269"/>
      <c r="Q854" s="269"/>
      <c r="R854" s="269"/>
      <c r="S854" s="269"/>
      <c r="T854" s="269"/>
      <c r="U854" s="269"/>
      <c r="V854" s="269"/>
      <c r="W854" s="269"/>
      <c r="X854" s="269"/>
      <c r="Y854" s="269"/>
      <c r="Z854" s="269"/>
      <c r="AA854" s="269"/>
      <c r="AB854" s="269"/>
      <c r="AC854" s="269"/>
      <c r="AD854" s="269"/>
      <c r="AE854" s="269"/>
      <c r="AF854" s="269"/>
      <c r="AG854" s="269"/>
      <c r="AH854" s="269"/>
      <c r="AI854" s="269"/>
      <c r="AJ854" s="269"/>
      <c r="AK854" s="269"/>
      <c r="AL854" s="269"/>
      <c r="AM854" s="269"/>
      <c r="AN854" s="269"/>
      <c r="AO854" s="269"/>
      <c r="AP854" s="269"/>
      <c r="AQ854" s="269"/>
      <c r="AR854" s="269"/>
      <c r="AS854" s="269"/>
      <c r="AT854" s="269"/>
      <c r="AU854" s="269"/>
      <c r="AV854" s="269"/>
      <c r="AW854" s="269"/>
      <c r="AX854" s="269"/>
      <c r="AY854" s="269"/>
      <c r="AZ854" s="269"/>
      <c r="BA854" s="269"/>
      <c r="BB854" s="269"/>
      <c r="BC854" s="269"/>
      <c r="BD854" s="269"/>
      <c r="BE854" s="269"/>
      <c r="BF854" s="269"/>
      <c r="BG854" s="269"/>
      <c r="BH854" s="269"/>
      <c r="BI854" s="269"/>
      <c r="BJ854" s="269"/>
      <c r="BK854" s="269"/>
      <c r="BL854" s="269"/>
      <c r="BM854" s="269"/>
      <c r="BN854" s="269"/>
      <c r="BO854" s="269"/>
      <c r="BP854" s="269"/>
      <c r="BQ854" s="269"/>
    </row>
    <row r="855" spans="1:69" ht="15.75" customHeight="1">
      <c r="A855" s="269"/>
      <c r="B855" s="269"/>
      <c r="C855" s="269"/>
      <c r="D855" s="269"/>
      <c r="E855" s="269"/>
      <c r="F855" s="269"/>
      <c r="G855" s="269"/>
      <c r="H855" s="269"/>
      <c r="I855" s="269"/>
      <c r="J855" s="269"/>
      <c r="K855" s="269"/>
      <c r="L855" s="269"/>
      <c r="M855" s="269"/>
      <c r="N855" s="269"/>
      <c r="O855" s="269"/>
      <c r="P855" s="269"/>
      <c r="Q855" s="269"/>
      <c r="R855" s="269"/>
      <c r="S855" s="269"/>
      <c r="T855" s="269"/>
      <c r="U855" s="269"/>
      <c r="V855" s="269"/>
      <c r="W855" s="269"/>
      <c r="X855" s="269"/>
      <c r="Y855" s="269"/>
      <c r="Z855" s="269"/>
      <c r="AA855" s="269"/>
      <c r="AB855" s="269"/>
      <c r="AC855" s="269"/>
      <c r="AD855" s="269"/>
      <c r="AE855" s="269"/>
      <c r="AF855" s="269"/>
      <c r="AG855" s="269"/>
      <c r="AH855" s="269"/>
      <c r="AI855" s="269"/>
      <c r="AJ855" s="269"/>
      <c r="AK855" s="269"/>
      <c r="AL855" s="269"/>
      <c r="AM855" s="269"/>
      <c r="AN855" s="269"/>
      <c r="AO855" s="269"/>
      <c r="AP855" s="269"/>
      <c r="AQ855" s="269"/>
      <c r="AR855" s="269"/>
      <c r="AS855" s="269"/>
      <c r="AT855" s="269"/>
      <c r="AU855" s="269"/>
      <c r="AV855" s="269"/>
      <c r="AW855" s="269"/>
      <c r="AX855" s="269"/>
      <c r="AY855" s="269"/>
      <c r="AZ855" s="269"/>
      <c r="BA855" s="269"/>
      <c r="BB855" s="269"/>
      <c r="BC855" s="269"/>
      <c r="BD855" s="269"/>
      <c r="BE855" s="269"/>
      <c r="BF855" s="269"/>
      <c r="BG855" s="269"/>
      <c r="BH855" s="269"/>
      <c r="BI855" s="269"/>
      <c r="BJ855" s="269"/>
      <c r="BK855" s="269"/>
      <c r="BL855" s="269"/>
      <c r="BM855" s="269"/>
      <c r="BN855" s="269"/>
      <c r="BO855" s="269"/>
      <c r="BP855" s="269"/>
      <c r="BQ855" s="269"/>
    </row>
    <row r="856" spans="1:69" ht="15.75" customHeight="1">
      <c r="A856" s="269"/>
      <c r="B856" s="269"/>
      <c r="C856" s="269"/>
      <c r="D856" s="269"/>
      <c r="E856" s="269"/>
      <c r="F856" s="269"/>
      <c r="G856" s="269"/>
      <c r="H856" s="269"/>
      <c r="I856" s="269"/>
      <c r="J856" s="269"/>
      <c r="K856" s="269"/>
      <c r="L856" s="269"/>
      <c r="M856" s="269"/>
      <c r="N856" s="269"/>
      <c r="O856" s="269"/>
      <c r="P856" s="269"/>
      <c r="Q856" s="269"/>
      <c r="R856" s="269"/>
      <c r="S856" s="269"/>
      <c r="T856" s="269"/>
      <c r="U856" s="269"/>
      <c r="V856" s="269"/>
      <c r="W856" s="269"/>
      <c r="X856" s="269"/>
      <c r="Y856" s="269"/>
      <c r="Z856" s="269"/>
      <c r="AA856" s="269"/>
      <c r="AB856" s="269"/>
      <c r="AC856" s="269"/>
      <c r="AD856" s="269"/>
      <c r="AE856" s="269"/>
      <c r="AF856" s="269"/>
      <c r="AG856" s="269"/>
      <c r="AH856" s="269"/>
      <c r="AI856" s="269"/>
      <c r="AJ856" s="269"/>
      <c r="AK856" s="269"/>
      <c r="AL856" s="269"/>
      <c r="AM856" s="269"/>
      <c r="AN856" s="269"/>
      <c r="AO856" s="269"/>
      <c r="AP856" s="269"/>
      <c r="AQ856" s="269"/>
      <c r="AR856" s="269"/>
      <c r="AS856" s="269"/>
      <c r="AT856" s="269"/>
      <c r="AU856" s="269"/>
      <c r="AV856" s="269"/>
      <c r="AW856" s="269"/>
      <c r="AX856" s="269"/>
      <c r="AY856" s="269"/>
      <c r="AZ856" s="269"/>
      <c r="BA856" s="269"/>
      <c r="BB856" s="269"/>
      <c r="BC856" s="269"/>
      <c r="BD856" s="269"/>
      <c r="BE856" s="269"/>
      <c r="BF856" s="269"/>
      <c r="BG856" s="269"/>
      <c r="BH856" s="269"/>
      <c r="BI856" s="269"/>
      <c r="BJ856" s="269"/>
      <c r="BK856" s="269"/>
      <c r="BL856" s="269"/>
      <c r="BM856" s="269"/>
      <c r="BN856" s="269"/>
      <c r="BO856" s="269"/>
      <c r="BP856" s="269"/>
      <c r="BQ856" s="269"/>
    </row>
    <row r="857" spans="1:69" ht="15.75" customHeight="1">
      <c r="A857" s="269"/>
      <c r="B857" s="269"/>
      <c r="C857" s="269"/>
      <c r="D857" s="269"/>
      <c r="E857" s="269"/>
      <c r="F857" s="269"/>
      <c r="G857" s="269"/>
      <c r="H857" s="269"/>
      <c r="I857" s="269"/>
      <c r="J857" s="269"/>
      <c r="K857" s="269"/>
      <c r="L857" s="269"/>
      <c r="M857" s="269"/>
      <c r="N857" s="269"/>
      <c r="O857" s="269"/>
      <c r="P857" s="269"/>
      <c r="Q857" s="269"/>
      <c r="R857" s="269"/>
      <c r="S857" s="269"/>
      <c r="T857" s="269"/>
      <c r="U857" s="269"/>
      <c r="V857" s="269"/>
      <c r="W857" s="269"/>
      <c r="X857" s="269"/>
      <c r="Y857" s="269"/>
      <c r="Z857" s="269"/>
      <c r="AA857" s="269"/>
      <c r="AB857" s="269"/>
      <c r="AC857" s="269"/>
      <c r="AD857" s="269"/>
      <c r="AE857" s="269"/>
      <c r="AF857" s="269"/>
      <c r="AG857" s="269"/>
      <c r="AH857" s="269"/>
      <c r="AI857" s="269"/>
      <c r="AJ857" s="269"/>
      <c r="AK857" s="269"/>
      <c r="AL857" s="269"/>
      <c r="AM857" s="269"/>
      <c r="AN857" s="269"/>
      <c r="AO857" s="269"/>
      <c r="AP857" s="269"/>
      <c r="AQ857" s="269"/>
      <c r="AR857" s="269"/>
      <c r="AS857" s="269"/>
      <c r="AT857" s="269"/>
      <c r="AU857" s="269"/>
      <c r="AV857" s="269"/>
      <c r="AW857" s="269"/>
      <c r="AX857" s="269"/>
      <c r="AY857" s="269"/>
      <c r="AZ857" s="269"/>
      <c r="BA857" s="269"/>
      <c r="BB857" s="269"/>
      <c r="BC857" s="269"/>
      <c r="BD857" s="269"/>
      <c r="BE857" s="269"/>
      <c r="BF857" s="269"/>
      <c r="BG857" s="269"/>
      <c r="BH857" s="269"/>
      <c r="BI857" s="269"/>
      <c r="BJ857" s="269"/>
      <c r="BK857" s="269"/>
      <c r="BL857" s="269"/>
      <c r="BM857" s="269"/>
      <c r="BN857" s="269"/>
      <c r="BO857" s="269"/>
      <c r="BP857" s="269"/>
      <c r="BQ857" s="269"/>
    </row>
    <row r="858" spans="1:69" ht="15.75" customHeight="1">
      <c r="A858" s="269"/>
      <c r="B858" s="269"/>
      <c r="C858" s="269"/>
      <c r="D858" s="269"/>
      <c r="E858" s="269"/>
      <c r="F858" s="269"/>
      <c r="G858" s="269"/>
      <c r="H858" s="269"/>
      <c r="I858" s="269"/>
      <c r="J858" s="269"/>
      <c r="K858" s="269"/>
      <c r="L858" s="269"/>
      <c r="M858" s="269"/>
      <c r="N858" s="269"/>
      <c r="O858" s="269"/>
      <c r="P858" s="269"/>
      <c r="Q858" s="269"/>
      <c r="R858" s="269"/>
      <c r="S858" s="269"/>
      <c r="T858" s="269"/>
      <c r="U858" s="269"/>
      <c r="V858" s="269"/>
      <c r="W858" s="269"/>
      <c r="X858" s="269"/>
      <c r="Y858" s="269"/>
      <c r="Z858" s="269"/>
      <c r="AA858" s="269"/>
      <c r="AB858" s="269"/>
      <c r="AC858" s="269"/>
      <c r="AD858" s="269"/>
      <c r="AE858" s="269"/>
      <c r="AF858" s="269"/>
      <c r="AG858" s="269"/>
      <c r="AH858" s="269"/>
      <c r="AI858" s="269"/>
      <c r="AJ858" s="269"/>
      <c r="AK858" s="269"/>
      <c r="AL858" s="269"/>
      <c r="AM858" s="269"/>
      <c r="AN858" s="269"/>
      <c r="AO858" s="269"/>
      <c r="AP858" s="269"/>
      <c r="AQ858" s="269"/>
      <c r="AR858" s="269"/>
      <c r="AS858" s="269"/>
      <c r="AT858" s="269"/>
      <c r="AU858" s="269"/>
      <c r="AV858" s="269"/>
      <c r="AW858" s="269"/>
      <c r="AX858" s="269"/>
      <c r="AY858" s="269"/>
      <c r="AZ858" s="269"/>
      <c r="BA858" s="269"/>
      <c r="BB858" s="269"/>
      <c r="BC858" s="269"/>
      <c r="BD858" s="269"/>
      <c r="BE858" s="269"/>
      <c r="BF858" s="269"/>
      <c r="BG858" s="269"/>
      <c r="BH858" s="269"/>
      <c r="BI858" s="269"/>
      <c r="BJ858" s="269"/>
      <c r="BK858" s="269"/>
      <c r="BL858" s="269"/>
      <c r="BM858" s="269"/>
      <c r="BN858" s="269"/>
      <c r="BO858" s="269"/>
      <c r="BP858" s="269"/>
      <c r="BQ858" s="269"/>
    </row>
    <row r="859" spans="1:69" ht="15.75" customHeight="1">
      <c r="A859" s="269"/>
      <c r="B859" s="269"/>
      <c r="C859" s="269"/>
      <c r="D859" s="269"/>
      <c r="E859" s="269"/>
      <c r="F859" s="269"/>
      <c r="G859" s="269"/>
      <c r="H859" s="269"/>
      <c r="I859" s="269"/>
      <c r="J859" s="269"/>
      <c r="K859" s="269"/>
      <c r="L859" s="269"/>
      <c r="M859" s="269"/>
      <c r="N859" s="269"/>
      <c r="O859" s="269"/>
      <c r="P859" s="269"/>
      <c r="Q859" s="269"/>
      <c r="R859" s="269"/>
      <c r="S859" s="269"/>
      <c r="T859" s="269"/>
      <c r="U859" s="269"/>
      <c r="V859" s="269"/>
      <c r="W859" s="269"/>
      <c r="X859" s="269"/>
      <c r="Y859" s="269"/>
      <c r="Z859" s="269"/>
      <c r="AA859" s="269"/>
      <c r="AB859" s="269"/>
      <c r="AC859" s="269"/>
      <c r="AD859" s="269"/>
      <c r="AE859" s="269"/>
      <c r="AF859" s="269"/>
      <c r="AG859" s="269"/>
      <c r="AH859" s="269"/>
      <c r="AI859" s="269"/>
      <c r="AJ859" s="269"/>
      <c r="AK859" s="269"/>
      <c r="AL859" s="269"/>
      <c r="AM859" s="269"/>
      <c r="AN859" s="269"/>
      <c r="AO859" s="269"/>
      <c r="AP859" s="269"/>
      <c r="AQ859" s="269"/>
      <c r="AR859" s="269"/>
      <c r="AS859" s="269"/>
      <c r="AT859" s="269"/>
      <c r="AU859" s="269"/>
      <c r="AV859" s="269"/>
      <c r="AW859" s="269"/>
      <c r="AX859" s="269"/>
      <c r="AY859" s="269"/>
      <c r="AZ859" s="269"/>
      <c r="BA859" s="269"/>
      <c r="BB859" s="269"/>
      <c r="BC859" s="269"/>
      <c r="BD859" s="269"/>
      <c r="BE859" s="269"/>
      <c r="BF859" s="269"/>
      <c r="BG859" s="269"/>
      <c r="BH859" s="269"/>
      <c r="BI859" s="269"/>
      <c r="BJ859" s="269"/>
      <c r="BK859" s="269"/>
      <c r="BL859" s="269"/>
      <c r="BM859" s="269"/>
      <c r="BN859" s="269"/>
      <c r="BO859" s="269"/>
      <c r="BP859" s="269"/>
      <c r="BQ859" s="269"/>
    </row>
    <row r="860" spans="1:69" ht="15.75" customHeight="1">
      <c r="A860" s="269"/>
      <c r="B860" s="269"/>
      <c r="C860" s="269"/>
      <c r="D860" s="269"/>
      <c r="E860" s="269"/>
      <c r="F860" s="269"/>
      <c r="G860" s="269"/>
      <c r="H860" s="269"/>
      <c r="I860" s="269"/>
      <c r="J860" s="269"/>
      <c r="K860" s="269"/>
      <c r="L860" s="269"/>
      <c r="M860" s="269"/>
      <c r="N860" s="269"/>
      <c r="O860" s="269"/>
      <c r="P860" s="269"/>
      <c r="Q860" s="269"/>
      <c r="R860" s="269"/>
      <c r="S860" s="269"/>
      <c r="T860" s="269"/>
      <c r="U860" s="269"/>
      <c r="V860" s="269"/>
      <c r="W860" s="269"/>
      <c r="X860" s="269"/>
      <c r="Y860" s="269"/>
      <c r="Z860" s="269"/>
      <c r="AA860" s="269"/>
      <c r="AB860" s="269"/>
      <c r="AC860" s="269"/>
      <c r="AD860" s="269"/>
      <c r="AE860" s="269"/>
      <c r="AF860" s="269"/>
      <c r="AG860" s="269"/>
      <c r="AH860" s="269"/>
      <c r="AI860" s="269"/>
      <c r="AJ860" s="269"/>
      <c r="AK860" s="269"/>
      <c r="AL860" s="269"/>
      <c r="AM860" s="269"/>
      <c r="AN860" s="269"/>
      <c r="AO860" s="269"/>
      <c r="AP860" s="269"/>
      <c r="AQ860" s="269"/>
      <c r="AR860" s="269"/>
      <c r="AS860" s="269"/>
      <c r="AT860" s="269"/>
      <c r="AU860" s="269"/>
      <c r="AV860" s="269"/>
      <c r="AW860" s="269"/>
      <c r="AX860" s="269"/>
      <c r="AY860" s="269"/>
      <c r="AZ860" s="269"/>
      <c r="BA860" s="269"/>
      <c r="BB860" s="269"/>
      <c r="BC860" s="269"/>
      <c r="BD860" s="269"/>
      <c r="BE860" s="269"/>
      <c r="BF860" s="269"/>
      <c r="BG860" s="269"/>
      <c r="BH860" s="269"/>
      <c r="BI860" s="269"/>
      <c r="BJ860" s="269"/>
      <c r="BK860" s="269"/>
      <c r="BL860" s="269"/>
      <c r="BM860" s="269"/>
      <c r="BN860" s="269"/>
      <c r="BO860" s="269"/>
      <c r="BP860" s="269"/>
      <c r="BQ860" s="269"/>
    </row>
    <row r="861" spans="1:69" ht="15.75" customHeight="1">
      <c r="A861" s="269"/>
      <c r="B861" s="269"/>
      <c r="C861" s="269"/>
      <c r="D861" s="269"/>
      <c r="E861" s="269"/>
      <c r="F861" s="269"/>
      <c r="G861" s="269"/>
      <c r="H861" s="269"/>
      <c r="I861" s="269"/>
      <c r="J861" s="269"/>
      <c r="K861" s="269"/>
      <c r="L861" s="269"/>
      <c r="M861" s="269"/>
      <c r="N861" s="269"/>
      <c r="O861" s="269"/>
      <c r="P861" s="269"/>
      <c r="Q861" s="269"/>
      <c r="R861" s="269"/>
      <c r="S861" s="269"/>
      <c r="T861" s="269"/>
      <c r="U861" s="269"/>
      <c r="V861" s="269"/>
      <c r="W861" s="269"/>
      <c r="X861" s="269"/>
      <c r="Y861" s="269"/>
      <c r="Z861" s="269"/>
      <c r="AA861" s="269"/>
      <c r="AB861" s="269"/>
      <c r="AC861" s="269"/>
      <c r="AD861" s="269"/>
      <c r="AE861" s="269"/>
      <c r="AF861" s="269"/>
      <c r="AG861" s="269"/>
      <c r="AH861" s="269"/>
      <c r="AI861" s="269"/>
      <c r="AJ861" s="269"/>
      <c r="AK861" s="269"/>
      <c r="AL861" s="269"/>
      <c r="AM861" s="269"/>
      <c r="AN861" s="269"/>
      <c r="AO861" s="269"/>
      <c r="AP861" s="269"/>
      <c r="AQ861" s="269"/>
      <c r="AR861" s="269"/>
      <c r="AS861" s="269"/>
      <c r="AT861" s="269"/>
      <c r="AU861" s="269"/>
      <c r="AV861" s="269"/>
      <c r="AW861" s="269"/>
      <c r="AX861" s="269"/>
      <c r="AY861" s="269"/>
      <c r="AZ861" s="269"/>
      <c r="BA861" s="269"/>
      <c r="BB861" s="269"/>
      <c r="BC861" s="269"/>
      <c r="BD861" s="269"/>
      <c r="BE861" s="269"/>
      <c r="BF861" s="269"/>
      <c r="BG861" s="269"/>
      <c r="BH861" s="269"/>
      <c r="BI861" s="269"/>
      <c r="BJ861" s="269"/>
      <c r="BK861" s="269"/>
      <c r="BL861" s="269"/>
      <c r="BM861" s="269"/>
      <c r="BN861" s="269"/>
      <c r="BO861" s="269"/>
      <c r="BP861" s="269"/>
      <c r="BQ861" s="269"/>
    </row>
    <row r="862" spans="1:69" ht="15.75" customHeight="1">
      <c r="A862" s="269"/>
      <c r="B862" s="269"/>
      <c r="C862" s="269"/>
      <c r="D862" s="269"/>
      <c r="E862" s="269"/>
      <c r="F862" s="269"/>
      <c r="G862" s="269"/>
      <c r="H862" s="269"/>
      <c r="I862" s="269"/>
      <c r="J862" s="269"/>
      <c r="K862" s="269"/>
      <c r="L862" s="269"/>
      <c r="M862" s="269"/>
      <c r="N862" s="269"/>
      <c r="O862" s="269"/>
      <c r="P862" s="269"/>
      <c r="Q862" s="269"/>
      <c r="R862" s="269"/>
      <c r="S862" s="269"/>
      <c r="T862" s="269"/>
      <c r="U862" s="269"/>
      <c r="V862" s="269"/>
      <c r="W862" s="269"/>
      <c r="X862" s="269"/>
      <c r="Y862" s="269"/>
      <c r="Z862" s="269"/>
      <c r="AA862" s="269"/>
      <c r="AB862" s="269"/>
      <c r="AC862" s="269"/>
      <c r="AD862" s="269"/>
      <c r="AE862" s="269"/>
      <c r="AF862" s="269"/>
      <c r="AG862" s="269"/>
      <c r="AH862" s="269"/>
      <c r="AI862" s="269"/>
      <c r="AJ862" s="269"/>
      <c r="AK862" s="269"/>
      <c r="AL862" s="269"/>
      <c r="AM862" s="269"/>
      <c r="AN862" s="269"/>
      <c r="AO862" s="269"/>
      <c r="AP862" s="269"/>
      <c r="AQ862" s="269"/>
      <c r="AR862" s="269"/>
      <c r="AS862" s="269"/>
      <c r="AT862" s="269"/>
      <c r="AU862" s="269"/>
      <c r="AV862" s="269"/>
      <c r="AW862" s="269"/>
      <c r="AX862" s="269"/>
      <c r="AY862" s="269"/>
      <c r="AZ862" s="269"/>
      <c r="BA862" s="269"/>
      <c r="BB862" s="269"/>
      <c r="BC862" s="269"/>
      <c r="BD862" s="269"/>
      <c r="BE862" s="269"/>
      <c r="BF862" s="269"/>
      <c r="BG862" s="269"/>
      <c r="BH862" s="269"/>
      <c r="BI862" s="269"/>
      <c r="BJ862" s="269"/>
      <c r="BK862" s="269"/>
      <c r="BL862" s="269"/>
      <c r="BM862" s="269"/>
      <c r="BN862" s="269"/>
      <c r="BO862" s="269"/>
      <c r="BP862" s="269"/>
      <c r="BQ862" s="269"/>
    </row>
    <row r="863" spans="1:69" ht="15.75" customHeight="1">
      <c r="A863" s="269"/>
      <c r="B863" s="269"/>
      <c r="C863" s="269"/>
      <c r="D863" s="269"/>
      <c r="E863" s="269"/>
      <c r="F863" s="269"/>
      <c r="G863" s="269"/>
      <c r="H863" s="269"/>
      <c r="I863" s="269"/>
      <c r="J863" s="269"/>
      <c r="K863" s="269"/>
      <c r="L863" s="269"/>
      <c r="M863" s="269"/>
      <c r="N863" s="269"/>
      <c r="O863" s="269"/>
      <c r="P863" s="269"/>
      <c r="Q863" s="269"/>
      <c r="R863" s="269"/>
      <c r="S863" s="269"/>
      <c r="T863" s="269"/>
      <c r="U863" s="269"/>
      <c r="V863" s="269"/>
      <c r="W863" s="269"/>
      <c r="X863" s="269"/>
      <c r="Y863" s="269"/>
      <c r="Z863" s="269"/>
      <c r="AA863" s="269"/>
      <c r="AB863" s="269"/>
      <c r="AC863" s="269"/>
      <c r="AD863" s="269"/>
      <c r="AE863" s="269"/>
      <c r="AF863" s="269"/>
      <c r="AG863" s="269"/>
      <c r="AH863" s="269"/>
      <c r="AI863" s="269"/>
      <c r="AJ863" s="269"/>
      <c r="AK863" s="269"/>
      <c r="AL863" s="269"/>
      <c r="AM863" s="269"/>
      <c r="AN863" s="269"/>
      <c r="AO863" s="269"/>
      <c r="AP863" s="269"/>
      <c r="AQ863" s="269"/>
      <c r="AR863" s="269"/>
      <c r="AS863" s="269"/>
      <c r="AT863" s="269"/>
      <c r="AU863" s="269"/>
      <c r="AV863" s="269"/>
      <c r="AW863" s="269"/>
      <c r="AX863" s="269"/>
      <c r="AY863" s="269"/>
      <c r="AZ863" s="269"/>
      <c r="BA863" s="269"/>
      <c r="BB863" s="269"/>
      <c r="BC863" s="269"/>
      <c r="BD863" s="269"/>
      <c r="BE863" s="269"/>
      <c r="BF863" s="269"/>
      <c r="BG863" s="269"/>
      <c r="BH863" s="269"/>
      <c r="BI863" s="269"/>
      <c r="BJ863" s="269"/>
      <c r="BK863" s="269"/>
      <c r="BL863" s="269"/>
      <c r="BM863" s="269"/>
      <c r="BN863" s="269"/>
      <c r="BO863" s="269"/>
      <c r="BP863" s="269"/>
      <c r="BQ863" s="269"/>
    </row>
    <row r="864" spans="1:69" ht="15.75" customHeight="1">
      <c r="A864" s="269"/>
      <c r="B864" s="269"/>
      <c r="C864" s="269"/>
      <c r="D864" s="269"/>
      <c r="E864" s="269"/>
      <c r="F864" s="269"/>
      <c r="G864" s="269"/>
      <c r="H864" s="269"/>
      <c r="I864" s="269"/>
      <c r="J864" s="269"/>
      <c r="K864" s="269"/>
      <c r="L864" s="269"/>
      <c r="M864" s="269"/>
      <c r="N864" s="269"/>
      <c r="O864" s="269"/>
      <c r="P864" s="269"/>
      <c r="Q864" s="269"/>
      <c r="R864" s="269"/>
      <c r="S864" s="269"/>
      <c r="T864" s="269"/>
      <c r="U864" s="269"/>
      <c r="V864" s="269"/>
      <c r="W864" s="269"/>
      <c r="X864" s="269"/>
      <c r="Y864" s="269"/>
      <c r="Z864" s="269"/>
      <c r="AA864" s="269"/>
      <c r="AB864" s="269"/>
      <c r="AC864" s="269"/>
      <c r="AD864" s="269"/>
      <c r="AE864" s="269"/>
      <c r="AF864" s="269"/>
      <c r="AG864" s="269"/>
      <c r="AH864" s="269"/>
      <c r="AI864" s="269"/>
      <c r="AJ864" s="269"/>
      <c r="AK864" s="269"/>
      <c r="AL864" s="269"/>
      <c r="AM864" s="269"/>
      <c r="AN864" s="269"/>
      <c r="AO864" s="269"/>
      <c r="AP864" s="269"/>
      <c r="AQ864" s="269"/>
      <c r="AR864" s="269"/>
      <c r="AS864" s="269"/>
      <c r="AT864" s="269"/>
      <c r="AU864" s="269"/>
      <c r="AV864" s="269"/>
      <c r="AW864" s="269"/>
      <c r="AX864" s="269"/>
      <c r="AY864" s="269"/>
      <c r="AZ864" s="269"/>
      <c r="BA864" s="269"/>
      <c r="BB864" s="269"/>
      <c r="BC864" s="269"/>
      <c r="BD864" s="269"/>
      <c r="BE864" s="269"/>
      <c r="BF864" s="269"/>
      <c r="BG864" s="269"/>
      <c r="BH864" s="269"/>
      <c r="BI864" s="269"/>
      <c r="BJ864" s="269"/>
      <c r="BK864" s="269"/>
      <c r="BL864" s="269"/>
      <c r="BM864" s="269"/>
      <c r="BN864" s="269"/>
      <c r="BO864" s="269"/>
      <c r="BP864" s="269"/>
      <c r="BQ864" s="269"/>
    </row>
    <row r="865" spans="1:69" ht="15.75" customHeight="1">
      <c r="A865" s="269"/>
      <c r="B865" s="269"/>
      <c r="C865" s="269"/>
      <c r="D865" s="269"/>
      <c r="E865" s="269"/>
      <c r="F865" s="269"/>
      <c r="G865" s="269"/>
      <c r="H865" s="269"/>
      <c r="I865" s="269"/>
      <c r="J865" s="269"/>
      <c r="K865" s="269"/>
      <c r="L865" s="269"/>
      <c r="M865" s="269"/>
      <c r="N865" s="269"/>
      <c r="O865" s="269"/>
      <c r="P865" s="269"/>
      <c r="Q865" s="269"/>
      <c r="R865" s="269"/>
      <c r="S865" s="269"/>
      <c r="T865" s="269"/>
      <c r="U865" s="269"/>
      <c r="V865" s="269"/>
      <c r="W865" s="269"/>
      <c r="X865" s="269"/>
      <c r="Y865" s="269"/>
      <c r="Z865" s="269"/>
      <c r="AA865" s="269"/>
      <c r="AB865" s="269"/>
      <c r="AC865" s="269"/>
      <c r="AD865" s="269"/>
      <c r="AE865" s="269"/>
      <c r="AF865" s="269"/>
      <c r="AG865" s="269"/>
      <c r="AH865" s="269"/>
      <c r="AI865" s="269"/>
      <c r="AJ865" s="269"/>
      <c r="AK865" s="269"/>
      <c r="AL865" s="269"/>
      <c r="AM865" s="269"/>
      <c r="AN865" s="269"/>
      <c r="AO865" s="269"/>
      <c r="AP865" s="269"/>
      <c r="AQ865" s="269"/>
      <c r="AR865" s="269"/>
      <c r="AS865" s="269"/>
      <c r="AT865" s="269"/>
      <c r="AU865" s="269"/>
      <c r="AV865" s="269"/>
      <c r="AW865" s="269"/>
      <c r="AX865" s="269"/>
      <c r="AY865" s="269"/>
      <c r="AZ865" s="269"/>
      <c r="BA865" s="269"/>
      <c r="BB865" s="269"/>
      <c r="BC865" s="269"/>
      <c r="BD865" s="269"/>
      <c r="BE865" s="269"/>
      <c r="BF865" s="269"/>
      <c r="BG865" s="269"/>
      <c r="BH865" s="269"/>
      <c r="BI865" s="269"/>
      <c r="BJ865" s="269"/>
      <c r="BK865" s="269"/>
      <c r="BL865" s="269"/>
      <c r="BM865" s="269"/>
      <c r="BN865" s="269"/>
      <c r="BO865" s="269"/>
      <c r="BP865" s="269"/>
      <c r="BQ865" s="269"/>
    </row>
    <row r="866" spans="1:69" ht="15.75" customHeight="1">
      <c r="A866" s="269"/>
      <c r="B866" s="269"/>
      <c r="C866" s="269"/>
      <c r="D866" s="269"/>
      <c r="E866" s="269"/>
      <c r="F866" s="269"/>
      <c r="G866" s="269"/>
      <c r="H866" s="269"/>
      <c r="I866" s="269"/>
      <c r="J866" s="269"/>
      <c r="K866" s="269"/>
      <c r="L866" s="269"/>
      <c r="M866" s="269"/>
      <c r="N866" s="269"/>
      <c r="O866" s="269"/>
      <c r="P866" s="269"/>
      <c r="Q866" s="269"/>
      <c r="R866" s="269"/>
      <c r="S866" s="269"/>
      <c r="T866" s="269"/>
      <c r="U866" s="269"/>
      <c r="V866" s="269"/>
      <c r="W866" s="269"/>
      <c r="X866" s="269"/>
      <c r="Y866" s="269"/>
      <c r="Z866" s="269"/>
      <c r="AA866" s="269"/>
      <c r="AB866" s="269"/>
      <c r="AC866" s="269"/>
      <c r="AD866" s="269"/>
      <c r="AE866" s="269"/>
      <c r="AF866" s="269"/>
      <c r="AG866" s="269"/>
      <c r="AH866" s="269"/>
      <c r="AI866" s="269"/>
      <c r="AJ866" s="269"/>
      <c r="AK866" s="269"/>
      <c r="AL866" s="269"/>
      <c r="AM866" s="269"/>
      <c r="AN866" s="269"/>
      <c r="AO866" s="269"/>
      <c r="AP866" s="269"/>
      <c r="AQ866" s="269"/>
      <c r="AR866" s="269"/>
      <c r="AS866" s="269"/>
      <c r="AT866" s="269"/>
      <c r="AU866" s="269"/>
      <c r="AV866" s="269"/>
      <c r="AW866" s="269"/>
      <c r="AX866" s="269"/>
      <c r="AY866" s="269"/>
      <c r="AZ866" s="269"/>
      <c r="BA866" s="269"/>
      <c r="BB866" s="269"/>
      <c r="BC866" s="269"/>
      <c r="BD866" s="269"/>
      <c r="BE866" s="269"/>
      <c r="BF866" s="269"/>
      <c r="BG866" s="269"/>
      <c r="BH866" s="269"/>
      <c r="BI866" s="269"/>
      <c r="BJ866" s="269"/>
      <c r="BK866" s="269"/>
      <c r="BL866" s="269"/>
      <c r="BM866" s="269"/>
      <c r="BN866" s="269"/>
      <c r="BO866" s="269"/>
      <c r="BP866" s="269"/>
      <c r="BQ866" s="269"/>
    </row>
    <row r="867" spans="1:69" ht="15.75" customHeight="1">
      <c r="A867" s="269"/>
      <c r="B867" s="269"/>
      <c r="C867" s="269"/>
      <c r="D867" s="269"/>
      <c r="E867" s="269"/>
      <c r="F867" s="269"/>
      <c r="G867" s="269"/>
      <c r="H867" s="269"/>
      <c r="I867" s="269"/>
      <c r="J867" s="269"/>
      <c r="K867" s="269"/>
      <c r="L867" s="269"/>
      <c r="M867" s="269"/>
      <c r="N867" s="269"/>
      <c r="O867" s="269"/>
      <c r="P867" s="269"/>
      <c r="Q867" s="269"/>
      <c r="R867" s="269"/>
      <c r="S867" s="269"/>
      <c r="T867" s="269"/>
      <c r="U867" s="269"/>
      <c r="V867" s="269"/>
      <c r="W867" s="269"/>
      <c r="X867" s="269"/>
      <c r="Y867" s="269"/>
      <c r="Z867" s="269"/>
      <c r="AA867" s="269"/>
      <c r="AB867" s="269"/>
      <c r="AC867" s="269"/>
      <c r="AD867" s="269"/>
      <c r="AE867" s="269"/>
      <c r="AF867" s="269"/>
      <c r="AG867" s="269"/>
      <c r="AH867" s="269"/>
      <c r="AI867" s="269"/>
      <c r="AJ867" s="269"/>
      <c r="AK867" s="269"/>
      <c r="AL867" s="269"/>
      <c r="AM867" s="269"/>
      <c r="AN867" s="269"/>
      <c r="AO867" s="269"/>
      <c r="AP867" s="269"/>
      <c r="AQ867" s="269"/>
      <c r="AR867" s="269"/>
      <c r="AS867" s="269"/>
      <c r="AT867" s="269"/>
      <c r="AU867" s="269"/>
      <c r="AV867" s="269"/>
      <c r="AW867" s="269"/>
      <c r="AX867" s="269"/>
      <c r="AY867" s="269"/>
      <c r="AZ867" s="269"/>
      <c r="BA867" s="269"/>
      <c r="BB867" s="269"/>
      <c r="BC867" s="269"/>
      <c r="BD867" s="269"/>
      <c r="BE867" s="269"/>
      <c r="BF867" s="269"/>
      <c r="BG867" s="269"/>
      <c r="BH867" s="269"/>
      <c r="BI867" s="269"/>
      <c r="BJ867" s="269"/>
      <c r="BK867" s="269"/>
      <c r="BL867" s="269"/>
      <c r="BM867" s="269"/>
      <c r="BN867" s="269"/>
      <c r="BO867" s="269"/>
      <c r="BP867" s="269"/>
      <c r="BQ867" s="269"/>
    </row>
    <row r="868" spans="1:69" ht="15.75" customHeight="1">
      <c r="A868" s="269"/>
      <c r="B868" s="269"/>
      <c r="C868" s="269"/>
      <c r="D868" s="269"/>
      <c r="E868" s="269"/>
      <c r="F868" s="269"/>
      <c r="G868" s="269"/>
      <c r="H868" s="269"/>
      <c r="I868" s="269"/>
      <c r="J868" s="269"/>
      <c r="K868" s="269"/>
      <c r="L868" s="269"/>
      <c r="M868" s="269"/>
      <c r="N868" s="269"/>
      <c r="O868" s="269"/>
      <c r="P868" s="269"/>
      <c r="Q868" s="269"/>
      <c r="R868" s="269"/>
      <c r="S868" s="269"/>
      <c r="T868" s="269"/>
      <c r="U868" s="269"/>
      <c r="V868" s="269"/>
      <c r="W868" s="269"/>
      <c r="X868" s="269"/>
      <c r="Y868" s="269"/>
      <c r="Z868" s="269"/>
      <c r="AA868" s="269"/>
      <c r="AB868" s="269"/>
      <c r="AC868" s="269"/>
      <c r="AD868" s="269"/>
      <c r="AE868" s="269"/>
      <c r="AF868" s="269"/>
      <c r="AG868" s="269"/>
      <c r="AH868" s="269"/>
      <c r="AI868" s="269"/>
      <c r="AJ868" s="269"/>
      <c r="AK868" s="269"/>
      <c r="AL868" s="269"/>
      <c r="AM868" s="269"/>
      <c r="AN868" s="269"/>
      <c r="AO868" s="269"/>
      <c r="AP868" s="269"/>
      <c r="AQ868" s="269"/>
      <c r="AR868" s="269"/>
      <c r="AS868" s="269"/>
      <c r="AT868" s="269"/>
      <c r="AU868" s="269"/>
      <c r="AV868" s="269"/>
      <c r="AW868" s="269"/>
      <c r="AX868" s="269"/>
      <c r="AY868" s="269"/>
      <c r="AZ868" s="269"/>
      <c r="BA868" s="269"/>
      <c r="BB868" s="269"/>
      <c r="BC868" s="269"/>
      <c r="BD868" s="269"/>
      <c r="BE868" s="269"/>
      <c r="BF868" s="269"/>
      <c r="BG868" s="269"/>
      <c r="BH868" s="269"/>
      <c r="BI868" s="269"/>
      <c r="BJ868" s="269"/>
      <c r="BK868" s="269"/>
      <c r="BL868" s="269"/>
      <c r="BM868" s="269"/>
      <c r="BN868" s="269"/>
      <c r="BO868" s="269"/>
      <c r="BP868" s="269"/>
      <c r="BQ868" s="269"/>
    </row>
    <row r="869" spans="1:69" ht="15.75" customHeight="1">
      <c r="A869" s="269"/>
      <c r="B869" s="269"/>
      <c r="C869" s="269"/>
      <c r="D869" s="269"/>
      <c r="E869" s="269"/>
      <c r="F869" s="269"/>
      <c r="G869" s="269"/>
      <c r="H869" s="269"/>
      <c r="I869" s="269"/>
      <c r="J869" s="269"/>
      <c r="K869" s="269"/>
      <c r="L869" s="269"/>
      <c r="M869" s="269"/>
      <c r="N869" s="269"/>
      <c r="O869" s="269"/>
      <c r="P869" s="269"/>
      <c r="Q869" s="269"/>
      <c r="R869" s="269"/>
      <c r="S869" s="269"/>
      <c r="T869" s="269"/>
      <c r="U869" s="269"/>
      <c r="V869" s="269"/>
      <c r="W869" s="269"/>
      <c r="X869" s="269"/>
      <c r="Y869" s="269"/>
      <c r="Z869" s="269"/>
      <c r="AA869" s="269"/>
      <c r="AB869" s="269"/>
      <c r="AC869" s="269"/>
      <c r="AD869" s="269"/>
      <c r="AE869" s="269"/>
      <c r="AF869" s="269"/>
      <c r="AG869" s="269"/>
      <c r="AH869" s="269"/>
      <c r="AI869" s="269"/>
      <c r="AJ869" s="269"/>
      <c r="AK869" s="269"/>
      <c r="AL869" s="269"/>
      <c r="AM869" s="269"/>
      <c r="AN869" s="269"/>
      <c r="AO869" s="269"/>
      <c r="AP869" s="269"/>
      <c r="AQ869" s="269"/>
      <c r="AR869" s="269"/>
      <c r="AS869" s="269"/>
      <c r="AT869" s="269"/>
      <c r="AU869" s="269"/>
      <c r="AV869" s="269"/>
      <c r="AW869" s="269"/>
      <c r="AX869" s="269"/>
      <c r="AY869" s="269"/>
      <c r="AZ869" s="269"/>
      <c r="BA869" s="269"/>
      <c r="BB869" s="269"/>
      <c r="BC869" s="269"/>
      <c r="BD869" s="269"/>
      <c r="BE869" s="269"/>
      <c r="BF869" s="269"/>
      <c r="BG869" s="269"/>
      <c r="BH869" s="269"/>
      <c r="BI869" s="269"/>
      <c r="BJ869" s="269"/>
      <c r="BK869" s="269"/>
      <c r="BL869" s="269"/>
      <c r="BM869" s="269"/>
      <c r="BN869" s="269"/>
      <c r="BO869" s="269"/>
      <c r="BP869" s="269"/>
      <c r="BQ869" s="269"/>
    </row>
    <row r="870" spans="1:69" ht="15.75" customHeight="1">
      <c r="A870" s="269"/>
      <c r="B870" s="269"/>
      <c r="C870" s="269"/>
      <c r="D870" s="269"/>
      <c r="E870" s="269"/>
      <c r="F870" s="269"/>
      <c r="G870" s="269"/>
      <c r="H870" s="269"/>
      <c r="I870" s="269"/>
      <c r="J870" s="269"/>
      <c r="K870" s="269"/>
      <c r="L870" s="269"/>
      <c r="M870" s="269"/>
      <c r="N870" s="269"/>
      <c r="O870" s="269"/>
      <c r="P870" s="269"/>
      <c r="Q870" s="269"/>
      <c r="R870" s="269"/>
      <c r="S870" s="269"/>
      <c r="T870" s="269"/>
      <c r="U870" s="269"/>
      <c r="V870" s="269"/>
      <c r="W870" s="269"/>
      <c r="X870" s="269"/>
      <c r="Y870" s="269"/>
      <c r="Z870" s="269"/>
      <c r="AA870" s="269"/>
      <c r="AB870" s="269"/>
      <c r="AC870" s="269"/>
      <c r="AD870" s="269"/>
      <c r="AE870" s="269"/>
      <c r="AF870" s="269"/>
      <c r="AG870" s="269"/>
      <c r="AH870" s="269"/>
      <c r="AI870" s="269"/>
      <c r="AJ870" s="269"/>
      <c r="AK870" s="269"/>
      <c r="AL870" s="269"/>
      <c r="AM870" s="269"/>
      <c r="AN870" s="269"/>
      <c r="AO870" s="269"/>
      <c r="AP870" s="269"/>
      <c r="AQ870" s="269"/>
      <c r="AR870" s="269"/>
      <c r="AS870" s="269"/>
      <c r="AT870" s="269"/>
      <c r="AU870" s="269"/>
      <c r="AV870" s="269"/>
      <c r="AW870" s="269"/>
      <c r="AX870" s="269"/>
      <c r="AY870" s="269"/>
      <c r="AZ870" s="269"/>
      <c r="BA870" s="269"/>
      <c r="BB870" s="269"/>
      <c r="BC870" s="269"/>
      <c r="BD870" s="269"/>
      <c r="BE870" s="269"/>
      <c r="BF870" s="269"/>
      <c r="BG870" s="269"/>
      <c r="BH870" s="269"/>
      <c r="BI870" s="269"/>
      <c r="BJ870" s="269"/>
      <c r="BK870" s="269"/>
      <c r="BL870" s="269"/>
      <c r="BM870" s="269"/>
      <c r="BN870" s="269"/>
      <c r="BO870" s="269"/>
      <c r="BP870" s="269"/>
      <c r="BQ870" s="269"/>
    </row>
    <row r="871" spans="1:69" ht="15.75" customHeight="1">
      <c r="A871" s="269"/>
      <c r="B871" s="269"/>
      <c r="C871" s="269"/>
      <c r="D871" s="269"/>
      <c r="E871" s="269"/>
      <c r="F871" s="269"/>
      <c r="G871" s="269"/>
      <c r="H871" s="269"/>
      <c r="I871" s="269"/>
      <c r="J871" s="269"/>
      <c r="K871" s="269"/>
      <c r="L871" s="269"/>
      <c r="M871" s="269"/>
      <c r="N871" s="269"/>
      <c r="O871" s="269"/>
      <c r="P871" s="269"/>
      <c r="Q871" s="269"/>
      <c r="R871" s="269"/>
      <c r="S871" s="269"/>
      <c r="T871" s="269"/>
      <c r="U871" s="269"/>
      <c r="V871" s="269"/>
      <c r="W871" s="269"/>
      <c r="X871" s="269"/>
      <c r="Y871" s="269"/>
      <c r="Z871" s="269"/>
      <c r="AA871" s="269"/>
      <c r="AB871" s="269"/>
      <c r="AC871" s="269"/>
      <c r="AD871" s="269"/>
      <c r="AE871" s="269"/>
      <c r="AF871" s="269"/>
      <c r="AG871" s="269"/>
      <c r="AH871" s="269"/>
      <c r="AI871" s="269"/>
      <c r="AJ871" s="269"/>
      <c r="AK871" s="269"/>
      <c r="AL871" s="269"/>
      <c r="AM871" s="269"/>
      <c r="AN871" s="269"/>
      <c r="AO871" s="269"/>
      <c r="AP871" s="269"/>
      <c r="AQ871" s="269"/>
      <c r="AR871" s="269"/>
      <c r="AS871" s="269"/>
      <c r="AT871" s="269"/>
      <c r="AU871" s="269"/>
      <c r="AV871" s="269"/>
      <c r="AW871" s="269"/>
      <c r="AX871" s="269"/>
      <c r="AY871" s="269"/>
      <c r="AZ871" s="269"/>
      <c r="BA871" s="269"/>
      <c r="BB871" s="269"/>
      <c r="BC871" s="269"/>
      <c r="BD871" s="269"/>
      <c r="BE871" s="269"/>
      <c r="BF871" s="269"/>
      <c r="BG871" s="269"/>
      <c r="BH871" s="269"/>
      <c r="BI871" s="269"/>
      <c r="BJ871" s="269"/>
      <c r="BK871" s="269"/>
      <c r="BL871" s="269"/>
      <c r="BM871" s="269"/>
      <c r="BN871" s="269"/>
      <c r="BO871" s="269"/>
      <c r="BP871" s="269"/>
      <c r="BQ871" s="269"/>
    </row>
    <row r="872" spans="1:69" ht="15.75" customHeight="1">
      <c r="A872" s="269"/>
      <c r="B872" s="269"/>
      <c r="C872" s="269"/>
      <c r="D872" s="269"/>
      <c r="E872" s="269"/>
      <c r="F872" s="269"/>
      <c r="G872" s="269"/>
      <c r="H872" s="269"/>
      <c r="I872" s="269"/>
      <c r="J872" s="269"/>
      <c r="K872" s="269"/>
      <c r="L872" s="269"/>
      <c r="M872" s="269"/>
      <c r="N872" s="269"/>
      <c r="O872" s="269"/>
      <c r="P872" s="269"/>
      <c r="Q872" s="269"/>
      <c r="R872" s="269"/>
      <c r="S872" s="269"/>
      <c r="T872" s="269"/>
      <c r="U872" s="269"/>
      <c r="V872" s="269"/>
      <c r="W872" s="269"/>
      <c r="X872" s="269"/>
      <c r="Y872" s="269"/>
      <c r="Z872" s="269"/>
      <c r="AA872" s="269"/>
      <c r="AB872" s="269"/>
      <c r="AC872" s="269"/>
      <c r="AD872" s="269"/>
      <c r="AE872" s="269"/>
      <c r="AF872" s="269"/>
      <c r="AG872" s="269"/>
      <c r="AH872" s="269"/>
      <c r="AI872" s="269"/>
      <c r="AJ872" s="269"/>
      <c r="AK872" s="269"/>
      <c r="AL872" s="269"/>
      <c r="AM872" s="269"/>
      <c r="AN872" s="269"/>
      <c r="AO872" s="269"/>
      <c r="AP872" s="269"/>
      <c r="AQ872" s="269"/>
      <c r="AR872" s="269"/>
      <c r="AS872" s="269"/>
      <c r="AT872" s="269"/>
      <c r="AU872" s="269"/>
      <c r="AV872" s="269"/>
      <c r="AW872" s="269"/>
      <c r="AX872" s="269"/>
      <c r="AY872" s="269"/>
      <c r="AZ872" s="269"/>
      <c r="BA872" s="269"/>
      <c r="BB872" s="269"/>
      <c r="BC872" s="269"/>
      <c r="BD872" s="269"/>
      <c r="BE872" s="269"/>
      <c r="BF872" s="269"/>
      <c r="BG872" s="269"/>
      <c r="BH872" s="269"/>
      <c r="BI872" s="269"/>
      <c r="BJ872" s="269"/>
      <c r="BK872" s="269"/>
      <c r="BL872" s="269"/>
      <c r="BM872" s="269"/>
      <c r="BN872" s="269"/>
      <c r="BO872" s="269"/>
      <c r="BP872" s="269"/>
      <c r="BQ872" s="269"/>
    </row>
    <row r="873" spans="1:69" ht="15.75" customHeight="1">
      <c r="A873" s="269"/>
      <c r="B873" s="269"/>
      <c r="C873" s="269"/>
      <c r="D873" s="269"/>
      <c r="E873" s="269"/>
      <c r="F873" s="269"/>
      <c r="G873" s="269"/>
      <c r="H873" s="269"/>
      <c r="I873" s="269"/>
      <c r="J873" s="269"/>
      <c r="K873" s="269"/>
      <c r="L873" s="269"/>
      <c r="M873" s="269"/>
      <c r="N873" s="269"/>
      <c r="O873" s="269"/>
      <c r="P873" s="269"/>
      <c r="Q873" s="269"/>
      <c r="R873" s="269"/>
      <c r="S873" s="269"/>
      <c r="T873" s="269"/>
      <c r="U873" s="269"/>
      <c r="V873" s="269"/>
      <c r="W873" s="269"/>
      <c r="X873" s="269"/>
      <c r="Y873" s="269"/>
      <c r="Z873" s="269"/>
      <c r="AA873" s="269"/>
      <c r="AB873" s="269"/>
      <c r="AC873" s="269"/>
      <c r="AD873" s="269"/>
      <c r="AE873" s="269"/>
      <c r="AF873" s="269"/>
      <c r="AG873" s="269"/>
      <c r="AH873" s="269"/>
      <c r="AI873" s="269"/>
      <c r="AJ873" s="269"/>
      <c r="AK873" s="269"/>
      <c r="AL873" s="269"/>
      <c r="AM873" s="269"/>
      <c r="AN873" s="269"/>
      <c r="AO873" s="269"/>
      <c r="AP873" s="269"/>
      <c r="AQ873" s="269"/>
      <c r="AR873" s="269"/>
      <c r="AS873" s="269"/>
      <c r="AT873" s="269"/>
      <c r="AU873" s="269"/>
      <c r="AV873" s="269"/>
      <c r="AW873" s="269"/>
      <c r="AX873" s="269"/>
      <c r="AY873" s="269"/>
      <c r="AZ873" s="269"/>
      <c r="BA873" s="269"/>
      <c r="BB873" s="269"/>
      <c r="BC873" s="269"/>
      <c r="BD873" s="269"/>
      <c r="BE873" s="269"/>
      <c r="BF873" s="269"/>
      <c r="BG873" s="269"/>
      <c r="BH873" s="269"/>
      <c r="BI873" s="269"/>
      <c r="BJ873" s="269"/>
      <c r="BK873" s="269"/>
      <c r="BL873" s="269"/>
      <c r="BM873" s="269"/>
      <c r="BN873" s="269"/>
      <c r="BO873" s="269"/>
      <c r="BP873" s="269"/>
      <c r="BQ873" s="269"/>
    </row>
    <row r="874" spans="1:69" ht="15.75" customHeight="1">
      <c r="A874" s="269"/>
      <c r="B874" s="269"/>
      <c r="C874" s="269"/>
      <c r="D874" s="269"/>
      <c r="E874" s="269"/>
      <c r="F874" s="269"/>
      <c r="G874" s="269"/>
      <c r="H874" s="269"/>
      <c r="I874" s="269"/>
      <c r="J874" s="269"/>
      <c r="K874" s="269"/>
      <c r="L874" s="269"/>
      <c r="M874" s="269"/>
      <c r="N874" s="269"/>
      <c r="O874" s="269"/>
      <c r="P874" s="269"/>
      <c r="Q874" s="269"/>
      <c r="R874" s="269"/>
      <c r="S874" s="269"/>
      <c r="T874" s="269"/>
      <c r="U874" s="269"/>
      <c r="V874" s="269"/>
      <c r="W874" s="269"/>
      <c r="X874" s="269"/>
      <c r="Y874" s="269"/>
      <c r="Z874" s="269"/>
      <c r="AA874" s="269"/>
      <c r="AB874" s="269"/>
      <c r="AC874" s="269"/>
      <c r="AD874" s="269"/>
      <c r="AE874" s="269"/>
      <c r="AF874" s="269"/>
      <c r="AG874" s="269"/>
      <c r="AH874" s="269"/>
      <c r="AI874" s="269"/>
      <c r="AJ874" s="269"/>
      <c r="AK874" s="269"/>
      <c r="AL874" s="269"/>
      <c r="AM874" s="269"/>
      <c r="AN874" s="269"/>
      <c r="AO874" s="269"/>
      <c r="AP874" s="269"/>
      <c r="AQ874" s="269"/>
      <c r="AR874" s="269"/>
      <c r="AS874" s="269"/>
      <c r="AT874" s="269"/>
      <c r="AU874" s="269"/>
      <c r="AV874" s="269"/>
      <c r="AW874" s="269"/>
      <c r="AX874" s="269"/>
      <c r="AY874" s="269"/>
      <c r="AZ874" s="269"/>
      <c r="BA874" s="269"/>
      <c r="BB874" s="269"/>
      <c r="BC874" s="269"/>
      <c r="BD874" s="269"/>
      <c r="BE874" s="269"/>
      <c r="BF874" s="269"/>
      <c r="BG874" s="269"/>
      <c r="BH874" s="269"/>
      <c r="BI874" s="269"/>
      <c r="BJ874" s="269"/>
      <c r="BK874" s="269"/>
      <c r="BL874" s="269"/>
      <c r="BM874" s="269"/>
      <c r="BN874" s="269"/>
      <c r="BO874" s="269"/>
      <c r="BP874" s="269"/>
      <c r="BQ874" s="269"/>
    </row>
    <row r="875" spans="1:69" ht="15.75" customHeight="1">
      <c r="A875" s="269"/>
      <c r="B875" s="269"/>
      <c r="C875" s="269"/>
      <c r="D875" s="269"/>
      <c r="E875" s="269"/>
      <c r="F875" s="269"/>
      <c r="G875" s="269"/>
      <c r="H875" s="269"/>
      <c r="I875" s="269"/>
      <c r="J875" s="269"/>
      <c r="K875" s="269"/>
      <c r="L875" s="269"/>
      <c r="M875" s="269"/>
      <c r="N875" s="269"/>
      <c r="O875" s="269"/>
      <c r="P875" s="269"/>
      <c r="Q875" s="269"/>
      <c r="R875" s="269"/>
      <c r="S875" s="269"/>
      <c r="T875" s="269"/>
      <c r="U875" s="269"/>
      <c r="V875" s="269"/>
      <c r="W875" s="269"/>
      <c r="X875" s="269"/>
      <c r="Y875" s="269"/>
      <c r="Z875" s="269"/>
      <c r="AA875" s="269"/>
      <c r="AB875" s="269"/>
      <c r="AC875" s="269"/>
      <c r="AD875" s="269"/>
      <c r="AE875" s="269"/>
      <c r="AF875" s="269"/>
      <c r="AG875" s="269"/>
      <c r="AH875" s="269"/>
      <c r="AI875" s="269"/>
      <c r="AJ875" s="269"/>
      <c r="AK875" s="269"/>
      <c r="AL875" s="269"/>
      <c r="AM875" s="269"/>
      <c r="AN875" s="269"/>
      <c r="AO875" s="269"/>
      <c r="AP875" s="269"/>
      <c r="AQ875" s="269"/>
      <c r="AR875" s="269"/>
      <c r="AS875" s="269"/>
      <c r="AT875" s="269"/>
      <c r="AU875" s="269"/>
      <c r="AV875" s="269"/>
      <c r="AW875" s="269"/>
      <c r="AX875" s="269"/>
      <c r="AY875" s="269"/>
      <c r="AZ875" s="269"/>
      <c r="BA875" s="269"/>
      <c r="BB875" s="269"/>
      <c r="BC875" s="269"/>
      <c r="BD875" s="269"/>
      <c r="BE875" s="269"/>
      <c r="BF875" s="269"/>
      <c r="BG875" s="269"/>
      <c r="BH875" s="269"/>
      <c r="BI875" s="269"/>
      <c r="BJ875" s="269"/>
      <c r="BK875" s="269"/>
      <c r="BL875" s="269"/>
      <c r="BM875" s="269"/>
      <c r="BN875" s="269"/>
      <c r="BO875" s="269"/>
      <c r="BP875" s="269"/>
      <c r="BQ875" s="269"/>
    </row>
    <row r="876" spans="1:69" ht="15.75" customHeight="1">
      <c r="A876" s="269"/>
      <c r="B876" s="269"/>
      <c r="C876" s="269"/>
      <c r="D876" s="269"/>
      <c r="E876" s="269"/>
      <c r="F876" s="269"/>
      <c r="G876" s="269"/>
      <c r="H876" s="269"/>
      <c r="I876" s="269"/>
      <c r="J876" s="269"/>
      <c r="K876" s="269"/>
      <c r="L876" s="269"/>
      <c r="M876" s="269"/>
      <c r="N876" s="269"/>
      <c r="O876" s="269"/>
      <c r="P876" s="269"/>
      <c r="Q876" s="269"/>
      <c r="R876" s="269"/>
      <c r="S876" s="269"/>
      <c r="T876" s="269"/>
      <c r="U876" s="269"/>
      <c r="V876" s="269"/>
      <c r="W876" s="269"/>
      <c r="X876" s="269"/>
      <c r="Y876" s="269"/>
      <c r="Z876" s="269"/>
      <c r="AA876" s="269"/>
      <c r="AB876" s="269"/>
      <c r="AC876" s="269"/>
      <c r="AD876" s="269"/>
      <c r="AE876" s="269"/>
      <c r="AF876" s="269"/>
      <c r="AG876" s="269"/>
      <c r="AH876" s="269"/>
      <c r="AI876" s="269"/>
      <c r="AJ876" s="269"/>
      <c r="AK876" s="269"/>
      <c r="AL876" s="269"/>
      <c r="AM876" s="269"/>
      <c r="AN876" s="269"/>
      <c r="AO876" s="269"/>
      <c r="AP876" s="269"/>
      <c r="AQ876" s="269"/>
      <c r="AR876" s="269"/>
      <c r="AS876" s="269"/>
      <c r="AT876" s="269"/>
      <c r="AU876" s="269"/>
      <c r="AV876" s="269"/>
      <c r="AW876" s="269"/>
      <c r="AX876" s="269"/>
      <c r="AY876" s="269"/>
      <c r="AZ876" s="269"/>
      <c r="BA876" s="269"/>
      <c r="BB876" s="269"/>
      <c r="BC876" s="269"/>
      <c r="BD876" s="269"/>
      <c r="BE876" s="269"/>
      <c r="BF876" s="269"/>
      <c r="BG876" s="269"/>
      <c r="BH876" s="269"/>
      <c r="BI876" s="269"/>
      <c r="BJ876" s="269"/>
      <c r="BK876" s="269"/>
      <c r="BL876" s="269"/>
      <c r="BM876" s="269"/>
      <c r="BN876" s="269"/>
      <c r="BO876" s="269"/>
      <c r="BP876" s="269"/>
      <c r="BQ876" s="269"/>
    </row>
    <row r="877" spans="1:69" ht="15.75" customHeight="1">
      <c r="A877" s="269"/>
      <c r="B877" s="269"/>
      <c r="C877" s="269"/>
      <c r="D877" s="269"/>
      <c r="E877" s="269"/>
      <c r="F877" s="269"/>
      <c r="G877" s="269"/>
      <c r="H877" s="269"/>
      <c r="I877" s="269"/>
      <c r="J877" s="269"/>
      <c r="K877" s="269"/>
      <c r="L877" s="269"/>
      <c r="M877" s="269"/>
      <c r="N877" s="269"/>
      <c r="O877" s="269"/>
      <c r="P877" s="269"/>
      <c r="Q877" s="269"/>
      <c r="R877" s="269"/>
      <c r="S877" s="269"/>
      <c r="T877" s="269"/>
      <c r="U877" s="269"/>
      <c r="V877" s="269"/>
      <c r="W877" s="269"/>
      <c r="X877" s="269"/>
      <c r="Y877" s="269"/>
      <c r="Z877" s="269"/>
      <c r="AA877" s="269"/>
      <c r="AB877" s="269"/>
      <c r="AC877" s="269"/>
      <c r="AD877" s="269"/>
      <c r="AE877" s="269"/>
      <c r="AF877" s="269"/>
      <c r="AG877" s="269"/>
      <c r="AH877" s="269"/>
      <c r="AI877" s="269"/>
      <c r="AJ877" s="269"/>
      <c r="AK877" s="269"/>
      <c r="AL877" s="269"/>
      <c r="AM877" s="269"/>
      <c r="AN877" s="269"/>
      <c r="AO877" s="269"/>
      <c r="AP877" s="269"/>
      <c r="AQ877" s="269"/>
      <c r="AR877" s="269"/>
      <c r="AS877" s="269"/>
      <c r="AT877" s="269"/>
      <c r="AU877" s="269"/>
      <c r="AV877" s="269"/>
      <c r="AW877" s="269"/>
      <c r="AX877" s="269"/>
      <c r="AY877" s="269"/>
      <c r="AZ877" s="269"/>
      <c r="BA877" s="269"/>
      <c r="BB877" s="269"/>
      <c r="BC877" s="269"/>
      <c r="BD877" s="269"/>
      <c r="BE877" s="269"/>
      <c r="BF877" s="269"/>
      <c r="BG877" s="269"/>
      <c r="BH877" s="269"/>
      <c r="BI877" s="269"/>
      <c r="BJ877" s="269"/>
      <c r="BK877" s="269"/>
      <c r="BL877" s="269"/>
      <c r="BM877" s="269"/>
      <c r="BN877" s="269"/>
      <c r="BO877" s="269"/>
      <c r="BP877" s="269"/>
      <c r="BQ877" s="269"/>
    </row>
    <row r="878" spans="1:69" ht="15.75" customHeight="1">
      <c r="A878" s="269"/>
      <c r="B878" s="269"/>
      <c r="C878" s="269"/>
      <c r="D878" s="269"/>
      <c r="E878" s="269"/>
      <c r="F878" s="269"/>
      <c r="G878" s="269"/>
      <c r="H878" s="269"/>
      <c r="I878" s="269"/>
      <c r="J878" s="269"/>
      <c r="K878" s="269"/>
      <c r="L878" s="269"/>
      <c r="M878" s="269"/>
      <c r="N878" s="269"/>
      <c r="O878" s="269"/>
      <c r="P878" s="269"/>
      <c r="Q878" s="269"/>
      <c r="R878" s="269"/>
      <c r="S878" s="269"/>
      <c r="T878" s="269"/>
      <c r="U878" s="269"/>
      <c r="V878" s="269"/>
      <c r="W878" s="269"/>
      <c r="X878" s="269"/>
      <c r="Y878" s="269"/>
      <c r="Z878" s="269"/>
      <c r="AA878" s="269"/>
      <c r="AB878" s="269"/>
      <c r="AC878" s="269"/>
      <c r="AD878" s="269"/>
      <c r="AE878" s="269"/>
      <c r="AF878" s="269"/>
      <c r="AG878" s="269"/>
      <c r="AH878" s="269"/>
      <c r="AI878" s="269"/>
      <c r="AJ878" s="269"/>
      <c r="AK878" s="269"/>
      <c r="AL878" s="269"/>
      <c r="AM878" s="269"/>
      <c r="AN878" s="269"/>
      <c r="AO878" s="269"/>
      <c r="AP878" s="269"/>
      <c r="AQ878" s="269"/>
      <c r="AR878" s="269"/>
      <c r="AS878" s="269"/>
      <c r="AT878" s="269"/>
      <c r="AU878" s="269"/>
      <c r="AV878" s="269"/>
      <c r="AW878" s="269"/>
      <c r="AX878" s="269"/>
      <c r="AY878" s="269"/>
      <c r="AZ878" s="269"/>
      <c r="BA878" s="269"/>
      <c r="BB878" s="269"/>
      <c r="BC878" s="269"/>
      <c r="BD878" s="269"/>
      <c r="BE878" s="269"/>
      <c r="BF878" s="269"/>
      <c r="BG878" s="269"/>
      <c r="BH878" s="269"/>
      <c r="BI878" s="269"/>
      <c r="BJ878" s="269"/>
      <c r="BK878" s="269"/>
      <c r="BL878" s="269"/>
      <c r="BM878" s="269"/>
      <c r="BN878" s="269"/>
      <c r="BO878" s="269"/>
      <c r="BP878" s="269"/>
      <c r="BQ878" s="269"/>
    </row>
    <row r="879" spans="1:69" ht="15.75" customHeight="1">
      <c r="A879" s="269"/>
      <c r="B879" s="269"/>
      <c r="C879" s="269"/>
      <c r="D879" s="269"/>
      <c r="E879" s="269"/>
      <c r="F879" s="269"/>
      <c r="G879" s="269"/>
      <c r="H879" s="269"/>
      <c r="I879" s="269"/>
      <c r="J879" s="269"/>
      <c r="K879" s="269"/>
      <c r="L879" s="269"/>
      <c r="M879" s="269"/>
      <c r="N879" s="269"/>
      <c r="O879" s="269"/>
      <c r="P879" s="269"/>
      <c r="Q879" s="269"/>
      <c r="R879" s="269"/>
      <c r="S879" s="269"/>
      <c r="T879" s="269"/>
      <c r="U879" s="269"/>
      <c r="V879" s="269"/>
      <c r="W879" s="269"/>
      <c r="X879" s="269"/>
      <c r="Y879" s="269"/>
      <c r="Z879" s="269"/>
      <c r="AA879" s="269"/>
      <c r="AB879" s="269"/>
      <c r="AC879" s="269"/>
      <c r="AD879" s="269"/>
      <c r="AE879" s="269"/>
      <c r="AF879" s="269"/>
      <c r="AG879" s="269"/>
      <c r="AH879" s="269"/>
      <c r="AI879" s="269"/>
      <c r="AJ879" s="269"/>
      <c r="AK879" s="269"/>
      <c r="AL879" s="269"/>
      <c r="AM879" s="269"/>
      <c r="AN879" s="269"/>
      <c r="AO879" s="269"/>
      <c r="AP879" s="269"/>
      <c r="AQ879" s="269"/>
      <c r="AR879" s="269"/>
      <c r="AS879" s="269"/>
      <c r="AT879" s="269"/>
      <c r="AU879" s="269"/>
      <c r="AV879" s="269"/>
      <c r="AW879" s="269"/>
      <c r="AX879" s="269"/>
      <c r="AY879" s="269"/>
      <c r="AZ879" s="269"/>
      <c r="BA879" s="269"/>
      <c r="BB879" s="269"/>
      <c r="BC879" s="269"/>
      <c r="BD879" s="269"/>
      <c r="BE879" s="269"/>
      <c r="BF879" s="269"/>
      <c r="BG879" s="269"/>
      <c r="BH879" s="269"/>
      <c r="BI879" s="269"/>
      <c r="BJ879" s="269"/>
      <c r="BK879" s="269"/>
      <c r="BL879" s="269"/>
      <c r="BM879" s="269"/>
      <c r="BN879" s="269"/>
      <c r="BO879" s="269"/>
      <c r="BP879" s="269"/>
      <c r="BQ879" s="269"/>
    </row>
    <row r="880" spans="1:69" ht="15.75" customHeight="1">
      <c r="A880" s="269"/>
      <c r="B880" s="269"/>
      <c r="C880" s="269"/>
      <c r="D880" s="269"/>
      <c r="E880" s="269"/>
      <c r="F880" s="269"/>
      <c r="G880" s="269"/>
      <c r="H880" s="269"/>
      <c r="I880" s="269"/>
      <c r="J880" s="269"/>
      <c r="K880" s="269"/>
      <c r="L880" s="269"/>
      <c r="M880" s="269"/>
      <c r="N880" s="269"/>
      <c r="O880" s="269"/>
      <c r="P880" s="269"/>
      <c r="Q880" s="269"/>
      <c r="R880" s="269"/>
      <c r="S880" s="269"/>
      <c r="T880" s="269"/>
      <c r="U880" s="269"/>
      <c r="V880" s="269"/>
      <c r="W880" s="269"/>
      <c r="X880" s="269"/>
      <c r="Y880" s="269"/>
      <c r="Z880" s="269"/>
      <c r="AA880" s="269"/>
      <c r="AB880" s="269"/>
      <c r="AC880" s="269"/>
      <c r="AD880" s="269"/>
      <c r="AE880" s="269"/>
      <c r="AF880" s="269"/>
      <c r="AG880" s="269"/>
      <c r="AH880" s="269"/>
      <c r="AI880" s="269"/>
      <c r="AJ880" s="269"/>
      <c r="AK880" s="269"/>
      <c r="AL880" s="269"/>
      <c r="AM880" s="269"/>
      <c r="AN880" s="269"/>
      <c r="AO880" s="269"/>
      <c r="AP880" s="269"/>
      <c r="AQ880" s="269"/>
      <c r="AR880" s="269"/>
      <c r="AS880" s="269"/>
      <c r="AT880" s="269"/>
      <c r="AU880" s="269"/>
      <c r="AV880" s="269"/>
      <c r="AW880" s="269"/>
      <c r="AX880" s="269"/>
      <c r="AY880" s="269"/>
      <c r="AZ880" s="269"/>
      <c r="BA880" s="269"/>
      <c r="BB880" s="269"/>
      <c r="BC880" s="269"/>
      <c r="BD880" s="269"/>
      <c r="BE880" s="269"/>
      <c r="BF880" s="269"/>
      <c r="BG880" s="269"/>
      <c r="BH880" s="269"/>
      <c r="BI880" s="269"/>
      <c r="BJ880" s="269"/>
      <c r="BK880" s="269"/>
      <c r="BL880" s="269"/>
      <c r="BM880" s="269"/>
      <c r="BN880" s="269"/>
      <c r="BO880" s="269"/>
      <c r="BP880" s="269"/>
      <c r="BQ880" s="269"/>
    </row>
    <row r="881" spans="1:69" ht="15.75" customHeight="1">
      <c r="A881" s="269"/>
      <c r="B881" s="269"/>
      <c r="C881" s="269"/>
      <c r="D881" s="269"/>
      <c r="E881" s="269"/>
      <c r="F881" s="269"/>
      <c r="G881" s="269"/>
      <c r="H881" s="269"/>
      <c r="I881" s="269"/>
      <c r="J881" s="269"/>
      <c r="K881" s="269"/>
      <c r="L881" s="269"/>
      <c r="M881" s="269"/>
      <c r="N881" s="269"/>
      <c r="O881" s="269"/>
      <c r="P881" s="269"/>
      <c r="Q881" s="269"/>
      <c r="R881" s="269"/>
      <c r="S881" s="269"/>
      <c r="T881" s="269"/>
      <c r="U881" s="269"/>
      <c r="V881" s="269"/>
      <c r="W881" s="269"/>
      <c r="X881" s="269"/>
      <c r="Y881" s="269"/>
      <c r="Z881" s="269"/>
      <c r="AA881" s="269"/>
      <c r="AB881" s="269"/>
      <c r="AC881" s="269"/>
      <c r="AD881" s="269"/>
      <c r="AE881" s="269"/>
      <c r="AF881" s="269"/>
      <c r="AG881" s="269"/>
      <c r="AH881" s="269"/>
      <c r="AI881" s="269"/>
      <c r="AJ881" s="269"/>
      <c r="AK881" s="269"/>
      <c r="AL881" s="269"/>
      <c r="AM881" s="269"/>
      <c r="AN881" s="269"/>
      <c r="AO881" s="269"/>
      <c r="AP881" s="269"/>
      <c r="AQ881" s="269"/>
      <c r="AR881" s="269"/>
      <c r="AS881" s="269"/>
      <c r="AT881" s="269"/>
      <c r="AU881" s="269"/>
      <c r="AV881" s="269"/>
      <c r="AW881" s="269"/>
      <c r="AX881" s="269"/>
      <c r="AY881" s="269"/>
      <c r="AZ881" s="269"/>
      <c r="BA881" s="269"/>
      <c r="BB881" s="269"/>
      <c r="BC881" s="269"/>
      <c r="BD881" s="269"/>
      <c r="BE881" s="269"/>
      <c r="BF881" s="269"/>
      <c r="BG881" s="269"/>
      <c r="BH881" s="269"/>
      <c r="BI881" s="269"/>
      <c r="BJ881" s="269"/>
      <c r="BK881" s="269"/>
      <c r="BL881" s="269"/>
      <c r="BM881" s="269"/>
      <c r="BN881" s="269"/>
      <c r="BO881" s="269"/>
      <c r="BP881" s="269"/>
      <c r="BQ881" s="269"/>
    </row>
    <row r="882" spans="1:69" ht="15.75" customHeight="1">
      <c r="A882" s="269"/>
      <c r="B882" s="269"/>
      <c r="C882" s="269"/>
      <c r="D882" s="269"/>
      <c r="E882" s="269"/>
      <c r="F882" s="269"/>
      <c r="G882" s="269"/>
      <c r="H882" s="269"/>
      <c r="I882" s="269"/>
      <c r="J882" s="269"/>
      <c r="K882" s="269"/>
      <c r="L882" s="269"/>
      <c r="M882" s="269"/>
      <c r="N882" s="269"/>
      <c r="O882" s="269"/>
      <c r="P882" s="269"/>
      <c r="Q882" s="269"/>
      <c r="R882" s="269"/>
      <c r="S882" s="269"/>
      <c r="T882" s="269"/>
      <c r="U882" s="269"/>
      <c r="V882" s="269"/>
      <c r="W882" s="269"/>
      <c r="X882" s="269"/>
      <c r="Y882" s="269"/>
      <c r="Z882" s="269"/>
      <c r="AA882" s="269"/>
      <c r="AB882" s="269"/>
      <c r="AC882" s="269"/>
      <c r="AD882" s="269"/>
      <c r="AE882" s="269"/>
      <c r="AF882" s="269"/>
      <c r="AG882" s="269"/>
      <c r="AH882" s="269"/>
      <c r="AI882" s="269"/>
      <c r="AJ882" s="269"/>
      <c r="AK882" s="269"/>
      <c r="AL882" s="269"/>
      <c r="AM882" s="269"/>
      <c r="AN882" s="269"/>
      <c r="AO882" s="269"/>
      <c r="AP882" s="269"/>
      <c r="AQ882" s="269"/>
      <c r="AR882" s="269"/>
      <c r="AS882" s="269"/>
      <c r="AT882" s="269"/>
      <c r="AU882" s="269"/>
      <c r="AV882" s="269"/>
      <c r="AW882" s="269"/>
      <c r="AX882" s="269"/>
      <c r="AY882" s="269"/>
      <c r="AZ882" s="269"/>
      <c r="BA882" s="269"/>
      <c r="BB882" s="269"/>
      <c r="BC882" s="269"/>
      <c r="BD882" s="269"/>
      <c r="BE882" s="269"/>
      <c r="BF882" s="269"/>
      <c r="BG882" s="269"/>
      <c r="BH882" s="269"/>
      <c r="BI882" s="269"/>
      <c r="BJ882" s="269"/>
      <c r="BK882" s="269"/>
      <c r="BL882" s="269"/>
      <c r="BM882" s="269"/>
      <c r="BN882" s="269"/>
      <c r="BO882" s="269"/>
      <c r="BP882" s="269"/>
      <c r="BQ882" s="269"/>
    </row>
    <row r="883" spans="1:69" ht="15.75" customHeight="1">
      <c r="A883" s="269"/>
      <c r="B883" s="269"/>
      <c r="C883" s="269"/>
      <c r="D883" s="269"/>
      <c r="E883" s="269"/>
      <c r="F883" s="269"/>
      <c r="G883" s="269"/>
      <c r="H883" s="269"/>
      <c r="I883" s="269"/>
      <c r="J883" s="269"/>
      <c r="K883" s="269"/>
      <c r="L883" s="269"/>
      <c r="M883" s="269"/>
      <c r="N883" s="269"/>
      <c r="O883" s="269"/>
      <c r="P883" s="269"/>
      <c r="Q883" s="269"/>
      <c r="R883" s="269"/>
      <c r="S883" s="269"/>
      <c r="T883" s="269"/>
      <c r="U883" s="269"/>
      <c r="V883" s="269"/>
      <c r="W883" s="269"/>
      <c r="X883" s="269"/>
      <c r="Y883" s="269"/>
      <c r="Z883" s="269"/>
      <c r="AA883" s="269"/>
      <c r="AB883" s="269"/>
      <c r="AC883" s="269"/>
      <c r="AD883" s="269"/>
      <c r="AE883" s="269"/>
      <c r="AF883" s="269"/>
      <c r="AG883" s="269"/>
      <c r="AH883" s="269"/>
      <c r="AI883" s="269"/>
      <c r="AJ883" s="269"/>
      <c r="AK883" s="269"/>
      <c r="AL883" s="269"/>
      <c r="AM883" s="269"/>
      <c r="AN883" s="269"/>
      <c r="AO883" s="269"/>
      <c r="AP883" s="269"/>
      <c r="AQ883" s="269"/>
      <c r="AR883" s="269"/>
      <c r="AS883" s="269"/>
      <c r="AT883" s="269"/>
      <c r="AU883" s="269"/>
      <c r="AV883" s="269"/>
      <c r="AW883" s="269"/>
      <c r="AX883" s="269"/>
      <c r="AY883" s="269"/>
      <c r="AZ883" s="269"/>
      <c r="BA883" s="269"/>
      <c r="BB883" s="269"/>
      <c r="BC883" s="269"/>
      <c r="BD883" s="269"/>
      <c r="BE883" s="269"/>
      <c r="BF883" s="269"/>
      <c r="BG883" s="269"/>
      <c r="BH883" s="269"/>
      <c r="BI883" s="269"/>
      <c r="BJ883" s="269"/>
      <c r="BK883" s="269"/>
      <c r="BL883" s="269"/>
      <c r="BM883" s="269"/>
      <c r="BN883" s="269"/>
      <c r="BO883" s="269"/>
      <c r="BP883" s="269"/>
      <c r="BQ883" s="269"/>
    </row>
    <row r="884" spans="1:69" ht="15.75" customHeight="1">
      <c r="A884" s="269"/>
      <c r="B884" s="269"/>
      <c r="C884" s="269"/>
      <c r="D884" s="269"/>
      <c r="E884" s="269"/>
      <c r="F884" s="269"/>
      <c r="G884" s="269"/>
      <c r="H884" s="269"/>
      <c r="I884" s="269"/>
      <c r="J884" s="269"/>
      <c r="K884" s="269"/>
      <c r="L884" s="269"/>
      <c r="M884" s="269"/>
      <c r="N884" s="269"/>
      <c r="O884" s="269"/>
      <c r="P884" s="269"/>
      <c r="Q884" s="269"/>
      <c r="R884" s="269"/>
      <c r="S884" s="269"/>
      <c r="T884" s="269"/>
      <c r="U884" s="269"/>
      <c r="V884" s="269"/>
      <c r="W884" s="269"/>
      <c r="X884" s="269"/>
      <c r="Y884" s="269"/>
      <c r="Z884" s="269"/>
      <c r="AA884" s="269"/>
      <c r="AB884" s="269"/>
      <c r="AC884" s="269"/>
      <c r="AD884" s="269"/>
      <c r="AE884" s="269"/>
      <c r="AF884" s="269"/>
      <c r="AG884" s="269"/>
      <c r="AH884" s="269"/>
      <c r="AI884" s="269"/>
      <c r="AJ884" s="269"/>
      <c r="AK884" s="269"/>
      <c r="AL884" s="269"/>
      <c r="AM884" s="269"/>
      <c r="AN884" s="269"/>
      <c r="AO884" s="269"/>
      <c r="AP884" s="269"/>
      <c r="AQ884" s="269"/>
      <c r="AR884" s="269"/>
      <c r="AS884" s="269"/>
      <c r="AT884" s="269"/>
      <c r="AU884" s="269"/>
      <c r="AV884" s="269"/>
      <c r="AW884" s="269"/>
      <c r="AX884" s="269"/>
      <c r="AY884" s="269"/>
      <c r="AZ884" s="269"/>
      <c r="BA884" s="269"/>
      <c r="BB884" s="269"/>
      <c r="BC884" s="269"/>
      <c r="BD884" s="269"/>
      <c r="BE884" s="269"/>
      <c r="BF884" s="269"/>
      <c r="BG884" s="269"/>
      <c r="BH884" s="269"/>
      <c r="BI884" s="269"/>
      <c r="BJ884" s="269"/>
      <c r="BK884" s="269"/>
      <c r="BL884" s="269"/>
      <c r="BM884" s="269"/>
      <c r="BN884" s="269"/>
      <c r="BO884" s="269"/>
      <c r="BP884" s="269"/>
      <c r="BQ884" s="269"/>
    </row>
    <row r="885" spans="1:69" ht="15.75" customHeight="1">
      <c r="A885" s="269"/>
      <c r="B885" s="269"/>
      <c r="C885" s="269"/>
      <c r="D885" s="269"/>
      <c r="E885" s="269"/>
      <c r="F885" s="269"/>
      <c r="G885" s="269"/>
      <c r="H885" s="269"/>
      <c r="I885" s="269"/>
      <c r="J885" s="269"/>
      <c r="K885" s="269"/>
      <c r="L885" s="269"/>
      <c r="M885" s="269"/>
      <c r="N885" s="269"/>
      <c r="O885" s="269"/>
      <c r="P885" s="269"/>
      <c r="Q885" s="269"/>
      <c r="R885" s="269"/>
      <c r="S885" s="269"/>
      <c r="T885" s="269"/>
      <c r="U885" s="269"/>
      <c r="V885" s="269"/>
      <c r="W885" s="269"/>
      <c r="X885" s="269"/>
      <c r="Y885" s="269"/>
      <c r="Z885" s="269"/>
      <c r="AA885" s="269"/>
      <c r="AB885" s="269"/>
      <c r="AC885" s="269"/>
      <c r="AD885" s="269"/>
      <c r="AE885" s="269"/>
      <c r="AF885" s="269"/>
      <c r="AG885" s="269"/>
      <c r="AH885" s="269"/>
      <c r="AI885" s="269"/>
      <c r="AJ885" s="269"/>
      <c r="AK885" s="269"/>
      <c r="AL885" s="269"/>
      <c r="AM885" s="269"/>
      <c r="AN885" s="269"/>
      <c r="AO885" s="269"/>
      <c r="AP885" s="269"/>
      <c r="AQ885" s="269"/>
      <c r="AR885" s="269"/>
      <c r="AS885" s="269"/>
      <c r="AT885" s="269"/>
      <c r="AU885" s="269"/>
      <c r="AV885" s="269"/>
      <c r="AW885" s="269"/>
      <c r="AX885" s="269"/>
      <c r="AY885" s="269"/>
      <c r="AZ885" s="269"/>
      <c r="BA885" s="269"/>
      <c r="BB885" s="269"/>
      <c r="BC885" s="269"/>
      <c r="BD885" s="269"/>
      <c r="BE885" s="269"/>
      <c r="BF885" s="269"/>
      <c r="BG885" s="269"/>
      <c r="BH885" s="269"/>
      <c r="BI885" s="269"/>
      <c r="BJ885" s="269"/>
      <c r="BK885" s="269"/>
      <c r="BL885" s="269"/>
      <c r="BM885" s="269"/>
      <c r="BN885" s="269"/>
      <c r="BO885" s="269"/>
      <c r="BP885" s="269"/>
      <c r="BQ885" s="269"/>
    </row>
    <row r="886" spans="1:69" ht="15.75" customHeight="1">
      <c r="A886" s="269"/>
      <c r="B886" s="269"/>
      <c r="C886" s="269"/>
      <c r="D886" s="269"/>
      <c r="E886" s="269"/>
      <c r="F886" s="269"/>
      <c r="G886" s="269"/>
      <c r="H886" s="269"/>
      <c r="I886" s="269"/>
      <c r="J886" s="269"/>
      <c r="K886" s="269"/>
      <c r="L886" s="269"/>
      <c r="M886" s="269"/>
      <c r="N886" s="269"/>
      <c r="O886" s="269"/>
      <c r="P886" s="269"/>
      <c r="Q886" s="269"/>
      <c r="R886" s="269"/>
      <c r="S886" s="269"/>
      <c r="T886" s="269"/>
      <c r="U886" s="269"/>
      <c r="V886" s="269"/>
      <c r="W886" s="269"/>
      <c r="X886" s="269"/>
      <c r="Y886" s="269"/>
      <c r="Z886" s="269"/>
      <c r="AA886" s="269"/>
      <c r="AB886" s="269"/>
      <c r="AC886" s="269"/>
      <c r="AD886" s="269"/>
      <c r="AE886" s="269"/>
      <c r="AF886" s="269"/>
      <c r="AG886" s="269"/>
      <c r="AH886" s="269"/>
      <c r="AI886" s="269"/>
      <c r="AJ886" s="269"/>
      <c r="AK886" s="269"/>
      <c r="AL886" s="269"/>
      <c r="AM886" s="269"/>
      <c r="AN886" s="269"/>
      <c r="AO886" s="269"/>
      <c r="AP886" s="269"/>
      <c r="AQ886" s="269"/>
      <c r="AR886" s="269"/>
      <c r="AS886" s="269"/>
      <c r="AT886" s="269"/>
      <c r="AU886" s="269"/>
      <c r="AV886" s="269"/>
      <c r="AW886" s="269"/>
      <c r="AX886" s="269"/>
      <c r="AY886" s="269"/>
      <c r="AZ886" s="269"/>
      <c r="BA886" s="269"/>
      <c r="BB886" s="269"/>
      <c r="BC886" s="269"/>
      <c r="BD886" s="269"/>
      <c r="BE886" s="269"/>
      <c r="BF886" s="269"/>
      <c r="BG886" s="269"/>
      <c r="BH886" s="269"/>
      <c r="BI886" s="269"/>
      <c r="BJ886" s="269"/>
      <c r="BK886" s="269"/>
      <c r="BL886" s="269"/>
      <c r="BM886" s="269"/>
      <c r="BN886" s="269"/>
      <c r="BO886" s="269"/>
      <c r="BP886" s="269"/>
      <c r="BQ886" s="269"/>
    </row>
    <row r="887" spans="1:69" ht="15.75" customHeight="1">
      <c r="A887" s="269"/>
      <c r="B887" s="269"/>
      <c r="C887" s="269"/>
      <c r="D887" s="269"/>
      <c r="E887" s="269"/>
      <c r="F887" s="269"/>
      <c r="G887" s="269"/>
      <c r="H887" s="269"/>
      <c r="I887" s="269"/>
      <c r="J887" s="269"/>
      <c r="K887" s="269"/>
      <c r="L887" s="269"/>
      <c r="M887" s="269"/>
      <c r="N887" s="269"/>
      <c r="O887" s="269"/>
      <c r="P887" s="269"/>
      <c r="Q887" s="269"/>
      <c r="R887" s="269"/>
      <c r="S887" s="269"/>
      <c r="T887" s="269"/>
      <c r="U887" s="269"/>
      <c r="V887" s="269"/>
      <c r="W887" s="269"/>
      <c r="X887" s="269"/>
      <c r="Y887" s="269"/>
      <c r="Z887" s="269"/>
      <c r="AA887" s="269"/>
      <c r="AB887" s="269"/>
      <c r="AC887" s="269"/>
      <c r="AD887" s="269"/>
      <c r="AE887" s="269"/>
      <c r="AF887" s="269"/>
      <c r="AG887" s="269"/>
      <c r="AH887" s="269"/>
      <c r="AI887" s="269"/>
      <c r="AJ887" s="269"/>
      <c r="AK887" s="269"/>
      <c r="AL887" s="269"/>
      <c r="AM887" s="269"/>
      <c r="AN887" s="269"/>
      <c r="AO887" s="269"/>
      <c r="AP887" s="269"/>
      <c r="AQ887" s="269"/>
      <c r="AR887" s="269"/>
      <c r="AS887" s="269"/>
      <c r="AT887" s="269"/>
      <c r="AU887" s="269"/>
      <c r="AV887" s="269"/>
      <c r="AW887" s="269"/>
      <c r="AX887" s="269"/>
      <c r="AY887" s="269"/>
      <c r="AZ887" s="269"/>
      <c r="BA887" s="269"/>
      <c r="BB887" s="269"/>
      <c r="BC887" s="269"/>
      <c r="BD887" s="269"/>
      <c r="BE887" s="269"/>
      <c r="BF887" s="269"/>
      <c r="BG887" s="269"/>
      <c r="BH887" s="269"/>
      <c r="BI887" s="269"/>
      <c r="BJ887" s="269"/>
      <c r="BK887" s="269"/>
      <c r="BL887" s="269"/>
      <c r="BM887" s="269"/>
      <c r="BN887" s="269"/>
      <c r="BO887" s="269"/>
      <c r="BP887" s="269"/>
      <c r="BQ887" s="269"/>
    </row>
    <row r="888" spans="1:69" ht="15.75" customHeight="1">
      <c r="A888" s="269"/>
      <c r="B888" s="269"/>
      <c r="C888" s="269"/>
      <c r="D888" s="269"/>
      <c r="E888" s="269"/>
      <c r="F888" s="269"/>
      <c r="G888" s="269"/>
      <c r="H888" s="269"/>
      <c r="I888" s="269"/>
      <c r="J888" s="269"/>
      <c r="K888" s="269"/>
      <c r="L888" s="269"/>
      <c r="M888" s="269"/>
      <c r="N888" s="269"/>
      <c r="O888" s="269"/>
      <c r="P888" s="269"/>
      <c r="Q888" s="269"/>
      <c r="R888" s="269"/>
      <c r="S888" s="269"/>
      <c r="T888" s="269"/>
      <c r="U888" s="269"/>
      <c r="V888" s="269"/>
      <c r="W888" s="269"/>
      <c r="X888" s="269"/>
      <c r="Y888" s="269"/>
      <c r="Z888" s="269"/>
      <c r="AA888" s="269"/>
      <c r="AB888" s="269"/>
      <c r="AC888" s="269"/>
      <c r="AD888" s="269"/>
      <c r="AE888" s="269"/>
      <c r="AF888" s="269"/>
      <c r="AG888" s="269"/>
      <c r="AH888" s="269"/>
      <c r="AI888" s="269"/>
      <c r="AJ888" s="269"/>
      <c r="AK888" s="269"/>
      <c r="AL888" s="269"/>
      <c r="AM888" s="269"/>
      <c r="AN888" s="269"/>
      <c r="AO888" s="269"/>
      <c r="AP888" s="269"/>
      <c r="AQ888" s="269"/>
      <c r="AR888" s="269"/>
      <c r="AS888" s="269"/>
      <c r="AT888" s="269"/>
      <c r="AU888" s="269"/>
      <c r="AV888" s="269"/>
      <c r="AW888" s="269"/>
      <c r="AX888" s="269"/>
      <c r="AY888" s="269"/>
      <c r="AZ888" s="269"/>
      <c r="BA888" s="269"/>
      <c r="BB888" s="269"/>
      <c r="BC888" s="269"/>
      <c r="BD888" s="269"/>
      <c r="BE888" s="269"/>
      <c r="BF888" s="269"/>
      <c r="BG888" s="269"/>
      <c r="BH888" s="269"/>
      <c r="BI888" s="269"/>
      <c r="BJ888" s="269"/>
      <c r="BK888" s="269"/>
      <c r="BL888" s="269"/>
      <c r="BM888" s="269"/>
      <c r="BN888" s="269"/>
      <c r="BO888" s="269"/>
      <c r="BP888" s="269"/>
      <c r="BQ888" s="269"/>
    </row>
    <row r="889" spans="1:69" ht="15.75" customHeight="1">
      <c r="A889" s="269"/>
      <c r="B889" s="269"/>
      <c r="C889" s="269"/>
      <c r="D889" s="269"/>
      <c r="E889" s="269"/>
      <c r="F889" s="269"/>
      <c r="G889" s="269"/>
      <c r="H889" s="269"/>
      <c r="I889" s="269"/>
      <c r="J889" s="269"/>
      <c r="K889" s="269"/>
      <c r="L889" s="269"/>
      <c r="M889" s="269"/>
      <c r="N889" s="269"/>
      <c r="O889" s="269"/>
      <c r="P889" s="269"/>
      <c r="Q889" s="269"/>
      <c r="R889" s="269"/>
      <c r="S889" s="269"/>
      <c r="T889" s="269"/>
      <c r="U889" s="269"/>
      <c r="V889" s="269"/>
      <c r="W889" s="269"/>
      <c r="X889" s="269"/>
      <c r="Y889" s="269"/>
      <c r="Z889" s="269"/>
      <c r="AA889" s="269"/>
      <c r="AB889" s="269"/>
      <c r="AC889" s="269"/>
      <c r="AD889" s="269"/>
      <c r="AE889" s="269"/>
      <c r="AF889" s="269"/>
      <c r="AG889" s="269"/>
      <c r="AH889" s="269"/>
      <c r="AI889" s="269"/>
      <c r="AJ889" s="269"/>
      <c r="AK889" s="269"/>
      <c r="AL889" s="269"/>
      <c r="AM889" s="269"/>
      <c r="AN889" s="269"/>
      <c r="AO889" s="269"/>
      <c r="AP889" s="269"/>
      <c r="AQ889" s="269"/>
      <c r="AR889" s="269"/>
      <c r="AS889" s="269"/>
      <c r="AT889" s="269"/>
      <c r="AU889" s="269"/>
      <c r="AV889" s="269"/>
      <c r="AW889" s="269"/>
      <c r="AX889" s="269"/>
      <c r="AY889" s="269"/>
      <c r="AZ889" s="269"/>
      <c r="BA889" s="269"/>
      <c r="BB889" s="269"/>
      <c r="BC889" s="269"/>
      <c r="BD889" s="269"/>
      <c r="BE889" s="269"/>
      <c r="BF889" s="269"/>
      <c r="BG889" s="269"/>
      <c r="BH889" s="269"/>
      <c r="BI889" s="269"/>
      <c r="BJ889" s="269"/>
      <c r="BK889" s="269"/>
      <c r="BL889" s="269"/>
      <c r="BM889" s="269"/>
      <c r="BN889" s="269"/>
      <c r="BO889" s="269"/>
      <c r="BP889" s="269"/>
      <c r="BQ889" s="269"/>
    </row>
    <row r="890" spans="1:69" ht="15.75" customHeight="1">
      <c r="A890" s="269"/>
      <c r="B890" s="269"/>
      <c r="C890" s="269"/>
      <c r="D890" s="269"/>
      <c r="E890" s="269"/>
      <c r="F890" s="269"/>
      <c r="G890" s="269"/>
      <c r="H890" s="269"/>
      <c r="I890" s="269"/>
      <c r="J890" s="269"/>
      <c r="K890" s="269"/>
      <c r="L890" s="269"/>
      <c r="M890" s="269"/>
      <c r="N890" s="269"/>
      <c r="O890" s="269"/>
      <c r="P890" s="269"/>
      <c r="Q890" s="269"/>
      <c r="R890" s="269"/>
      <c r="S890" s="269"/>
      <c r="T890" s="269"/>
      <c r="U890" s="269"/>
      <c r="V890" s="269"/>
      <c r="W890" s="269"/>
      <c r="X890" s="269"/>
      <c r="Y890" s="269"/>
      <c r="Z890" s="269"/>
      <c r="AA890" s="269"/>
      <c r="AB890" s="269"/>
      <c r="AC890" s="269"/>
      <c r="AD890" s="269"/>
      <c r="AE890" s="269"/>
      <c r="AF890" s="269"/>
      <c r="AG890" s="269"/>
      <c r="AH890" s="269"/>
      <c r="AI890" s="269"/>
      <c r="AJ890" s="269"/>
      <c r="AK890" s="269"/>
      <c r="AL890" s="269"/>
      <c r="AM890" s="269"/>
      <c r="AN890" s="269"/>
      <c r="AO890" s="269"/>
      <c r="AP890" s="269"/>
      <c r="AQ890" s="269"/>
      <c r="AR890" s="269"/>
      <c r="AS890" s="269"/>
      <c r="AT890" s="269"/>
      <c r="AU890" s="269"/>
      <c r="AV890" s="269"/>
      <c r="AW890" s="269"/>
      <c r="AX890" s="269"/>
      <c r="AY890" s="269"/>
      <c r="AZ890" s="269"/>
      <c r="BA890" s="269"/>
      <c r="BB890" s="269"/>
      <c r="BC890" s="269"/>
      <c r="BD890" s="269"/>
      <c r="BE890" s="269"/>
      <c r="BF890" s="269"/>
      <c r="BG890" s="269"/>
      <c r="BH890" s="269"/>
      <c r="BI890" s="269"/>
      <c r="BJ890" s="269"/>
      <c r="BK890" s="269"/>
      <c r="BL890" s="269"/>
      <c r="BM890" s="269"/>
      <c r="BN890" s="269"/>
      <c r="BO890" s="269"/>
      <c r="BP890" s="269"/>
      <c r="BQ890" s="269"/>
    </row>
    <row r="891" spans="1:69" ht="15.75" customHeight="1">
      <c r="A891" s="269"/>
      <c r="B891" s="269"/>
      <c r="C891" s="269"/>
      <c r="D891" s="269"/>
      <c r="E891" s="269"/>
      <c r="F891" s="269"/>
      <c r="G891" s="269"/>
      <c r="H891" s="269"/>
      <c r="I891" s="269"/>
      <c r="J891" s="269"/>
      <c r="K891" s="269"/>
      <c r="L891" s="269"/>
      <c r="M891" s="269"/>
      <c r="N891" s="269"/>
      <c r="O891" s="269"/>
      <c r="P891" s="269"/>
      <c r="Q891" s="269"/>
      <c r="R891" s="269"/>
      <c r="S891" s="269"/>
      <c r="T891" s="269"/>
      <c r="U891" s="269"/>
      <c r="V891" s="269"/>
      <c r="W891" s="269"/>
      <c r="X891" s="269"/>
      <c r="Y891" s="269"/>
      <c r="Z891" s="269"/>
      <c r="AA891" s="269"/>
      <c r="AB891" s="269"/>
      <c r="AC891" s="269"/>
      <c r="AD891" s="269"/>
      <c r="AE891" s="269"/>
      <c r="AF891" s="269"/>
      <c r="AG891" s="269"/>
      <c r="AH891" s="269"/>
      <c r="AI891" s="269"/>
      <c r="AJ891" s="269"/>
      <c r="AK891" s="269"/>
      <c r="AL891" s="269"/>
      <c r="AM891" s="269"/>
      <c r="AN891" s="269"/>
      <c r="AO891" s="269"/>
      <c r="AP891" s="269"/>
      <c r="AQ891" s="269"/>
      <c r="AR891" s="269"/>
      <c r="AS891" s="269"/>
      <c r="AT891" s="269"/>
      <c r="AU891" s="269"/>
      <c r="AV891" s="269"/>
      <c r="AW891" s="269"/>
      <c r="AX891" s="269"/>
      <c r="AY891" s="269"/>
      <c r="AZ891" s="269"/>
      <c r="BA891" s="269"/>
      <c r="BB891" s="269"/>
      <c r="BC891" s="269"/>
      <c r="BD891" s="269"/>
      <c r="BE891" s="269"/>
      <c r="BF891" s="269"/>
      <c r="BG891" s="269"/>
      <c r="BH891" s="269"/>
      <c r="BI891" s="269"/>
      <c r="BJ891" s="269"/>
      <c r="BK891" s="269"/>
      <c r="BL891" s="269"/>
      <c r="BM891" s="269"/>
      <c r="BN891" s="269"/>
      <c r="BO891" s="269"/>
      <c r="BP891" s="269"/>
      <c r="BQ891" s="269"/>
    </row>
    <row r="892" spans="1:69" ht="15.75" customHeight="1">
      <c r="A892" s="269"/>
      <c r="B892" s="269"/>
      <c r="C892" s="269"/>
      <c r="D892" s="269"/>
      <c r="E892" s="269"/>
      <c r="F892" s="269"/>
      <c r="G892" s="269"/>
      <c r="H892" s="269"/>
      <c r="I892" s="269"/>
      <c r="J892" s="269"/>
      <c r="K892" s="269"/>
      <c r="L892" s="269"/>
      <c r="M892" s="269"/>
      <c r="N892" s="269"/>
      <c r="O892" s="269"/>
      <c r="P892" s="269"/>
      <c r="Q892" s="269"/>
      <c r="R892" s="269"/>
      <c r="S892" s="269"/>
      <c r="T892" s="269"/>
      <c r="U892" s="269"/>
      <c r="V892" s="269"/>
      <c r="W892" s="269"/>
      <c r="X892" s="269"/>
      <c r="Y892" s="269"/>
      <c r="Z892" s="269"/>
      <c r="AA892" s="269"/>
      <c r="AB892" s="269"/>
      <c r="AC892" s="269"/>
      <c r="AD892" s="269"/>
      <c r="AE892" s="269"/>
      <c r="AF892" s="269"/>
      <c r="AG892" s="269"/>
      <c r="AH892" s="269"/>
      <c r="AI892" s="269"/>
      <c r="AJ892" s="269"/>
      <c r="AK892" s="269"/>
      <c r="AL892" s="269"/>
      <c r="AM892" s="269"/>
      <c r="AN892" s="269"/>
      <c r="AO892" s="269"/>
      <c r="AP892" s="269"/>
      <c r="AQ892" s="269"/>
      <c r="AR892" s="269"/>
      <c r="AS892" s="269"/>
      <c r="AT892" s="269"/>
      <c r="AU892" s="269"/>
      <c r="AV892" s="269"/>
      <c r="AW892" s="269"/>
      <c r="AX892" s="269"/>
      <c r="AY892" s="269"/>
      <c r="AZ892" s="269"/>
      <c r="BA892" s="269"/>
      <c r="BB892" s="269"/>
      <c r="BC892" s="269"/>
      <c r="BD892" s="269"/>
      <c r="BE892" s="269"/>
      <c r="BF892" s="269"/>
      <c r="BG892" s="269"/>
      <c r="BH892" s="269"/>
      <c r="BI892" s="269"/>
      <c r="BJ892" s="269"/>
      <c r="BK892" s="269"/>
      <c r="BL892" s="269"/>
      <c r="BM892" s="269"/>
      <c r="BN892" s="269"/>
      <c r="BO892" s="269"/>
      <c r="BP892" s="269"/>
      <c r="BQ892" s="269"/>
    </row>
    <row r="893" spans="1:69" ht="15.75" customHeight="1">
      <c r="A893" s="269"/>
      <c r="B893" s="269"/>
      <c r="C893" s="269"/>
      <c r="D893" s="269"/>
      <c r="E893" s="269"/>
      <c r="F893" s="269"/>
      <c r="G893" s="269"/>
      <c r="H893" s="269"/>
      <c r="I893" s="269"/>
      <c r="J893" s="269"/>
      <c r="K893" s="269"/>
      <c r="L893" s="269"/>
      <c r="M893" s="269"/>
      <c r="N893" s="269"/>
      <c r="O893" s="269"/>
      <c r="P893" s="269"/>
      <c r="Q893" s="269"/>
      <c r="R893" s="269"/>
      <c r="S893" s="269"/>
      <c r="T893" s="269"/>
      <c r="U893" s="269"/>
      <c r="V893" s="269"/>
      <c r="W893" s="269"/>
      <c r="X893" s="269"/>
      <c r="Y893" s="269"/>
      <c r="Z893" s="269"/>
      <c r="AA893" s="269"/>
      <c r="AB893" s="269"/>
      <c r="AC893" s="269"/>
      <c r="AD893" s="269"/>
      <c r="AE893" s="269"/>
      <c r="AF893" s="269"/>
      <c r="AG893" s="269"/>
      <c r="AH893" s="269"/>
      <c r="AI893" s="269"/>
      <c r="AJ893" s="269"/>
      <c r="AK893" s="269"/>
      <c r="AL893" s="269"/>
      <c r="AM893" s="269"/>
      <c r="AN893" s="269"/>
      <c r="AO893" s="269"/>
      <c r="AP893" s="269"/>
      <c r="AQ893" s="269"/>
      <c r="AR893" s="269"/>
      <c r="AS893" s="269"/>
      <c r="AT893" s="269"/>
      <c r="AU893" s="269"/>
      <c r="AV893" s="269"/>
      <c r="AW893" s="269"/>
      <c r="AX893" s="269"/>
      <c r="AY893" s="269"/>
      <c r="AZ893" s="269"/>
      <c r="BA893" s="269"/>
      <c r="BB893" s="269"/>
      <c r="BC893" s="269"/>
      <c r="BD893" s="269"/>
      <c r="BE893" s="269"/>
      <c r="BF893" s="269"/>
      <c r="BG893" s="269"/>
      <c r="BH893" s="269"/>
      <c r="BI893" s="269"/>
      <c r="BJ893" s="269"/>
      <c r="BK893" s="269"/>
      <c r="BL893" s="269"/>
      <c r="BM893" s="269"/>
      <c r="BN893" s="269"/>
      <c r="BO893" s="269"/>
      <c r="BP893" s="269"/>
      <c r="BQ893" s="269"/>
    </row>
    <row r="894" spans="1:69" ht="15.75" customHeight="1">
      <c r="A894" s="269"/>
      <c r="B894" s="269"/>
      <c r="C894" s="269"/>
      <c r="D894" s="269"/>
      <c r="E894" s="269"/>
      <c r="F894" s="269"/>
      <c r="G894" s="269"/>
      <c r="H894" s="269"/>
      <c r="I894" s="269"/>
      <c r="J894" s="269"/>
      <c r="K894" s="269"/>
      <c r="L894" s="269"/>
      <c r="M894" s="269"/>
      <c r="N894" s="269"/>
      <c r="O894" s="269"/>
      <c r="P894" s="269"/>
      <c r="Q894" s="269"/>
      <c r="R894" s="269"/>
      <c r="S894" s="269"/>
      <c r="T894" s="269"/>
      <c r="U894" s="269"/>
      <c r="V894" s="269"/>
      <c r="W894" s="269"/>
      <c r="X894" s="269"/>
      <c r="Y894" s="269"/>
      <c r="Z894" s="269"/>
      <c r="AA894" s="269"/>
      <c r="AB894" s="269"/>
      <c r="AC894" s="269"/>
      <c r="AD894" s="269"/>
      <c r="AE894" s="269"/>
      <c r="AF894" s="269"/>
      <c r="AG894" s="269"/>
      <c r="AH894" s="269"/>
      <c r="AI894" s="269"/>
      <c r="AJ894" s="269"/>
      <c r="AK894" s="269"/>
      <c r="AL894" s="269"/>
      <c r="AM894" s="269"/>
      <c r="AN894" s="269"/>
      <c r="AO894" s="269"/>
      <c r="AP894" s="269"/>
      <c r="AQ894" s="269"/>
      <c r="AR894" s="269"/>
      <c r="AS894" s="269"/>
      <c r="AT894" s="269"/>
      <c r="AU894" s="269"/>
      <c r="AV894" s="269"/>
      <c r="AW894" s="269"/>
      <c r="AX894" s="269"/>
      <c r="AY894" s="269"/>
      <c r="AZ894" s="269"/>
      <c r="BA894" s="269"/>
      <c r="BB894" s="269"/>
      <c r="BC894" s="269"/>
      <c r="BD894" s="269"/>
      <c r="BE894" s="269"/>
      <c r="BF894" s="269"/>
      <c r="BG894" s="269"/>
      <c r="BH894" s="269"/>
      <c r="BI894" s="269"/>
      <c r="BJ894" s="269"/>
      <c r="BK894" s="269"/>
      <c r="BL894" s="269"/>
      <c r="BM894" s="269"/>
      <c r="BN894" s="269"/>
      <c r="BO894" s="269"/>
      <c r="BP894" s="269"/>
      <c r="BQ894" s="269"/>
    </row>
    <row r="895" spans="1:69" ht="15.75" customHeight="1">
      <c r="A895" s="269"/>
      <c r="B895" s="269"/>
      <c r="C895" s="269"/>
      <c r="D895" s="269"/>
      <c r="E895" s="269"/>
      <c r="F895" s="269"/>
      <c r="G895" s="269"/>
      <c r="H895" s="269"/>
      <c r="I895" s="269"/>
      <c r="J895" s="269"/>
      <c r="K895" s="269"/>
      <c r="L895" s="269"/>
      <c r="M895" s="269"/>
      <c r="N895" s="269"/>
      <c r="O895" s="269"/>
      <c r="P895" s="269"/>
      <c r="Q895" s="269"/>
      <c r="R895" s="269"/>
      <c r="S895" s="269"/>
      <c r="T895" s="269"/>
      <c r="U895" s="269"/>
      <c r="V895" s="269"/>
      <c r="W895" s="269"/>
      <c r="X895" s="269"/>
      <c r="Y895" s="269"/>
      <c r="Z895" s="269"/>
      <c r="AA895" s="269"/>
      <c r="AB895" s="269"/>
      <c r="AC895" s="269"/>
      <c r="AD895" s="269"/>
      <c r="AE895" s="269"/>
      <c r="AF895" s="269"/>
      <c r="AG895" s="269"/>
      <c r="AH895" s="269"/>
      <c r="AI895" s="269"/>
      <c r="AJ895" s="269"/>
      <c r="AK895" s="269"/>
      <c r="AL895" s="269"/>
      <c r="AM895" s="269"/>
      <c r="AN895" s="269"/>
      <c r="AO895" s="269"/>
      <c r="AP895" s="269"/>
      <c r="AQ895" s="269"/>
      <c r="AR895" s="269"/>
      <c r="AS895" s="269"/>
      <c r="AT895" s="269"/>
      <c r="AU895" s="269"/>
      <c r="AV895" s="269"/>
      <c r="AW895" s="269"/>
      <c r="AX895" s="269"/>
      <c r="AY895" s="269"/>
      <c r="AZ895" s="269"/>
      <c r="BA895" s="269"/>
      <c r="BB895" s="269"/>
      <c r="BC895" s="269"/>
      <c r="BD895" s="269"/>
      <c r="BE895" s="269"/>
      <c r="BF895" s="269"/>
      <c r="BG895" s="269"/>
      <c r="BH895" s="269"/>
      <c r="BI895" s="269"/>
      <c r="BJ895" s="269"/>
      <c r="BK895" s="269"/>
      <c r="BL895" s="269"/>
      <c r="BM895" s="269"/>
      <c r="BN895" s="269"/>
      <c r="BO895" s="269"/>
      <c r="BP895" s="269"/>
      <c r="BQ895" s="269"/>
    </row>
    <row r="896" spans="1:69" ht="15.75" customHeight="1">
      <c r="A896" s="269"/>
      <c r="B896" s="269"/>
      <c r="C896" s="269"/>
      <c r="D896" s="269"/>
      <c r="E896" s="269"/>
      <c r="F896" s="269"/>
      <c r="G896" s="269"/>
      <c r="H896" s="269"/>
      <c r="I896" s="269"/>
      <c r="J896" s="269"/>
      <c r="K896" s="269"/>
      <c r="L896" s="269"/>
      <c r="M896" s="269"/>
      <c r="N896" s="269"/>
      <c r="O896" s="269"/>
      <c r="P896" s="269"/>
      <c r="Q896" s="269"/>
      <c r="R896" s="269"/>
      <c r="S896" s="269"/>
      <c r="T896" s="269"/>
      <c r="U896" s="269"/>
      <c r="V896" s="269"/>
      <c r="W896" s="269"/>
      <c r="X896" s="269"/>
      <c r="Y896" s="269"/>
      <c r="Z896" s="269"/>
      <c r="AA896" s="269"/>
      <c r="AB896" s="269"/>
      <c r="AC896" s="269"/>
      <c r="AD896" s="269"/>
      <c r="AE896" s="269"/>
      <c r="AF896" s="269"/>
      <c r="AG896" s="269"/>
      <c r="AH896" s="269"/>
      <c r="AI896" s="269"/>
      <c r="AJ896" s="269"/>
      <c r="AK896" s="269"/>
      <c r="AL896" s="269"/>
      <c r="AM896" s="269"/>
      <c r="AN896" s="269"/>
      <c r="AO896" s="269"/>
      <c r="AP896" s="269"/>
      <c r="AQ896" s="269"/>
      <c r="AR896" s="269"/>
      <c r="AS896" s="269"/>
      <c r="AT896" s="269"/>
      <c r="AU896" s="269"/>
      <c r="AV896" s="269"/>
      <c r="AW896" s="269"/>
      <c r="AX896" s="269"/>
      <c r="AY896" s="269"/>
      <c r="AZ896" s="269"/>
      <c r="BA896" s="269"/>
      <c r="BB896" s="269"/>
      <c r="BC896" s="269"/>
      <c r="BD896" s="269"/>
      <c r="BE896" s="269"/>
      <c r="BF896" s="269"/>
      <c r="BG896" s="269"/>
      <c r="BH896" s="269"/>
      <c r="BI896" s="269"/>
      <c r="BJ896" s="269"/>
      <c r="BK896" s="269"/>
      <c r="BL896" s="269"/>
      <c r="BM896" s="269"/>
      <c r="BN896" s="269"/>
      <c r="BO896" s="269"/>
      <c r="BP896" s="269"/>
      <c r="BQ896" s="269"/>
    </row>
    <row r="897" spans="1:69" ht="15.75" customHeight="1">
      <c r="A897" s="269"/>
      <c r="B897" s="269"/>
      <c r="C897" s="269"/>
      <c r="D897" s="269"/>
      <c r="E897" s="269"/>
      <c r="F897" s="269"/>
      <c r="G897" s="269"/>
      <c r="H897" s="269"/>
      <c r="I897" s="269"/>
      <c r="J897" s="269"/>
      <c r="K897" s="269"/>
      <c r="L897" s="269"/>
      <c r="M897" s="269"/>
      <c r="N897" s="269"/>
      <c r="O897" s="269"/>
      <c r="P897" s="269"/>
      <c r="Q897" s="269"/>
      <c r="R897" s="269"/>
      <c r="S897" s="269"/>
      <c r="T897" s="269"/>
      <c r="U897" s="269"/>
      <c r="V897" s="269"/>
      <c r="W897" s="269"/>
      <c r="X897" s="269"/>
      <c r="Y897" s="269"/>
      <c r="Z897" s="269"/>
      <c r="AA897" s="269"/>
      <c r="AB897" s="269"/>
      <c r="AC897" s="269"/>
      <c r="AD897" s="269"/>
      <c r="AE897" s="269"/>
      <c r="AF897" s="269"/>
      <c r="AG897" s="269"/>
      <c r="AH897" s="269"/>
      <c r="AI897" s="269"/>
      <c r="AJ897" s="269"/>
      <c r="AK897" s="269"/>
      <c r="AL897" s="269"/>
      <c r="AM897" s="269"/>
      <c r="AN897" s="269"/>
      <c r="AO897" s="269"/>
      <c r="AP897" s="269"/>
      <c r="AQ897" s="269"/>
      <c r="AR897" s="269"/>
      <c r="AS897" s="269"/>
      <c r="AT897" s="269"/>
      <c r="AU897" s="269"/>
      <c r="AV897" s="269"/>
      <c r="AW897" s="269"/>
      <c r="AX897" s="269"/>
      <c r="AY897" s="269"/>
      <c r="AZ897" s="269"/>
      <c r="BA897" s="269"/>
      <c r="BB897" s="269"/>
      <c r="BC897" s="269"/>
      <c r="BD897" s="269"/>
      <c r="BE897" s="269"/>
      <c r="BF897" s="269"/>
      <c r="BG897" s="269"/>
      <c r="BH897" s="269"/>
      <c r="BI897" s="269"/>
      <c r="BJ897" s="269"/>
      <c r="BK897" s="269"/>
      <c r="BL897" s="269"/>
      <c r="BM897" s="269"/>
      <c r="BN897" s="269"/>
      <c r="BO897" s="269"/>
      <c r="BP897" s="269"/>
      <c r="BQ897" s="269"/>
    </row>
    <row r="898" spans="1:69" ht="15.75" customHeight="1">
      <c r="A898" s="269"/>
      <c r="B898" s="269"/>
      <c r="C898" s="269"/>
      <c r="D898" s="269"/>
      <c r="E898" s="269"/>
      <c r="F898" s="269"/>
      <c r="G898" s="269"/>
      <c r="H898" s="269"/>
      <c r="I898" s="269"/>
      <c r="J898" s="269"/>
      <c r="K898" s="269"/>
      <c r="L898" s="269"/>
      <c r="M898" s="269"/>
      <c r="N898" s="269"/>
      <c r="O898" s="269"/>
      <c r="P898" s="269"/>
      <c r="Q898" s="269"/>
      <c r="R898" s="269"/>
      <c r="S898" s="269"/>
      <c r="T898" s="269"/>
      <c r="U898" s="269"/>
      <c r="V898" s="269"/>
      <c r="W898" s="269"/>
      <c r="X898" s="269"/>
      <c r="Y898" s="269"/>
      <c r="Z898" s="269"/>
      <c r="AA898" s="269"/>
      <c r="AB898" s="269"/>
      <c r="AC898" s="269"/>
      <c r="AD898" s="269"/>
      <c r="AE898" s="269"/>
      <c r="AF898" s="269"/>
      <c r="AG898" s="269"/>
      <c r="AH898" s="269"/>
      <c r="AI898" s="269"/>
      <c r="AJ898" s="269"/>
      <c r="AK898" s="269"/>
      <c r="AL898" s="269"/>
      <c r="AM898" s="269"/>
      <c r="AN898" s="269"/>
      <c r="AO898" s="269"/>
      <c r="AP898" s="269"/>
      <c r="AQ898" s="269"/>
      <c r="AR898" s="269"/>
      <c r="AS898" s="269"/>
      <c r="AT898" s="269"/>
      <c r="AU898" s="269"/>
      <c r="AV898" s="269"/>
      <c r="AW898" s="269"/>
      <c r="AX898" s="269"/>
      <c r="AY898" s="269"/>
      <c r="AZ898" s="269"/>
      <c r="BA898" s="269"/>
      <c r="BB898" s="269"/>
      <c r="BC898" s="269"/>
      <c r="BD898" s="269"/>
      <c r="BE898" s="269"/>
      <c r="BF898" s="269"/>
      <c r="BG898" s="269"/>
      <c r="BH898" s="269"/>
      <c r="BI898" s="269"/>
      <c r="BJ898" s="269"/>
      <c r="BK898" s="269"/>
      <c r="BL898" s="269"/>
      <c r="BM898" s="269"/>
      <c r="BN898" s="269"/>
      <c r="BO898" s="269"/>
      <c r="BP898" s="269"/>
      <c r="BQ898" s="269"/>
    </row>
    <row r="899" spans="1:69" ht="15.75" customHeight="1">
      <c r="A899" s="269"/>
      <c r="B899" s="269"/>
      <c r="C899" s="269"/>
      <c r="D899" s="269"/>
      <c r="E899" s="269"/>
      <c r="F899" s="269"/>
      <c r="G899" s="269"/>
      <c r="H899" s="269"/>
      <c r="I899" s="269"/>
      <c r="J899" s="269"/>
      <c r="K899" s="269"/>
      <c r="L899" s="269"/>
      <c r="M899" s="269"/>
      <c r="N899" s="269"/>
      <c r="O899" s="269"/>
      <c r="P899" s="269"/>
      <c r="Q899" s="269"/>
      <c r="R899" s="269"/>
      <c r="S899" s="269"/>
      <c r="T899" s="269"/>
      <c r="U899" s="269"/>
      <c r="V899" s="269"/>
      <c r="W899" s="269"/>
      <c r="X899" s="269"/>
      <c r="Y899" s="269"/>
      <c r="Z899" s="269"/>
      <c r="AA899" s="269"/>
      <c r="AB899" s="269"/>
      <c r="AC899" s="269"/>
      <c r="AD899" s="269"/>
      <c r="AE899" s="269"/>
      <c r="AF899" s="269"/>
      <c r="AG899" s="269"/>
      <c r="AH899" s="269"/>
      <c r="AI899" s="269"/>
      <c r="AJ899" s="269"/>
      <c r="AK899" s="269"/>
      <c r="AL899" s="269"/>
      <c r="AM899" s="269"/>
      <c r="AN899" s="269"/>
      <c r="AO899" s="269"/>
      <c r="AP899" s="269"/>
      <c r="AQ899" s="269"/>
      <c r="AR899" s="269"/>
      <c r="AS899" s="269"/>
      <c r="AT899" s="269"/>
      <c r="AU899" s="269"/>
      <c r="AV899" s="269"/>
      <c r="AW899" s="269"/>
      <c r="AX899" s="269"/>
      <c r="AY899" s="269"/>
      <c r="AZ899" s="269"/>
      <c r="BA899" s="269"/>
      <c r="BB899" s="269"/>
      <c r="BC899" s="269"/>
      <c r="BD899" s="269"/>
      <c r="BE899" s="269"/>
      <c r="BF899" s="269"/>
      <c r="BG899" s="269"/>
      <c r="BH899" s="269"/>
      <c r="BI899" s="269"/>
      <c r="BJ899" s="269"/>
      <c r="BK899" s="269"/>
      <c r="BL899" s="269"/>
      <c r="BM899" s="269"/>
      <c r="BN899" s="269"/>
      <c r="BO899" s="269"/>
      <c r="BP899" s="269"/>
      <c r="BQ899" s="269"/>
    </row>
    <row r="900" spans="1:69" ht="15.75" customHeight="1">
      <c r="A900" s="269"/>
      <c r="B900" s="269"/>
      <c r="C900" s="269"/>
      <c r="D900" s="269"/>
      <c r="E900" s="269"/>
      <c r="F900" s="269"/>
      <c r="G900" s="269"/>
      <c r="H900" s="269"/>
      <c r="I900" s="269"/>
      <c r="J900" s="269"/>
      <c r="K900" s="269"/>
      <c r="L900" s="269"/>
      <c r="M900" s="269"/>
      <c r="N900" s="269"/>
      <c r="O900" s="269"/>
      <c r="P900" s="269"/>
      <c r="Q900" s="269"/>
      <c r="R900" s="269"/>
      <c r="S900" s="269"/>
      <c r="T900" s="269"/>
      <c r="U900" s="269"/>
      <c r="V900" s="269"/>
      <c r="W900" s="269"/>
      <c r="X900" s="269"/>
      <c r="Y900" s="269"/>
      <c r="Z900" s="269"/>
      <c r="AA900" s="269"/>
      <c r="AB900" s="269"/>
      <c r="AC900" s="269"/>
      <c r="AD900" s="269"/>
      <c r="AE900" s="269"/>
      <c r="AF900" s="269"/>
      <c r="AG900" s="269"/>
      <c r="AH900" s="269"/>
      <c r="AI900" s="269"/>
      <c r="AJ900" s="269"/>
      <c r="AK900" s="269"/>
      <c r="AL900" s="269"/>
      <c r="AM900" s="269"/>
      <c r="AN900" s="269"/>
      <c r="AO900" s="269"/>
      <c r="AP900" s="269"/>
      <c r="AQ900" s="269"/>
      <c r="AR900" s="269"/>
      <c r="AS900" s="269"/>
      <c r="AT900" s="269"/>
      <c r="AU900" s="269"/>
      <c r="AV900" s="269"/>
      <c r="AW900" s="269"/>
      <c r="AX900" s="269"/>
      <c r="AY900" s="269"/>
      <c r="AZ900" s="269"/>
      <c r="BA900" s="269"/>
      <c r="BB900" s="269"/>
      <c r="BC900" s="269"/>
      <c r="BD900" s="269"/>
      <c r="BE900" s="269"/>
      <c r="BF900" s="269"/>
      <c r="BG900" s="269"/>
      <c r="BH900" s="269"/>
      <c r="BI900" s="269"/>
      <c r="BJ900" s="269"/>
      <c r="BK900" s="269"/>
      <c r="BL900" s="269"/>
      <c r="BM900" s="269"/>
      <c r="BN900" s="269"/>
      <c r="BO900" s="269"/>
      <c r="BP900" s="269"/>
      <c r="BQ900" s="269"/>
    </row>
    <row r="901" spans="1:69" ht="15.75" customHeight="1">
      <c r="A901" s="269"/>
      <c r="B901" s="269"/>
      <c r="C901" s="269"/>
      <c r="D901" s="269"/>
      <c r="E901" s="269"/>
      <c r="F901" s="269"/>
      <c r="G901" s="269"/>
      <c r="H901" s="269"/>
      <c r="I901" s="269"/>
      <c r="J901" s="269"/>
      <c r="K901" s="269"/>
      <c r="L901" s="269"/>
      <c r="M901" s="269"/>
      <c r="N901" s="269"/>
      <c r="O901" s="269"/>
      <c r="P901" s="269"/>
      <c r="Q901" s="269"/>
      <c r="R901" s="269"/>
      <c r="S901" s="269"/>
      <c r="T901" s="269"/>
      <c r="U901" s="269"/>
      <c r="V901" s="269"/>
      <c r="W901" s="269"/>
      <c r="X901" s="269"/>
      <c r="Y901" s="269"/>
      <c r="Z901" s="269"/>
      <c r="AA901" s="269"/>
      <c r="AB901" s="269"/>
      <c r="AC901" s="269"/>
      <c r="AD901" s="269"/>
      <c r="AE901" s="269"/>
      <c r="AF901" s="269"/>
      <c r="AG901" s="269"/>
      <c r="AH901" s="269"/>
      <c r="AI901" s="269"/>
      <c r="AJ901" s="269"/>
      <c r="AK901" s="269"/>
      <c r="AL901" s="269"/>
      <c r="AM901" s="269"/>
      <c r="AN901" s="269"/>
      <c r="AO901" s="269"/>
      <c r="AP901" s="269"/>
      <c r="AQ901" s="269"/>
      <c r="AR901" s="269"/>
      <c r="AS901" s="269"/>
      <c r="AT901" s="269"/>
      <c r="AU901" s="269"/>
      <c r="AV901" s="269"/>
      <c r="AW901" s="269"/>
      <c r="AX901" s="269"/>
      <c r="AY901" s="269"/>
      <c r="AZ901" s="269"/>
      <c r="BA901" s="269"/>
      <c r="BB901" s="269"/>
      <c r="BC901" s="269"/>
      <c r="BD901" s="269"/>
      <c r="BE901" s="269"/>
      <c r="BF901" s="269"/>
      <c r="BG901" s="269"/>
      <c r="BH901" s="269"/>
      <c r="BI901" s="269"/>
      <c r="BJ901" s="269"/>
      <c r="BK901" s="269"/>
      <c r="BL901" s="269"/>
      <c r="BM901" s="269"/>
      <c r="BN901" s="269"/>
      <c r="BO901" s="269"/>
      <c r="BP901" s="269"/>
      <c r="BQ901" s="269"/>
    </row>
    <row r="902" spans="1:69" ht="15.75" customHeight="1">
      <c r="A902" s="269"/>
      <c r="B902" s="269"/>
      <c r="C902" s="269"/>
      <c r="D902" s="269"/>
      <c r="E902" s="269"/>
      <c r="F902" s="269"/>
      <c r="G902" s="269"/>
      <c r="H902" s="269"/>
      <c r="I902" s="269"/>
      <c r="J902" s="269"/>
      <c r="K902" s="269"/>
      <c r="L902" s="269"/>
      <c r="M902" s="269"/>
      <c r="N902" s="269"/>
      <c r="O902" s="269"/>
      <c r="P902" s="269"/>
      <c r="Q902" s="269"/>
      <c r="R902" s="269"/>
      <c r="S902" s="269"/>
      <c r="T902" s="269"/>
      <c r="U902" s="269"/>
      <c r="V902" s="269"/>
      <c r="W902" s="269"/>
      <c r="X902" s="269"/>
      <c r="Y902" s="269"/>
      <c r="Z902" s="269"/>
      <c r="AA902" s="269"/>
      <c r="AB902" s="269"/>
      <c r="AC902" s="269"/>
      <c r="AD902" s="269"/>
      <c r="AE902" s="269"/>
      <c r="AF902" s="269"/>
      <c r="AG902" s="269"/>
      <c r="AH902" s="269"/>
      <c r="AI902" s="269"/>
      <c r="AJ902" s="269"/>
      <c r="AK902" s="269"/>
      <c r="AL902" s="269"/>
      <c r="AM902" s="269"/>
      <c r="AN902" s="269"/>
      <c r="AO902" s="269"/>
      <c r="AP902" s="269"/>
      <c r="AQ902" s="269"/>
      <c r="AR902" s="269"/>
      <c r="AS902" s="269"/>
      <c r="AT902" s="269"/>
      <c r="AU902" s="269"/>
      <c r="AV902" s="269"/>
      <c r="AW902" s="269"/>
      <c r="AX902" s="269"/>
      <c r="AY902" s="269"/>
      <c r="AZ902" s="269"/>
      <c r="BA902" s="269"/>
      <c r="BB902" s="269"/>
      <c r="BC902" s="269"/>
      <c r="BD902" s="269"/>
      <c r="BE902" s="269"/>
      <c r="BF902" s="269"/>
      <c r="BG902" s="269"/>
      <c r="BH902" s="269"/>
      <c r="BI902" s="269"/>
      <c r="BJ902" s="269"/>
      <c r="BK902" s="269"/>
      <c r="BL902" s="269"/>
      <c r="BM902" s="269"/>
      <c r="BN902" s="269"/>
      <c r="BO902" s="269"/>
      <c r="BP902" s="269"/>
      <c r="BQ902" s="269"/>
    </row>
    <row r="903" spans="1:69" ht="15.75" customHeight="1">
      <c r="A903" s="269"/>
      <c r="B903" s="269"/>
      <c r="C903" s="269"/>
      <c r="D903" s="269"/>
      <c r="E903" s="269"/>
      <c r="F903" s="269"/>
      <c r="G903" s="269"/>
      <c r="H903" s="269"/>
      <c r="I903" s="269"/>
      <c r="J903" s="269"/>
      <c r="K903" s="269"/>
      <c r="L903" s="269"/>
      <c r="M903" s="269"/>
      <c r="N903" s="269"/>
      <c r="O903" s="269"/>
      <c r="P903" s="269"/>
      <c r="Q903" s="269"/>
      <c r="R903" s="269"/>
      <c r="S903" s="269"/>
      <c r="T903" s="269"/>
      <c r="U903" s="269"/>
      <c r="V903" s="269"/>
      <c r="W903" s="269"/>
      <c r="X903" s="269"/>
      <c r="Y903" s="269"/>
      <c r="Z903" s="269"/>
      <c r="AA903" s="269"/>
      <c r="AB903" s="269"/>
      <c r="AC903" s="269"/>
      <c r="AD903" s="269"/>
      <c r="AE903" s="269"/>
      <c r="AF903" s="269"/>
      <c r="AG903" s="269"/>
      <c r="AH903" s="269"/>
      <c r="AI903" s="269"/>
      <c r="AJ903" s="269"/>
      <c r="AK903" s="269"/>
      <c r="AL903" s="269"/>
      <c r="AM903" s="269"/>
      <c r="AN903" s="269"/>
      <c r="AO903" s="269"/>
      <c r="AP903" s="269"/>
      <c r="AQ903" s="269"/>
      <c r="AR903" s="269"/>
      <c r="AS903" s="269"/>
      <c r="AT903" s="269"/>
      <c r="AU903" s="269"/>
      <c r="AV903" s="269"/>
      <c r="AW903" s="269"/>
      <c r="AX903" s="269"/>
      <c r="AY903" s="269"/>
      <c r="AZ903" s="269"/>
      <c r="BA903" s="269"/>
      <c r="BB903" s="269"/>
      <c r="BC903" s="269"/>
      <c r="BD903" s="269"/>
      <c r="BE903" s="269"/>
      <c r="BF903" s="269"/>
      <c r="BG903" s="269"/>
      <c r="BH903" s="269"/>
      <c r="BI903" s="269"/>
      <c r="BJ903" s="269"/>
      <c r="BK903" s="269"/>
      <c r="BL903" s="269"/>
      <c r="BM903" s="269"/>
      <c r="BN903" s="269"/>
      <c r="BO903" s="269"/>
      <c r="BP903" s="269"/>
      <c r="BQ903" s="269"/>
    </row>
    <row r="904" spans="1:69" ht="15.75" customHeight="1">
      <c r="A904" s="269"/>
      <c r="B904" s="269"/>
      <c r="C904" s="269"/>
      <c r="D904" s="269"/>
      <c r="E904" s="269"/>
      <c r="F904" s="269"/>
      <c r="G904" s="269"/>
      <c r="H904" s="269"/>
      <c r="I904" s="269"/>
      <c r="J904" s="269"/>
      <c r="K904" s="269"/>
      <c r="L904" s="269"/>
      <c r="M904" s="269"/>
      <c r="N904" s="269"/>
      <c r="O904" s="269"/>
      <c r="P904" s="269"/>
      <c r="Q904" s="269"/>
      <c r="R904" s="269"/>
      <c r="S904" s="269"/>
      <c r="T904" s="269"/>
      <c r="U904" s="269"/>
      <c r="V904" s="269"/>
      <c r="W904" s="269"/>
      <c r="X904" s="269"/>
      <c r="Y904" s="269"/>
      <c r="Z904" s="269"/>
      <c r="AA904" s="269"/>
      <c r="AB904" s="269"/>
      <c r="AC904" s="269"/>
      <c r="AD904" s="269"/>
      <c r="AE904" s="269"/>
      <c r="AF904" s="269"/>
      <c r="AG904" s="269"/>
      <c r="AH904" s="269"/>
      <c r="AI904" s="269"/>
      <c r="AJ904" s="269"/>
      <c r="AK904" s="269"/>
      <c r="AL904" s="269"/>
      <c r="AM904" s="269"/>
      <c r="AN904" s="269"/>
      <c r="AO904" s="269"/>
      <c r="AP904" s="269"/>
      <c r="AQ904" s="269"/>
      <c r="AR904" s="269"/>
      <c r="AS904" s="269"/>
      <c r="AT904" s="269"/>
      <c r="AU904" s="269"/>
      <c r="AV904" s="269"/>
      <c r="AW904" s="269"/>
      <c r="AX904" s="269"/>
      <c r="AY904" s="269"/>
      <c r="AZ904" s="269"/>
      <c r="BA904" s="269"/>
      <c r="BB904" s="269"/>
      <c r="BC904" s="269"/>
      <c r="BD904" s="269"/>
      <c r="BE904" s="269"/>
      <c r="BF904" s="269"/>
      <c r="BG904" s="269"/>
      <c r="BH904" s="269"/>
      <c r="BI904" s="269"/>
      <c r="BJ904" s="269"/>
      <c r="BK904" s="269"/>
      <c r="BL904" s="269"/>
      <c r="BM904" s="269"/>
      <c r="BN904" s="269"/>
      <c r="BO904" s="269"/>
      <c r="BP904" s="269"/>
      <c r="BQ904" s="269"/>
    </row>
    <row r="905" spans="1:69" ht="15.75" customHeight="1">
      <c r="A905" s="269"/>
      <c r="B905" s="269"/>
      <c r="C905" s="269"/>
      <c r="D905" s="269"/>
      <c r="E905" s="269"/>
      <c r="F905" s="269"/>
      <c r="G905" s="269"/>
      <c r="H905" s="269"/>
      <c r="I905" s="269"/>
      <c r="J905" s="269"/>
      <c r="K905" s="269"/>
      <c r="L905" s="269"/>
      <c r="M905" s="269"/>
      <c r="N905" s="269"/>
      <c r="O905" s="269"/>
      <c r="P905" s="269"/>
      <c r="Q905" s="269"/>
      <c r="R905" s="269"/>
      <c r="S905" s="269"/>
      <c r="T905" s="269"/>
      <c r="U905" s="269"/>
      <c r="V905" s="269"/>
      <c r="W905" s="269"/>
      <c r="X905" s="269"/>
      <c r="Y905" s="269"/>
      <c r="Z905" s="269"/>
      <c r="AA905" s="269"/>
      <c r="AB905" s="269"/>
      <c r="AC905" s="269"/>
      <c r="AD905" s="269"/>
      <c r="AE905" s="269"/>
      <c r="AF905" s="269"/>
      <c r="AG905" s="269"/>
      <c r="AH905" s="269"/>
      <c r="AI905" s="269"/>
      <c r="AJ905" s="269"/>
      <c r="AK905" s="269"/>
      <c r="AL905" s="269"/>
      <c r="AM905" s="269"/>
      <c r="AN905" s="269"/>
      <c r="AO905" s="269"/>
      <c r="AP905" s="269"/>
      <c r="AQ905" s="269"/>
      <c r="AR905" s="269"/>
      <c r="AS905" s="269"/>
      <c r="AT905" s="269"/>
      <c r="AU905" s="269"/>
      <c r="AV905" s="269"/>
      <c r="AW905" s="269"/>
      <c r="AX905" s="269"/>
      <c r="AY905" s="269"/>
      <c r="AZ905" s="269"/>
      <c r="BA905" s="269"/>
      <c r="BB905" s="269"/>
      <c r="BC905" s="269"/>
      <c r="BD905" s="269"/>
      <c r="BE905" s="269"/>
      <c r="BF905" s="269"/>
      <c r="BG905" s="269"/>
      <c r="BH905" s="269"/>
      <c r="BI905" s="269"/>
      <c r="BJ905" s="269"/>
      <c r="BK905" s="269"/>
      <c r="BL905" s="269"/>
      <c r="BM905" s="269"/>
      <c r="BN905" s="269"/>
      <c r="BO905" s="269"/>
      <c r="BP905" s="269"/>
      <c r="BQ905" s="269"/>
    </row>
    <row r="906" spans="1:69" ht="15.75" customHeight="1">
      <c r="A906" s="269"/>
      <c r="B906" s="269"/>
      <c r="C906" s="269"/>
      <c r="D906" s="269"/>
      <c r="E906" s="269"/>
      <c r="F906" s="269"/>
      <c r="G906" s="269"/>
      <c r="H906" s="269"/>
      <c r="I906" s="269"/>
      <c r="J906" s="269"/>
      <c r="K906" s="269"/>
      <c r="L906" s="269"/>
      <c r="M906" s="269"/>
      <c r="N906" s="269"/>
      <c r="O906" s="269"/>
      <c r="P906" s="269"/>
      <c r="Q906" s="269"/>
      <c r="R906" s="269"/>
      <c r="S906" s="269"/>
      <c r="T906" s="269"/>
      <c r="U906" s="269"/>
      <c r="V906" s="269"/>
      <c r="W906" s="269"/>
      <c r="X906" s="269"/>
      <c r="Y906" s="269"/>
      <c r="Z906" s="269"/>
      <c r="AA906" s="269"/>
      <c r="AB906" s="269"/>
      <c r="AC906" s="269"/>
      <c r="AD906" s="269"/>
      <c r="AE906" s="269"/>
      <c r="AF906" s="269"/>
      <c r="AG906" s="269"/>
      <c r="AH906" s="269"/>
      <c r="AI906" s="269"/>
      <c r="AJ906" s="269"/>
      <c r="AK906" s="269"/>
      <c r="AL906" s="269"/>
      <c r="AM906" s="269"/>
      <c r="AN906" s="269"/>
      <c r="AO906" s="269"/>
      <c r="AP906" s="269"/>
      <c r="AQ906" s="269"/>
      <c r="AR906" s="269"/>
      <c r="AS906" s="269"/>
      <c r="AT906" s="269"/>
      <c r="AU906" s="269"/>
      <c r="AV906" s="269"/>
      <c r="AW906" s="269"/>
      <c r="AX906" s="269"/>
      <c r="AY906" s="269"/>
      <c r="AZ906" s="269"/>
      <c r="BA906" s="269"/>
      <c r="BB906" s="269"/>
      <c r="BC906" s="269"/>
      <c r="BD906" s="269"/>
      <c r="BE906" s="269"/>
      <c r="BF906" s="269"/>
      <c r="BG906" s="269"/>
      <c r="BH906" s="269"/>
      <c r="BI906" s="269"/>
      <c r="BJ906" s="269"/>
      <c r="BK906" s="269"/>
      <c r="BL906" s="269"/>
      <c r="BM906" s="269"/>
      <c r="BN906" s="269"/>
      <c r="BO906" s="269"/>
      <c r="BP906" s="269"/>
      <c r="BQ906" s="269"/>
    </row>
    <row r="907" spans="1:69" ht="15.75" customHeight="1">
      <c r="A907" s="269"/>
      <c r="B907" s="269"/>
      <c r="C907" s="269"/>
      <c r="D907" s="269"/>
      <c r="E907" s="269"/>
      <c r="F907" s="269"/>
      <c r="G907" s="269"/>
      <c r="H907" s="269"/>
      <c r="I907" s="269"/>
      <c r="J907" s="269"/>
      <c r="K907" s="269"/>
      <c r="L907" s="269"/>
      <c r="M907" s="269"/>
      <c r="N907" s="269"/>
      <c r="O907" s="269"/>
      <c r="P907" s="269"/>
      <c r="Q907" s="269"/>
      <c r="R907" s="269"/>
      <c r="S907" s="269"/>
      <c r="T907" s="269"/>
      <c r="U907" s="269"/>
      <c r="V907" s="269"/>
      <c r="W907" s="269"/>
      <c r="X907" s="269"/>
      <c r="Y907" s="269"/>
      <c r="Z907" s="269"/>
      <c r="AA907" s="269"/>
      <c r="AB907" s="269"/>
      <c r="AC907" s="269"/>
      <c r="AD907" s="269"/>
      <c r="AE907" s="269"/>
      <c r="AF907" s="269"/>
      <c r="AG907" s="269"/>
      <c r="AH907" s="269"/>
      <c r="AI907" s="269"/>
      <c r="AJ907" s="269"/>
      <c r="AK907" s="269"/>
      <c r="AL907" s="269"/>
      <c r="AM907" s="269"/>
      <c r="AN907" s="269"/>
      <c r="AO907" s="269"/>
      <c r="AP907" s="269"/>
      <c r="AQ907" s="269"/>
      <c r="AR907" s="269"/>
      <c r="AS907" s="269"/>
      <c r="AT907" s="269"/>
      <c r="AU907" s="269"/>
      <c r="AV907" s="269"/>
      <c r="AW907" s="269"/>
      <c r="AX907" s="269"/>
      <c r="AY907" s="269"/>
      <c r="AZ907" s="269"/>
      <c r="BA907" s="269"/>
      <c r="BB907" s="269"/>
      <c r="BC907" s="269"/>
      <c r="BD907" s="269"/>
      <c r="BE907" s="269"/>
      <c r="BF907" s="269"/>
      <c r="BG907" s="269"/>
      <c r="BH907" s="269"/>
      <c r="BI907" s="269"/>
      <c r="BJ907" s="269"/>
      <c r="BK907" s="269"/>
      <c r="BL907" s="269"/>
      <c r="BM907" s="269"/>
      <c r="BN907" s="269"/>
      <c r="BO907" s="269"/>
      <c r="BP907" s="269"/>
      <c r="BQ907" s="269"/>
    </row>
    <row r="908" spans="1:69" ht="15.75" customHeight="1">
      <c r="A908" s="269"/>
      <c r="B908" s="269"/>
      <c r="C908" s="269"/>
      <c r="D908" s="269"/>
      <c r="E908" s="269"/>
      <c r="F908" s="269"/>
      <c r="G908" s="269"/>
      <c r="H908" s="269"/>
      <c r="I908" s="269"/>
      <c r="J908" s="269"/>
      <c r="K908" s="269"/>
      <c r="L908" s="269"/>
      <c r="M908" s="269"/>
      <c r="N908" s="269"/>
      <c r="O908" s="269"/>
      <c r="P908" s="269"/>
      <c r="Q908" s="269"/>
      <c r="R908" s="269"/>
      <c r="S908" s="269"/>
      <c r="T908" s="269"/>
      <c r="U908" s="269"/>
      <c r="V908" s="269"/>
      <c r="W908" s="269"/>
      <c r="X908" s="269"/>
      <c r="Y908" s="269"/>
      <c r="Z908" s="269"/>
      <c r="AA908" s="269"/>
      <c r="AB908" s="269"/>
      <c r="AC908" s="269"/>
      <c r="AD908" s="269"/>
      <c r="AE908" s="269"/>
      <c r="AF908" s="269"/>
      <c r="AG908" s="269"/>
      <c r="AH908" s="269"/>
      <c r="AI908" s="269"/>
      <c r="AJ908" s="269"/>
      <c r="AK908" s="269"/>
      <c r="AL908" s="269"/>
      <c r="AM908" s="269"/>
      <c r="AN908" s="269"/>
      <c r="AO908" s="269"/>
      <c r="AP908" s="269"/>
      <c r="AQ908" s="269"/>
      <c r="AR908" s="269"/>
      <c r="AS908" s="269"/>
      <c r="AT908" s="269"/>
      <c r="AU908" s="269"/>
      <c r="AV908" s="269"/>
      <c r="AW908" s="269"/>
      <c r="AX908" s="269"/>
      <c r="AY908" s="269"/>
      <c r="AZ908" s="269"/>
      <c r="BA908" s="269"/>
      <c r="BB908" s="269"/>
      <c r="BC908" s="269"/>
      <c r="BD908" s="269"/>
      <c r="BE908" s="269"/>
      <c r="BF908" s="269"/>
      <c r="BG908" s="269"/>
      <c r="BH908" s="269"/>
      <c r="BI908" s="269"/>
      <c r="BJ908" s="269"/>
      <c r="BK908" s="269"/>
      <c r="BL908" s="269"/>
      <c r="BM908" s="269"/>
      <c r="BN908" s="269"/>
      <c r="BO908" s="269"/>
      <c r="BP908" s="269"/>
      <c r="BQ908" s="269"/>
    </row>
    <row r="909" spans="1:69" ht="15.75" customHeight="1">
      <c r="A909" s="269"/>
      <c r="B909" s="269"/>
      <c r="C909" s="269"/>
      <c r="D909" s="269"/>
      <c r="E909" s="269"/>
      <c r="F909" s="269"/>
      <c r="G909" s="269"/>
      <c r="H909" s="269"/>
      <c r="I909" s="269"/>
      <c r="J909" s="269"/>
      <c r="K909" s="269"/>
      <c r="L909" s="269"/>
      <c r="M909" s="269"/>
      <c r="N909" s="269"/>
      <c r="O909" s="269"/>
      <c r="P909" s="269"/>
      <c r="Q909" s="269"/>
      <c r="R909" s="269"/>
      <c r="S909" s="269"/>
      <c r="T909" s="269"/>
      <c r="U909" s="269"/>
      <c r="V909" s="269"/>
      <c r="W909" s="269"/>
      <c r="X909" s="269"/>
      <c r="Y909" s="269"/>
      <c r="Z909" s="269"/>
      <c r="AA909" s="269"/>
      <c r="AB909" s="269"/>
      <c r="AC909" s="269"/>
      <c r="AD909" s="269"/>
      <c r="AE909" s="269"/>
      <c r="AF909" s="269"/>
      <c r="AG909" s="269"/>
      <c r="AH909" s="269"/>
      <c r="AI909" s="269"/>
      <c r="AJ909" s="269"/>
      <c r="AK909" s="269"/>
      <c r="AL909" s="269"/>
      <c r="AM909" s="269"/>
      <c r="AN909" s="269"/>
      <c r="AO909" s="269"/>
      <c r="AP909" s="269"/>
      <c r="AQ909" s="269"/>
      <c r="AR909" s="269"/>
      <c r="AS909" s="269"/>
      <c r="AT909" s="269"/>
      <c r="AU909" s="269"/>
      <c r="AV909" s="269"/>
      <c r="AW909" s="269"/>
      <c r="AX909" s="269"/>
      <c r="AY909" s="269"/>
      <c r="AZ909" s="269"/>
      <c r="BA909" s="269"/>
      <c r="BB909" s="269"/>
      <c r="BC909" s="269"/>
      <c r="BD909" s="269"/>
      <c r="BE909" s="269"/>
      <c r="BF909" s="269"/>
      <c r="BG909" s="269"/>
      <c r="BH909" s="269"/>
      <c r="BI909" s="269"/>
      <c r="BJ909" s="269"/>
      <c r="BK909" s="269"/>
      <c r="BL909" s="269"/>
      <c r="BM909" s="269"/>
      <c r="BN909" s="269"/>
      <c r="BO909" s="269"/>
      <c r="BP909" s="269"/>
      <c r="BQ909" s="269"/>
    </row>
    <row r="910" spans="1:69" ht="15.75" customHeight="1">
      <c r="A910" s="269"/>
      <c r="B910" s="269"/>
      <c r="C910" s="269"/>
      <c r="D910" s="269"/>
      <c r="E910" s="269"/>
      <c r="F910" s="269"/>
      <c r="G910" s="269"/>
      <c r="H910" s="269"/>
      <c r="I910" s="269"/>
      <c r="J910" s="269"/>
      <c r="K910" s="269"/>
      <c r="L910" s="269"/>
      <c r="M910" s="269"/>
      <c r="N910" s="269"/>
      <c r="O910" s="269"/>
      <c r="P910" s="269"/>
      <c r="Q910" s="269"/>
      <c r="R910" s="269"/>
      <c r="S910" s="269"/>
      <c r="T910" s="269"/>
      <c r="U910" s="269"/>
      <c r="V910" s="269"/>
      <c r="W910" s="269"/>
      <c r="X910" s="269"/>
      <c r="Y910" s="269"/>
      <c r="Z910" s="269"/>
      <c r="AA910" s="269"/>
      <c r="AB910" s="269"/>
      <c r="AC910" s="269"/>
      <c r="AD910" s="269"/>
      <c r="AE910" s="269"/>
      <c r="AF910" s="269"/>
      <c r="AG910" s="269"/>
      <c r="AH910" s="269"/>
      <c r="AI910" s="269"/>
      <c r="AJ910" s="269"/>
      <c r="AK910" s="269"/>
      <c r="AL910" s="269"/>
      <c r="AM910" s="269"/>
      <c r="AN910" s="269"/>
      <c r="AO910" s="269"/>
      <c r="AP910" s="269"/>
      <c r="AQ910" s="269"/>
      <c r="AR910" s="269"/>
      <c r="AS910" s="269"/>
      <c r="AT910" s="269"/>
      <c r="AU910" s="269"/>
      <c r="AV910" s="269"/>
      <c r="AW910" s="269"/>
      <c r="AX910" s="269"/>
      <c r="AY910" s="269"/>
      <c r="AZ910" s="269"/>
      <c r="BA910" s="269"/>
      <c r="BB910" s="269"/>
      <c r="BC910" s="269"/>
      <c r="BD910" s="269"/>
      <c r="BE910" s="269"/>
      <c r="BF910" s="269"/>
      <c r="BG910" s="269"/>
      <c r="BH910" s="269"/>
      <c r="BI910" s="269"/>
      <c r="BJ910" s="269"/>
      <c r="BK910" s="269"/>
      <c r="BL910" s="269"/>
      <c r="BM910" s="269"/>
      <c r="BN910" s="269"/>
      <c r="BO910" s="269"/>
      <c r="BP910" s="269"/>
      <c r="BQ910" s="269"/>
    </row>
    <row r="911" spans="1:69" ht="15.75" customHeight="1">
      <c r="A911" s="269"/>
      <c r="B911" s="269"/>
      <c r="C911" s="269"/>
      <c r="D911" s="269"/>
      <c r="E911" s="269"/>
      <c r="F911" s="269"/>
      <c r="G911" s="269"/>
      <c r="H911" s="269"/>
      <c r="I911" s="269"/>
      <c r="J911" s="269"/>
      <c r="K911" s="269"/>
      <c r="L911" s="269"/>
      <c r="M911" s="269"/>
      <c r="N911" s="269"/>
      <c r="O911" s="269"/>
      <c r="P911" s="269"/>
      <c r="Q911" s="269"/>
      <c r="R911" s="269"/>
      <c r="S911" s="269"/>
      <c r="T911" s="269"/>
      <c r="U911" s="269"/>
      <c r="V911" s="269"/>
      <c r="W911" s="269"/>
      <c r="X911" s="269"/>
      <c r="Y911" s="269"/>
      <c r="Z911" s="269"/>
      <c r="AA911" s="269"/>
      <c r="AB911" s="269"/>
      <c r="AC911" s="269"/>
      <c r="AD911" s="269"/>
      <c r="AE911" s="269"/>
      <c r="AF911" s="269"/>
      <c r="AG911" s="269"/>
      <c r="AH911" s="269"/>
      <c r="AI911" s="269"/>
      <c r="AJ911" s="269"/>
      <c r="AK911" s="269"/>
      <c r="AL911" s="269"/>
      <c r="AM911" s="269"/>
      <c r="AN911" s="269"/>
      <c r="AO911" s="269"/>
      <c r="AP911" s="269"/>
      <c r="AQ911" s="269"/>
      <c r="AR911" s="269"/>
      <c r="AS911" s="269"/>
      <c r="AT911" s="269"/>
      <c r="AU911" s="269"/>
      <c r="AV911" s="269"/>
      <c r="AW911" s="269"/>
      <c r="AX911" s="269"/>
      <c r="AY911" s="269"/>
      <c r="AZ911" s="269"/>
      <c r="BA911" s="269"/>
      <c r="BB911" s="269"/>
      <c r="BC911" s="269"/>
      <c r="BD911" s="269"/>
      <c r="BE911" s="269"/>
      <c r="BF911" s="269"/>
      <c r="BG911" s="269"/>
      <c r="BH911" s="269"/>
      <c r="BI911" s="269"/>
      <c r="BJ911" s="269"/>
      <c r="BK911" s="269"/>
      <c r="BL911" s="269"/>
      <c r="BM911" s="269"/>
      <c r="BN911" s="269"/>
      <c r="BO911" s="269"/>
      <c r="BP911" s="269"/>
      <c r="BQ911" s="269"/>
    </row>
    <row r="912" spans="1:69" ht="15.75" customHeight="1">
      <c r="A912" s="269"/>
      <c r="B912" s="269"/>
      <c r="C912" s="269"/>
      <c r="D912" s="269"/>
      <c r="E912" s="269"/>
      <c r="F912" s="269"/>
      <c r="G912" s="269"/>
      <c r="H912" s="269"/>
      <c r="I912" s="269"/>
      <c r="J912" s="269"/>
      <c r="K912" s="269"/>
      <c r="L912" s="269"/>
      <c r="M912" s="269"/>
      <c r="N912" s="269"/>
      <c r="O912" s="269"/>
      <c r="P912" s="269"/>
      <c r="Q912" s="269"/>
      <c r="R912" s="269"/>
      <c r="S912" s="269"/>
      <c r="T912" s="269"/>
      <c r="U912" s="269"/>
      <c r="V912" s="269"/>
      <c r="W912" s="269"/>
      <c r="X912" s="269"/>
      <c r="Y912" s="269"/>
      <c r="Z912" s="269"/>
      <c r="AA912" s="269"/>
      <c r="AB912" s="269"/>
      <c r="AC912" s="269"/>
      <c r="AD912" s="269"/>
      <c r="AE912" s="269"/>
      <c r="AF912" s="269"/>
      <c r="AG912" s="269"/>
      <c r="AH912" s="269"/>
      <c r="AI912" s="269"/>
      <c r="AJ912" s="269"/>
      <c r="AK912" s="269"/>
      <c r="AL912" s="269"/>
      <c r="AM912" s="269"/>
      <c r="AN912" s="269"/>
      <c r="AO912" s="269"/>
      <c r="AP912" s="269"/>
      <c r="AQ912" s="269"/>
      <c r="AR912" s="269"/>
      <c r="AS912" s="269"/>
      <c r="AT912" s="269"/>
      <c r="AU912" s="269"/>
      <c r="AV912" s="269"/>
      <c r="AW912" s="269"/>
      <c r="AX912" s="269"/>
      <c r="AY912" s="269"/>
      <c r="AZ912" s="269"/>
      <c r="BA912" s="269"/>
      <c r="BB912" s="269"/>
      <c r="BC912" s="269"/>
      <c r="BD912" s="269"/>
      <c r="BE912" s="269"/>
      <c r="BF912" s="269"/>
      <c r="BG912" s="269"/>
      <c r="BH912" s="269"/>
      <c r="BI912" s="269"/>
      <c r="BJ912" s="269"/>
      <c r="BK912" s="269"/>
      <c r="BL912" s="269"/>
      <c r="BM912" s="269"/>
      <c r="BN912" s="269"/>
      <c r="BO912" s="269"/>
      <c r="BP912" s="269"/>
      <c r="BQ912" s="269"/>
    </row>
    <row r="913" spans="1:69" ht="15.75" customHeight="1">
      <c r="A913" s="269"/>
      <c r="B913" s="269"/>
      <c r="C913" s="269"/>
      <c r="D913" s="269"/>
      <c r="E913" s="269"/>
      <c r="F913" s="269"/>
      <c r="G913" s="269"/>
      <c r="H913" s="269"/>
      <c r="I913" s="269"/>
      <c r="J913" s="269"/>
      <c r="K913" s="269"/>
      <c r="L913" s="269"/>
      <c r="M913" s="269"/>
      <c r="N913" s="269"/>
      <c r="O913" s="269"/>
      <c r="P913" s="269"/>
      <c r="Q913" s="269"/>
      <c r="R913" s="269"/>
      <c r="S913" s="269"/>
      <c r="T913" s="269"/>
      <c r="U913" s="269"/>
      <c r="V913" s="269"/>
      <c r="W913" s="269"/>
      <c r="X913" s="269"/>
      <c r="Y913" s="269"/>
      <c r="Z913" s="269"/>
      <c r="AA913" s="269"/>
      <c r="AB913" s="269"/>
      <c r="AC913" s="269"/>
      <c r="AD913" s="269"/>
      <c r="AE913" s="269"/>
      <c r="AF913" s="269"/>
      <c r="AG913" s="269"/>
      <c r="AH913" s="269"/>
      <c r="AI913" s="269"/>
      <c r="AJ913" s="269"/>
      <c r="AK913" s="269"/>
      <c r="AL913" s="269"/>
      <c r="AM913" s="269"/>
      <c r="AN913" s="269"/>
      <c r="AO913" s="269"/>
      <c r="AP913" s="269"/>
      <c r="AQ913" s="269"/>
      <c r="AR913" s="269"/>
      <c r="AS913" s="269"/>
      <c r="AT913" s="269"/>
      <c r="AU913" s="269"/>
      <c r="AV913" s="269"/>
      <c r="AW913" s="269"/>
      <c r="AX913" s="269"/>
      <c r="AY913" s="269"/>
      <c r="AZ913" s="269"/>
      <c r="BA913" s="269"/>
      <c r="BB913" s="269"/>
      <c r="BC913" s="269"/>
      <c r="BD913" s="269"/>
      <c r="BE913" s="269"/>
      <c r="BF913" s="269"/>
      <c r="BG913" s="269"/>
      <c r="BH913" s="269"/>
      <c r="BI913" s="269"/>
      <c r="BJ913" s="269"/>
      <c r="BK913" s="269"/>
      <c r="BL913" s="269"/>
      <c r="BM913" s="269"/>
      <c r="BN913" s="269"/>
      <c r="BO913" s="269"/>
      <c r="BP913" s="269"/>
      <c r="BQ913" s="269"/>
    </row>
    <row r="914" spans="1:69" ht="15.75" customHeight="1">
      <c r="A914" s="269"/>
      <c r="B914" s="269"/>
      <c r="C914" s="269"/>
      <c r="D914" s="269"/>
      <c r="E914" s="269"/>
      <c r="F914" s="269"/>
      <c r="G914" s="269"/>
      <c r="H914" s="269"/>
      <c r="I914" s="269"/>
      <c r="J914" s="269"/>
      <c r="K914" s="269"/>
      <c r="L914" s="269"/>
      <c r="M914" s="269"/>
      <c r="N914" s="269"/>
      <c r="O914" s="269"/>
      <c r="P914" s="269"/>
      <c r="Q914" s="269"/>
      <c r="R914" s="269"/>
      <c r="S914" s="269"/>
      <c r="T914" s="269"/>
      <c r="U914" s="269"/>
      <c r="V914" s="269"/>
      <c r="W914" s="269"/>
      <c r="X914" s="269"/>
      <c r="Y914" s="269"/>
      <c r="Z914" s="269"/>
      <c r="AA914" s="269"/>
      <c r="AB914" s="269"/>
      <c r="AC914" s="269"/>
      <c r="AD914" s="269"/>
      <c r="AE914" s="269"/>
      <c r="AF914" s="269"/>
      <c r="AG914" s="269"/>
      <c r="AH914" s="269"/>
      <c r="AI914" s="269"/>
      <c r="AJ914" s="269"/>
      <c r="AK914" s="269"/>
      <c r="AL914" s="269"/>
      <c r="AM914" s="269"/>
      <c r="AN914" s="269"/>
      <c r="AO914" s="269"/>
      <c r="AP914" s="269"/>
      <c r="AQ914" s="269"/>
      <c r="AR914" s="269"/>
      <c r="AS914" s="269"/>
      <c r="AT914" s="269"/>
      <c r="AU914" s="269"/>
      <c r="AV914" s="269"/>
      <c r="AW914" s="269"/>
      <c r="AX914" s="269"/>
      <c r="AY914" s="269"/>
      <c r="AZ914" s="269"/>
      <c r="BA914" s="269"/>
      <c r="BB914" s="269"/>
      <c r="BC914" s="269"/>
      <c r="BD914" s="269"/>
      <c r="BE914" s="269"/>
      <c r="BF914" s="269"/>
      <c r="BG914" s="269"/>
      <c r="BH914" s="269"/>
      <c r="BI914" s="269"/>
      <c r="BJ914" s="269"/>
      <c r="BK914" s="269"/>
      <c r="BL914" s="269"/>
      <c r="BM914" s="269"/>
      <c r="BN914" s="269"/>
      <c r="BO914" s="269"/>
      <c r="BP914" s="269"/>
      <c r="BQ914" s="269"/>
    </row>
    <row r="915" spans="1:69" ht="15.75" customHeight="1">
      <c r="A915" s="269"/>
      <c r="B915" s="269"/>
      <c r="C915" s="269"/>
      <c r="D915" s="269"/>
      <c r="E915" s="269"/>
      <c r="F915" s="269"/>
      <c r="G915" s="269"/>
      <c r="H915" s="269"/>
      <c r="I915" s="269"/>
      <c r="J915" s="269"/>
      <c r="K915" s="269"/>
      <c r="L915" s="269"/>
      <c r="M915" s="269"/>
      <c r="N915" s="269"/>
      <c r="O915" s="269"/>
      <c r="P915" s="269"/>
      <c r="Q915" s="269"/>
      <c r="R915" s="269"/>
      <c r="S915" s="269"/>
      <c r="T915" s="269"/>
      <c r="U915" s="269"/>
      <c r="V915" s="269"/>
      <c r="W915" s="269"/>
      <c r="X915" s="269"/>
      <c r="Y915" s="269"/>
      <c r="Z915" s="269"/>
      <c r="AA915" s="269"/>
      <c r="AB915" s="269"/>
      <c r="AC915" s="269"/>
      <c r="AD915" s="269"/>
      <c r="AE915" s="269"/>
      <c r="AF915" s="269"/>
      <c r="AG915" s="269"/>
      <c r="AH915" s="269"/>
      <c r="AI915" s="269"/>
      <c r="AJ915" s="269"/>
      <c r="AK915" s="269"/>
      <c r="AL915" s="269"/>
      <c r="AM915" s="269"/>
      <c r="AN915" s="269"/>
      <c r="AO915" s="269"/>
      <c r="AP915" s="269"/>
      <c r="AQ915" s="269"/>
      <c r="AR915" s="269"/>
      <c r="AS915" s="269"/>
      <c r="AT915" s="269"/>
      <c r="AU915" s="269"/>
      <c r="AV915" s="269"/>
      <c r="AW915" s="269"/>
      <c r="AX915" s="269"/>
      <c r="AY915" s="269"/>
      <c r="AZ915" s="269"/>
      <c r="BA915" s="269"/>
      <c r="BB915" s="269"/>
      <c r="BC915" s="269"/>
      <c r="BD915" s="269"/>
      <c r="BE915" s="269"/>
      <c r="BF915" s="269"/>
      <c r="BG915" s="269"/>
      <c r="BH915" s="269"/>
      <c r="BI915" s="269"/>
      <c r="BJ915" s="269"/>
      <c r="BK915" s="269"/>
      <c r="BL915" s="269"/>
      <c r="BM915" s="269"/>
      <c r="BN915" s="269"/>
      <c r="BO915" s="269"/>
      <c r="BP915" s="269"/>
      <c r="BQ915" s="269"/>
    </row>
    <row r="916" spans="1:69" ht="15.75" customHeight="1">
      <c r="A916" s="269"/>
      <c r="B916" s="269"/>
      <c r="C916" s="269"/>
      <c r="D916" s="269"/>
      <c r="E916" s="269"/>
      <c r="F916" s="269"/>
      <c r="G916" s="269"/>
      <c r="H916" s="269"/>
      <c r="I916" s="269"/>
      <c r="J916" s="269"/>
      <c r="K916" s="269"/>
      <c r="L916" s="269"/>
      <c r="M916" s="269"/>
      <c r="N916" s="269"/>
      <c r="O916" s="269"/>
      <c r="P916" s="269"/>
      <c r="Q916" s="269"/>
      <c r="R916" s="269"/>
      <c r="S916" s="269"/>
      <c r="T916" s="269"/>
      <c r="U916" s="269"/>
      <c r="V916" s="269"/>
      <c r="W916" s="269"/>
      <c r="X916" s="269"/>
      <c r="Y916" s="269"/>
      <c r="Z916" s="269"/>
      <c r="AA916" s="269"/>
      <c r="AB916" s="269"/>
      <c r="AC916" s="269"/>
      <c r="AD916" s="269"/>
      <c r="AE916" s="269"/>
      <c r="AF916" s="269"/>
      <c r="AG916" s="269"/>
      <c r="AH916" s="269"/>
      <c r="AI916" s="269"/>
      <c r="AJ916" s="269"/>
      <c r="AK916" s="269"/>
      <c r="AL916" s="269"/>
      <c r="AM916" s="269"/>
      <c r="AN916" s="269"/>
      <c r="AO916" s="269"/>
      <c r="AP916" s="269"/>
      <c r="AQ916" s="269"/>
      <c r="AR916" s="269"/>
      <c r="AS916" s="269"/>
      <c r="AT916" s="269"/>
      <c r="AU916" s="269"/>
      <c r="AV916" s="269"/>
      <c r="AW916" s="269"/>
      <c r="AX916" s="269"/>
      <c r="AY916" s="269"/>
      <c r="AZ916" s="269"/>
      <c r="BA916" s="269"/>
      <c r="BB916" s="269"/>
      <c r="BC916" s="269"/>
      <c r="BD916" s="269"/>
      <c r="BE916" s="269"/>
      <c r="BF916" s="269"/>
      <c r="BG916" s="269"/>
      <c r="BH916" s="269"/>
      <c r="BI916" s="269"/>
      <c r="BJ916" s="269"/>
      <c r="BK916" s="269"/>
      <c r="BL916" s="269"/>
      <c r="BM916" s="269"/>
      <c r="BN916" s="269"/>
      <c r="BO916" s="269"/>
      <c r="BP916" s="269"/>
      <c r="BQ916" s="269"/>
    </row>
    <row r="917" spans="1:69" ht="15.75" customHeight="1">
      <c r="A917" s="269"/>
      <c r="B917" s="269"/>
      <c r="C917" s="269"/>
      <c r="D917" s="269"/>
      <c r="E917" s="269"/>
      <c r="F917" s="269"/>
      <c r="G917" s="269"/>
      <c r="H917" s="269"/>
      <c r="I917" s="269"/>
      <c r="J917" s="269"/>
      <c r="K917" s="269"/>
      <c r="L917" s="269"/>
      <c r="M917" s="269"/>
      <c r="N917" s="269"/>
      <c r="O917" s="269"/>
      <c r="P917" s="269"/>
      <c r="Q917" s="269"/>
      <c r="R917" s="269"/>
      <c r="S917" s="269"/>
      <c r="T917" s="269"/>
      <c r="U917" s="269"/>
      <c r="V917" s="269"/>
      <c r="W917" s="269"/>
      <c r="X917" s="269"/>
      <c r="Y917" s="269"/>
      <c r="Z917" s="269"/>
      <c r="AA917" s="269"/>
      <c r="AB917" s="269"/>
      <c r="AC917" s="269"/>
      <c r="AD917" s="269"/>
      <c r="AE917" s="269"/>
      <c r="AF917" s="269"/>
      <c r="AG917" s="269"/>
      <c r="AH917" s="269"/>
      <c r="AI917" s="269"/>
      <c r="AJ917" s="269"/>
      <c r="AK917" s="269"/>
      <c r="AL917" s="269"/>
      <c r="AM917" s="269"/>
      <c r="AN917" s="269"/>
      <c r="AO917" s="269"/>
      <c r="AP917" s="269"/>
      <c r="AQ917" s="269"/>
      <c r="AR917" s="269"/>
      <c r="AS917" s="269"/>
      <c r="AT917" s="269"/>
      <c r="AU917" s="269"/>
      <c r="AV917" s="269"/>
      <c r="AW917" s="269"/>
      <c r="AX917" s="269"/>
      <c r="AY917" s="269"/>
      <c r="AZ917" s="269"/>
      <c r="BA917" s="269"/>
      <c r="BB917" s="269"/>
      <c r="BC917" s="269"/>
      <c r="BD917" s="269"/>
      <c r="BE917" s="269"/>
      <c r="BF917" s="269"/>
      <c r="BG917" s="269"/>
      <c r="BH917" s="269"/>
      <c r="BI917" s="269"/>
      <c r="BJ917" s="269"/>
      <c r="BK917" s="269"/>
      <c r="BL917" s="269"/>
      <c r="BM917" s="269"/>
      <c r="BN917" s="269"/>
      <c r="BO917" s="269"/>
      <c r="BP917" s="269"/>
      <c r="BQ917" s="269"/>
    </row>
    <row r="918" spans="1:69" ht="15.75" customHeight="1">
      <c r="A918" s="269"/>
      <c r="B918" s="269"/>
      <c r="C918" s="269"/>
      <c r="D918" s="269"/>
      <c r="E918" s="269"/>
      <c r="F918" s="269"/>
      <c r="G918" s="269"/>
      <c r="H918" s="269"/>
      <c r="I918" s="269"/>
      <c r="J918" s="269"/>
      <c r="K918" s="269"/>
      <c r="L918" s="269"/>
      <c r="M918" s="269"/>
      <c r="N918" s="269"/>
      <c r="O918" s="269"/>
      <c r="P918" s="269"/>
      <c r="Q918" s="269"/>
      <c r="R918" s="269"/>
      <c r="S918" s="269"/>
      <c r="T918" s="269"/>
      <c r="U918" s="269"/>
      <c r="V918" s="269"/>
      <c r="W918" s="269"/>
      <c r="X918" s="269"/>
      <c r="Y918" s="269"/>
      <c r="Z918" s="269"/>
      <c r="AA918" s="269"/>
      <c r="AB918" s="269"/>
      <c r="AC918" s="269"/>
      <c r="AD918" s="269"/>
      <c r="AE918" s="269"/>
      <c r="AF918" s="269"/>
      <c r="AG918" s="269"/>
      <c r="AH918" s="269"/>
      <c r="AI918" s="269"/>
      <c r="AJ918" s="269"/>
      <c r="AK918" s="269"/>
      <c r="AL918" s="269"/>
      <c r="AM918" s="269"/>
      <c r="AN918" s="269"/>
      <c r="AO918" s="269"/>
      <c r="AP918" s="269"/>
      <c r="AQ918" s="269"/>
      <c r="AR918" s="269"/>
      <c r="AS918" s="269"/>
      <c r="AT918" s="269"/>
      <c r="AU918" s="269"/>
      <c r="AV918" s="269"/>
      <c r="AW918" s="269"/>
      <c r="AX918" s="269"/>
      <c r="AY918" s="269"/>
      <c r="AZ918" s="269"/>
      <c r="BA918" s="269"/>
      <c r="BB918" s="269"/>
      <c r="BC918" s="269"/>
      <c r="BD918" s="269"/>
      <c r="BE918" s="269"/>
      <c r="BF918" s="269"/>
      <c r="BG918" s="269"/>
      <c r="BH918" s="269"/>
      <c r="BI918" s="269"/>
      <c r="BJ918" s="269"/>
      <c r="BK918" s="269"/>
      <c r="BL918" s="269"/>
      <c r="BM918" s="269"/>
      <c r="BN918" s="269"/>
      <c r="BO918" s="269"/>
      <c r="BP918" s="269"/>
      <c r="BQ918" s="269"/>
    </row>
    <row r="919" spans="1:69" ht="15.75" customHeight="1">
      <c r="A919" s="269"/>
      <c r="B919" s="269"/>
      <c r="C919" s="269"/>
      <c r="D919" s="269"/>
      <c r="E919" s="269"/>
      <c r="F919" s="269"/>
      <c r="G919" s="269"/>
      <c r="H919" s="269"/>
      <c r="I919" s="269"/>
      <c r="J919" s="269"/>
      <c r="K919" s="269"/>
      <c r="L919" s="269"/>
      <c r="M919" s="269"/>
      <c r="N919" s="269"/>
      <c r="O919" s="269"/>
      <c r="P919" s="269"/>
      <c r="Q919" s="269"/>
      <c r="R919" s="269"/>
      <c r="S919" s="269"/>
      <c r="T919" s="269"/>
      <c r="U919" s="269"/>
      <c r="V919" s="269"/>
      <c r="W919" s="269"/>
      <c r="X919" s="269"/>
      <c r="Y919" s="269"/>
      <c r="Z919" s="269"/>
      <c r="AA919" s="269"/>
      <c r="AB919" s="269"/>
      <c r="AC919" s="269"/>
      <c r="AD919" s="269"/>
      <c r="AE919" s="269"/>
      <c r="AF919" s="269"/>
      <c r="AG919" s="269"/>
      <c r="AH919" s="269"/>
      <c r="AI919" s="269"/>
      <c r="AJ919" s="269"/>
      <c r="AK919" s="269"/>
      <c r="AL919" s="269"/>
      <c r="AM919" s="269"/>
      <c r="AN919" s="269"/>
      <c r="AO919" s="269"/>
      <c r="AP919" s="269"/>
      <c r="AQ919" s="269"/>
      <c r="AR919" s="269"/>
      <c r="AS919" s="269"/>
      <c r="AT919" s="269"/>
      <c r="AU919" s="269"/>
      <c r="AV919" s="269"/>
      <c r="AW919" s="269"/>
      <c r="AX919" s="269"/>
      <c r="AY919" s="269"/>
      <c r="AZ919" s="269"/>
      <c r="BA919" s="269"/>
      <c r="BB919" s="269"/>
      <c r="BC919" s="269"/>
      <c r="BD919" s="269"/>
      <c r="BE919" s="269"/>
      <c r="BF919" s="269"/>
      <c r="BG919" s="269"/>
      <c r="BH919" s="269"/>
      <c r="BI919" s="269"/>
      <c r="BJ919" s="269"/>
      <c r="BK919" s="269"/>
      <c r="BL919" s="269"/>
      <c r="BM919" s="269"/>
      <c r="BN919" s="269"/>
      <c r="BO919" s="269"/>
      <c r="BP919" s="269"/>
      <c r="BQ919" s="269"/>
    </row>
    <row r="920" spans="1:69" ht="15.75" customHeight="1">
      <c r="A920" s="269"/>
      <c r="B920" s="269"/>
      <c r="C920" s="269"/>
      <c r="D920" s="269"/>
      <c r="E920" s="269"/>
      <c r="F920" s="269"/>
      <c r="G920" s="269"/>
      <c r="H920" s="269"/>
      <c r="I920" s="269"/>
      <c r="J920" s="269"/>
      <c r="K920" s="269"/>
      <c r="L920" s="269"/>
      <c r="M920" s="269"/>
      <c r="N920" s="269"/>
      <c r="O920" s="269"/>
      <c r="P920" s="269"/>
      <c r="Q920" s="269"/>
      <c r="R920" s="269"/>
      <c r="S920" s="269"/>
      <c r="T920" s="269"/>
      <c r="U920" s="269"/>
      <c r="V920" s="269"/>
      <c r="W920" s="269"/>
      <c r="X920" s="269"/>
      <c r="Y920" s="269"/>
      <c r="Z920" s="269"/>
      <c r="AA920" s="269"/>
      <c r="AB920" s="269"/>
      <c r="AC920" s="269"/>
      <c r="AD920" s="269"/>
      <c r="AE920" s="269"/>
      <c r="AF920" s="269"/>
      <c r="AG920" s="269"/>
      <c r="AH920" s="269"/>
      <c r="AI920" s="269"/>
      <c r="AJ920" s="269"/>
      <c r="AK920" s="269"/>
      <c r="AL920" s="269"/>
      <c r="AM920" s="269"/>
      <c r="AN920" s="269"/>
      <c r="AO920" s="269"/>
      <c r="AP920" s="269"/>
      <c r="AQ920" s="269"/>
      <c r="AR920" s="269"/>
      <c r="AS920" s="269"/>
      <c r="AT920" s="269"/>
      <c r="AU920" s="269"/>
      <c r="AV920" s="269"/>
      <c r="AW920" s="269"/>
      <c r="AX920" s="269"/>
      <c r="AY920" s="269"/>
      <c r="AZ920" s="269"/>
      <c r="BA920" s="269"/>
      <c r="BB920" s="269"/>
      <c r="BC920" s="269"/>
      <c r="BD920" s="269"/>
      <c r="BE920" s="269"/>
      <c r="BF920" s="269"/>
      <c r="BG920" s="269"/>
      <c r="BH920" s="269"/>
      <c r="BI920" s="269"/>
      <c r="BJ920" s="269"/>
      <c r="BK920" s="269"/>
      <c r="BL920" s="269"/>
      <c r="BM920" s="269"/>
      <c r="BN920" s="269"/>
      <c r="BO920" s="269"/>
      <c r="BP920" s="269"/>
      <c r="BQ920" s="269"/>
    </row>
    <row r="921" spans="1:69" ht="15.75" customHeight="1">
      <c r="A921" s="269"/>
      <c r="B921" s="269"/>
      <c r="C921" s="269"/>
      <c r="D921" s="269"/>
      <c r="E921" s="269"/>
      <c r="F921" s="269"/>
      <c r="G921" s="269"/>
      <c r="H921" s="269"/>
      <c r="I921" s="269"/>
      <c r="J921" s="269"/>
      <c r="K921" s="269"/>
      <c r="L921" s="269"/>
      <c r="M921" s="269"/>
      <c r="N921" s="269"/>
      <c r="O921" s="269"/>
      <c r="P921" s="269"/>
      <c r="Q921" s="269"/>
      <c r="R921" s="269"/>
      <c r="S921" s="269"/>
      <c r="T921" s="269"/>
      <c r="U921" s="269"/>
      <c r="V921" s="269"/>
      <c r="W921" s="269"/>
      <c r="X921" s="269"/>
      <c r="Y921" s="269"/>
      <c r="Z921" s="269"/>
      <c r="AA921" s="269"/>
      <c r="AB921" s="269"/>
      <c r="AC921" s="269"/>
      <c r="AD921" s="269"/>
      <c r="AE921" s="269"/>
      <c r="AF921" s="269"/>
      <c r="AG921" s="269"/>
      <c r="AH921" s="269"/>
      <c r="AI921" s="269"/>
      <c r="AJ921" s="269"/>
      <c r="AK921" s="269"/>
      <c r="AL921" s="269"/>
      <c r="AM921" s="269"/>
      <c r="AN921" s="269"/>
      <c r="AO921" s="269"/>
      <c r="AP921" s="269"/>
      <c r="AQ921" s="269"/>
      <c r="AR921" s="269"/>
      <c r="AS921" s="269"/>
      <c r="AT921" s="269"/>
      <c r="AU921" s="269"/>
      <c r="AV921" s="269"/>
      <c r="AW921" s="269"/>
      <c r="AX921" s="269"/>
      <c r="AY921" s="269"/>
      <c r="AZ921" s="269"/>
      <c r="BA921" s="269"/>
      <c r="BB921" s="269"/>
      <c r="BC921" s="269"/>
      <c r="BD921" s="269"/>
      <c r="BE921" s="269"/>
      <c r="BF921" s="269"/>
      <c r="BG921" s="269"/>
      <c r="BH921" s="269"/>
      <c r="BI921" s="269"/>
      <c r="BJ921" s="269"/>
      <c r="BK921" s="269"/>
      <c r="BL921" s="269"/>
      <c r="BM921" s="269"/>
      <c r="BN921" s="269"/>
      <c r="BO921" s="269"/>
      <c r="BP921" s="269"/>
      <c r="BQ921" s="269"/>
    </row>
    <row r="922" spans="1:69" ht="15.75" customHeight="1">
      <c r="A922" s="269"/>
      <c r="B922" s="269"/>
      <c r="C922" s="269"/>
      <c r="D922" s="269"/>
      <c r="E922" s="269"/>
      <c r="F922" s="269"/>
      <c r="G922" s="269"/>
      <c r="H922" s="269"/>
      <c r="I922" s="269"/>
      <c r="J922" s="269"/>
      <c r="K922" s="269"/>
      <c r="L922" s="269"/>
      <c r="M922" s="269"/>
      <c r="N922" s="269"/>
      <c r="O922" s="269"/>
      <c r="P922" s="269"/>
      <c r="Q922" s="269"/>
      <c r="R922" s="269"/>
      <c r="S922" s="269"/>
      <c r="T922" s="269"/>
      <c r="U922" s="269"/>
      <c r="V922" s="269"/>
      <c r="W922" s="269"/>
      <c r="X922" s="269"/>
      <c r="Y922" s="269"/>
      <c r="Z922" s="269"/>
      <c r="AA922" s="269"/>
      <c r="AB922" s="269"/>
      <c r="AC922" s="269"/>
      <c r="AD922" s="269"/>
      <c r="AE922" s="269"/>
      <c r="AF922" s="269"/>
      <c r="AG922" s="269"/>
      <c r="AH922" s="269"/>
      <c r="AI922" s="269"/>
      <c r="AJ922" s="269"/>
      <c r="AK922" s="269"/>
      <c r="AL922" s="269"/>
      <c r="AM922" s="269"/>
      <c r="AN922" s="269"/>
      <c r="AO922" s="269"/>
      <c r="AP922" s="269"/>
      <c r="AQ922" s="269"/>
      <c r="AR922" s="269"/>
      <c r="AS922" s="269"/>
      <c r="AT922" s="269"/>
      <c r="AU922" s="269"/>
      <c r="AV922" s="269"/>
      <c r="AW922" s="269"/>
      <c r="AX922" s="269"/>
      <c r="AY922" s="269"/>
      <c r="AZ922" s="269"/>
      <c r="BA922" s="269"/>
      <c r="BB922" s="269"/>
      <c r="BC922" s="269"/>
      <c r="BD922" s="269"/>
      <c r="BE922" s="269"/>
      <c r="BF922" s="269"/>
      <c r="BG922" s="269"/>
      <c r="BH922" s="269"/>
      <c r="BI922" s="269"/>
      <c r="BJ922" s="269"/>
      <c r="BK922" s="269"/>
      <c r="BL922" s="269"/>
      <c r="BM922" s="269"/>
      <c r="BN922" s="269"/>
      <c r="BO922" s="269"/>
      <c r="BP922" s="269"/>
      <c r="BQ922" s="269"/>
    </row>
    <row r="923" spans="1:69" ht="15.75" customHeight="1">
      <c r="A923" s="269"/>
      <c r="B923" s="269"/>
      <c r="C923" s="269"/>
      <c r="D923" s="269"/>
      <c r="E923" s="269"/>
      <c r="F923" s="269"/>
      <c r="G923" s="269"/>
      <c r="H923" s="269"/>
      <c r="I923" s="269"/>
      <c r="J923" s="269"/>
      <c r="K923" s="269"/>
      <c r="L923" s="269"/>
      <c r="M923" s="269"/>
      <c r="N923" s="269"/>
      <c r="O923" s="269"/>
      <c r="P923" s="269"/>
      <c r="Q923" s="269"/>
      <c r="R923" s="269"/>
      <c r="S923" s="269"/>
      <c r="T923" s="269"/>
      <c r="U923" s="269"/>
      <c r="V923" s="269"/>
      <c r="W923" s="269"/>
      <c r="X923" s="269"/>
      <c r="Y923" s="269"/>
      <c r="Z923" s="269"/>
      <c r="AA923" s="269"/>
      <c r="AB923" s="269"/>
      <c r="AC923" s="269"/>
      <c r="AD923" s="269"/>
      <c r="AE923" s="269"/>
      <c r="AF923" s="269"/>
      <c r="AG923" s="269"/>
      <c r="AH923" s="269"/>
      <c r="AI923" s="269"/>
      <c r="AJ923" s="269"/>
      <c r="AK923" s="269"/>
      <c r="AL923" s="269"/>
      <c r="AM923" s="269"/>
      <c r="AN923" s="269"/>
      <c r="AO923" s="269"/>
      <c r="AP923" s="269"/>
      <c r="AQ923" s="269"/>
      <c r="AR923" s="269"/>
      <c r="AS923" s="269"/>
      <c r="AT923" s="269"/>
      <c r="AU923" s="269"/>
      <c r="AV923" s="269"/>
      <c r="AW923" s="269"/>
      <c r="AX923" s="269"/>
      <c r="AY923" s="269"/>
      <c r="AZ923" s="269"/>
      <c r="BA923" s="269"/>
      <c r="BB923" s="269"/>
      <c r="BC923" s="269"/>
      <c r="BD923" s="269"/>
      <c r="BE923" s="269"/>
      <c r="BF923" s="269"/>
      <c r="BG923" s="269"/>
      <c r="BH923" s="269"/>
      <c r="BI923" s="269"/>
      <c r="BJ923" s="269"/>
      <c r="BK923" s="269"/>
      <c r="BL923" s="269"/>
      <c r="BM923" s="269"/>
      <c r="BN923" s="269"/>
      <c r="BO923" s="269"/>
      <c r="BP923" s="269"/>
      <c r="BQ923" s="269"/>
    </row>
    <row r="924" spans="1:69" ht="15.75" customHeight="1">
      <c r="A924" s="269"/>
      <c r="B924" s="269"/>
      <c r="C924" s="269"/>
      <c r="D924" s="269"/>
      <c r="E924" s="269"/>
      <c r="F924" s="269"/>
      <c r="G924" s="269"/>
      <c r="H924" s="269"/>
      <c r="I924" s="269"/>
      <c r="J924" s="269"/>
      <c r="K924" s="269"/>
      <c r="L924" s="269"/>
      <c r="M924" s="269"/>
      <c r="N924" s="269"/>
      <c r="O924" s="269"/>
      <c r="P924" s="269"/>
      <c r="Q924" s="269"/>
      <c r="R924" s="269"/>
      <c r="S924" s="269"/>
      <c r="T924" s="269"/>
      <c r="U924" s="269"/>
      <c r="V924" s="269"/>
      <c r="W924" s="269"/>
      <c r="X924" s="269"/>
      <c r="Y924" s="269"/>
      <c r="Z924" s="269"/>
      <c r="AA924" s="269"/>
      <c r="AB924" s="269"/>
      <c r="AC924" s="269"/>
      <c r="AD924" s="269"/>
      <c r="AE924" s="269"/>
      <c r="AF924" s="269"/>
      <c r="AG924" s="269"/>
      <c r="AH924" s="269"/>
      <c r="AI924" s="269"/>
      <c r="AJ924" s="269"/>
      <c r="AK924" s="269"/>
      <c r="AL924" s="269"/>
      <c r="AM924" s="269"/>
      <c r="AN924" s="269"/>
      <c r="AO924" s="269"/>
      <c r="AP924" s="269"/>
      <c r="AQ924" s="269"/>
      <c r="AR924" s="269"/>
      <c r="AS924" s="269"/>
      <c r="AT924" s="269"/>
      <c r="AU924" s="269"/>
      <c r="AV924" s="269"/>
      <c r="AW924" s="269"/>
      <c r="AX924" s="269"/>
      <c r="AY924" s="269"/>
      <c r="AZ924" s="269"/>
      <c r="BA924" s="269"/>
      <c r="BB924" s="269"/>
      <c r="BC924" s="269"/>
      <c r="BD924" s="269"/>
      <c r="BE924" s="269"/>
      <c r="BF924" s="269"/>
      <c r="BG924" s="269"/>
      <c r="BH924" s="269"/>
      <c r="BI924" s="269"/>
      <c r="BJ924" s="269"/>
      <c r="BK924" s="269"/>
      <c r="BL924" s="269"/>
      <c r="BM924" s="269"/>
      <c r="BN924" s="269"/>
      <c r="BO924" s="269"/>
      <c r="BP924" s="269"/>
      <c r="BQ924" s="269"/>
    </row>
    <row r="925" spans="1:69" ht="15.75" customHeight="1">
      <c r="A925" s="269"/>
      <c r="B925" s="269"/>
      <c r="C925" s="269"/>
      <c r="D925" s="269"/>
      <c r="E925" s="269"/>
      <c r="F925" s="269"/>
      <c r="G925" s="269"/>
      <c r="H925" s="269"/>
      <c r="I925" s="269"/>
      <c r="J925" s="269"/>
      <c r="K925" s="269"/>
      <c r="L925" s="269"/>
      <c r="M925" s="269"/>
      <c r="N925" s="269"/>
      <c r="O925" s="269"/>
      <c r="P925" s="269"/>
      <c r="Q925" s="269"/>
      <c r="R925" s="269"/>
      <c r="S925" s="269"/>
      <c r="T925" s="269"/>
      <c r="U925" s="269"/>
      <c r="V925" s="269"/>
      <c r="W925" s="269"/>
      <c r="X925" s="269"/>
      <c r="Y925" s="269"/>
      <c r="Z925" s="269"/>
      <c r="AA925" s="269"/>
      <c r="AB925" s="269"/>
      <c r="AC925" s="269"/>
      <c r="AD925" s="269"/>
      <c r="AE925" s="269"/>
      <c r="AF925" s="269"/>
      <c r="AG925" s="269"/>
      <c r="AH925" s="269"/>
      <c r="AI925" s="269"/>
      <c r="AJ925" s="269"/>
      <c r="AK925" s="269"/>
      <c r="AL925" s="269"/>
      <c r="AM925" s="269"/>
      <c r="AN925" s="269"/>
      <c r="AO925" s="269"/>
      <c r="AP925" s="269"/>
      <c r="AQ925" s="269"/>
      <c r="AR925" s="269"/>
      <c r="AS925" s="269"/>
      <c r="AT925" s="269"/>
      <c r="AU925" s="269"/>
      <c r="AV925" s="269"/>
      <c r="AW925" s="269"/>
      <c r="AX925" s="269"/>
      <c r="AY925" s="269"/>
      <c r="AZ925" s="269"/>
      <c r="BA925" s="269"/>
      <c r="BB925" s="269"/>
      <c r="BC925" s="269"/>
      <c r="BD925" s="269"/>
      <c r="BE925" s="269"/>
      <c r="BF925" s="269"/>
      <c r="BG925" s="269"/>
      <c r="BH925" s="269"/>
      <c r="BI925" s="269"/>
      <c r="BJ925" s="269"/>
      <c r="BK925" s="269"/>
      <c r="BL925" s="269"/>
      <c r="BM925" s="269"/>
      <c r="BN925" s="269"/>
      <c r="BO925" s="269"/>
      <c r="BP925" s="269"/>
      <c r="BQ925" s="269"/>
    </row>
    <row r="926" spans="1:69" ht="15.75" customHeight="1">
      <c r="A926" s="269"/>
      <c r="B926" s="269"/>
      <c r="C926" s="269"/>
      <c r="D926" s="269"/>
      <c r="E926" s="269"/>
      <c r="F926" s="269"/>
      <c r="G926" s="269"/>
      <c r="H926" s="269"/>
      <c r="I926" s="269"/>
      <c r="J926" s="269"/>
      <c r="K926" s="269"/>
      <c r="L926" s="269"/>
      <c r="M926" s="269"/>
      <c r="N926" s="269"/>
      <c r="O926" s="269"/>
      <c r="P926" s="269"/>
      <c r="Q926" s="269"/>
      <c r="R926" s="269"/>
      <c r="S926" s="269"/>
      <c r="T926" s="269"/>
      <c r="U926" s="269"/>
      <c r="V926" s="269"/>
      <c r="W926" s="269"/>
      <c r="X926" s="269"/>
      <c r="Y926" s="269"/>
      <c r="Z926" s="269"/>
      <c r="AA926" s="269"/>
      <c r="AB926" s="269"/>
      <c r="AC926" s="269"/>
      <c r="AD926" s="269"/>
      <c r="AE926" s="269"/>
      <c r="AF926" s="269"/>
      <c r="AG926" s="269"/>
      <c r="AH926" s="269"/>
      <c r="AI926" s="269"/>
      <c r="AJ926" s="269"/>
      <c r="AK926" s="269"/>
      <c r="AL926" s="269"/>
      <c r="AM926" s="269"/>
      <c r="AN926" s="269"/>
      <c r="AO926" s="269"/>
      <c r="AP926" s="269"/>
      <c r="AQ926" s="269"/>
      <c r="AR926" s="269"/>
      <c r="AS926" s="269"/>
      <c r="AT926" s="269"/>
      <c r="AU926" s="269"/>
      <c r="AV926" s="269"/>
      <c r="AW926" s="269"/>
      <c r="AX926" s="269"/>
      <c r="AY926" s="269"/>
      <c r="AZ926" s="269"/>
      <c r="BA926" s="269"/>
      <c r="BB926" s="269"/>
      <c r="BC926" s="269"/>
      <c r="BD926" s="269"/>
      <c r="BE926" s="269"/>
      <c r="BF926" s="269"/>
      <c r="BG926" s="269"/>
      <c r="BH926" s="269"/>
      <c r="BI926" s="269"/>
      <c r="BJ926" s="269"/>
      <c r="BK926" s="269"/>
      <c r="BL926" s="269"/>
      <c r="BM926" s="269"/>
      <c r="BN926" s="269"/>
      <c r="BO926" s="269"/>
      <c r="BP926" s="269"/>
      <c r="BQ926" s="269"/>
    </row>
    <row r="927" spans="1:69" ht="15.75" customHeight="1">
      <c r="A927" s="269"/>
      <c r="B927" s="269"/>
      <c r="C927" s="269"/>
      <c r="D927" s="269"/>
      <c r="E927" s="269"/>
      <c r="F927" s="269"/>
      <c r="G927" s="269"/>
      <c r="H927" s="269"/>
      <c r="I927" s="269"/>
      <c r="J927" s="269"/>
      <c r="K927" s="269"/>
      <c r="L927" s="269"/>
      <c r="M927" s="269"/>
      <c r="N927" s="269"/>
      <c r="O927" s="269"/>
      <c r="P927" s="269"/>
      <c r="Q927" s="269"/>
      <c r="R927" s="269"/>
      <c r="S927" s="269"/>
      <c r="T927" s="269"/>
      <c r="U927" s="269"/>
      <c r="V927" s="269"/>
      <c r="W927" s="269"/>
      <c r="X927" s="269"/>
      <c r="Y927" s="269"/>
      <c r="Z927" s="269"/>
      <c r="AA927" s="269"/>
      <c r="AB927" s="269"/>
      <c r="AC927" s="269"/>
      <c r="AD927" s="269"/>
      <c r="AE927" s="269"/>
      <c r="AF927" s="269"/>
      <c r="AG927" s="269"/>
      <c r="AH927" s="269"/>
      <c r="AI927" s="269"/>
      <c r="AJ927" s="269"/>
      <c r="AK927" s="269"/>
      <c r="AL927" s="269"/>
      <c r="AM927" s="269"/>
      <c r="AN927" s="269"/>
      <c r="AO927" s="269"/>
      <c r="AP927" s="269"/>
      <c r="AQ927" s="269"/>
      <c r="AR927" s="269"/>
      <c r="AS927" s="269"/>
      <c r="AT927" s="269"/>
      <c r="AU927" s="269"/>
      <c r="AV927" s="269"/>
      <c r="AW927" s="269"/>
      <c r="AX927" s="269"/>
      <c r="AY927" s="269"/>
      <c r="AZ927" s="269"/>
      <c r="BA927" s="269"/>
      <c r="BB927" s="269"/>
      <c r="BC927" s="269"/>
      <c r="BD927" s="269"/>
      <c r="BE927" s="269"/>
      <c r="BF927" s="269"/>
      <c r="BG927" s="269"/>
      <c r="BH927" s="269"/>
      <c r="BI927" s="269"/>
      <c r="BJ927" s="269"/>
      <c r="BK927" s="269"/>
      <c r="BL927" s="269"/>
      <c r="BM927" s="269"/>
      <c r="BN927" s="269"/>
      <c r="BO927" s="269"/>
      <c r="BP927" s="269"/>
      <c r="BQ927" s="269"/>
    </row>
    <row r="928" spans="1:69" ht="15.75" customHeight="1">
      <c r="A928" s="269"/>
      <c r="B928" s="269"/>
      <c r="C928" s="269"/>
      <c r="D928" s="269"/>
      <c r="E928" s="269"/>
      <c r="F928" s="269"/>
      <c r="G928" s="269"/>
      <c r="H928" s="269"/>
      <c r="I928" s="269"/>
      <c r="J928" s="269"/>
      <c r="K928" s="269"/>
      <c r="L928" s="269"/>
      <c r="M928" s="269"/>
      <c r="N928" s="269"/>
      <c r="O928" s="269"/>
      <c r="P928" s="269"/>
      <c r="Q928" s="269"/>
      <c r="R928" s="269"/>
      <c r="S928" s="269"/>
      <c r="T928" s="269"/>
      <c r="U928" s="269"/>
      <c r="V928" s="269"/>
      <c r="W928" s="269"/>
      <c r="X928" s="269"/>
      <c r="Y928" s="269"/>
      <c r="Z928" s="269"/>
      <c r="AA928" s="269"/>
      <c r="AB928" s="269"/>
      <c r="AC928" s="269"/>
      <c r="AD928" s="269"/>
      <c r="AE928" s="269"/>
      <c r="AF928" s="269"/>
      <c r="AG928" s="269"/>
      <c r="AH928" s="269"/>
      <c r="AI928" s="269"/>
      <c r="AJ928" s="269"/>
      <c r="AK928" s="269"/>
      <c r="AL928" s="269"/>
      <c r="AM928" s="269"/>
      <c r="AN928" s="269"/>
      <c r="AO928" s="269"/>
      <c r="AP928" s="269"/>
      <c r="AQ928" s="269"/>
      <c r="AR928" s="269"/>
      <c r="AS928" s="269"/>
      <c r="AT928" s="269"/>
      <c r="AU928" s="269"/>
      <c r="AV928" s="269"/>
      <c r="AW928" s="269"/>
      <c r="AX928" s="269"/>
      <c r="AY928" s="269"/>
      <c r="AZ928" s="269"/>
      <c r="BA928" s="269"/>
      <c r="BB928" s="269"/>
      <c r="BC928" s="269"/>
      <c r="BD928" s="269"/>
      <c r="BE928" s="269"/>
      <c r="BF928" s="269"/>
      <c r="BG928" s="269"/>
      <c r="BH928" s="269"/>
      <c r="BI928" s="269"/>
      <c r="BJ928" s="269"/>
      <c r="BK928" s="269"/>
      <c r="BL928" s="269"/>
      <c r="BM928" s="269"/>
      <c r="BN928" s="269"/>
      <c r="BO928" s="269"/>
      <c r="BP928" s="269"/>
      <c r="BQ928" s="269"/>
    </row>
    <row r="929" spans="1:69" ht="15.75" customHeight="1">
      <c r="A929" s="269"/>
      <c r="B929" s="269"/>
      <c r="C929" s="269"/>
      <c r="D929" s="269"/>
      <c r="E929" s="269"/>
      <c r="F929" s="269"/>
      <c r="G929" s="269"/>
      <c r="H929" s="269"/>
      <c r="I929" s="269"/>
      <c r="J929" s="269"/>
      <c r="K929" s="269"/>
      <c r="L929" s="269"/>
      <c r="M929" s="269"/>
      <c r="N929" s="269"/>
      <c r="O929" s="269"/>
      <c r="P929" s="269"/>
      <c r="Q929" s="269"/>
      <c r="R929" s="269"/>
      <c r="S929" s="269"/>
      <c r="T929" s="269"/>
      <c r="U929" s="269"/>
      <c r="V929" s="269"/>
      <c r="W929" s="269"/>
      <c r="X929" s="269"/>
      <c r="Y929" s="269"/>
      <c r="Z929" s="269"/>
      <c r="AA929" s="269"/>
      <c r="AB929" s="269"/>
      <c r="AC929" s="269"/>
      <c r="AD929" s="269"/>
      <c r="AE929" s="269"/>
      <c r="AF929" s="269"/>
      <c r="AG929" s="269"/>
      <c r="AH929" s="269"/>
      <c r="AI929" s="269"/>
      <c r="AJ929" s="269"/>
      <c r="AK929" s="269"/>
      <c r="AL929" s="269"/>
      <c r="AM929" s="269"/>
      <c r="AN929" s="269"/>
      <c r="AO929" s="269"/>
      <c r="AP929" s="269"/>
      <c r="AQ929" s="269"/>
      <c r="AR929" s="269"/>
      <c r="AS929" s="269"/>
      <c r="AT929" s="269"/>
      <c r="AU929" s="269"/>
      <c r="AV929" s="269"/>
      <c r="AW929" s="269"/>
      <c r="AX929" s="269"/>
      <c r="AY929" s="269"/>
      <c r="AZ929" s="269"/>
      <c r="BA929" s="269"/>
      <c r="BB929" s="269"/>
      <c r="BC929" s="269"/>
      <c r="BD929" s="269"/>
      <c r="BE929" s="269"/>
      <c r="BF929" s="269"/>
      <c r="BG929" s="269"/>
      <c r="BH929" s="269"/>
      <c r="BI929" s="269"/>
      <c r="BJ929" s="269"/>
      <c r="BK929" s="269"/>
      <c r="BL929" s="269"/>
      <c r="BM929" s="269"/>
      <c r="BN929" s="269"/>
      <c r="BO929" s="269"/>
      <c r="BP929" s="269"/>
      <c r="BQ929" s="269"/>
    </row>
    <row r="930" spans="1:69" ht="15.75" customHeight="1">
      <c r="A930" s="269"/>
      <c r="B930" s="269"/>
      <c r="C930" s="269"/>
      <c r="D930" s="269"/>
      <c r="E930" s="269"/>
      <c r="F930" s="269"/>
      <c r="G930" s="269"/>
      <c r="H930" s="269"/>
      <c r="I930" s="269"/>
      <c r="J930" s="269"/>
      <c r="K930" s="269"/>
      <c r="L930" s="269"/>
      <c r="M930" s="269"/>
      <c r="N930" s="269"/>
      <c r="O930" s="269"/>
      <c r="P930" s="269"/>
      <c r="Q930" s="269"/>
      <c r="R930" s="269"/>
      <c r="S930" s="269"/>
      <c r="T930" s="269"/>
      <c r="U930" s="269"/>
      <c r="V930" s="269"/>
      <c r="W930" s="269"/>
      <c r="X930" s="269"/>
      <c r="Y930" s="269"/>
      <c r="Z930" s="269"/>
      <c r="AA930" s="269"/>
      <c r="AB930" s="269"/>
      <c r="AC930" s="269"/>
      <c r="AD930" s="269"/>
      <c r="AE930" s="269"/>
      <c r="AF930" s="269"/>
      <c r="AG930" s="269"/>
      <c r="AH930" s="269"/>
      <c r="AI930" s="269"/>
      <c r="AJ930" s="269"/>
      <c r="AK930" s="269"/>
      <c r="AL930" s="269"/>
      <c r="AM930" s="269"/>
      <c r="AN930" s="269"/>
      <c r="AO930" s="269"/>
      <c r="AP930" s="269"/>
      <c r="AQ930" s="269"/>
      <c r="AR930" s="269"/>
      <c r="AS930" s="269"/>
      <c r="AT930" s="269"/>
      <c r="AU930" s="269"/>
      <c r="AV930" s="269"/>
      <c r="AW930" s="269"/>
      <c r="AX930" s="269"/>
      <c r="AY930" s="269"/>
      <c r="AZ930" s="269"/>
      <c r="BA930" s="269"/>
      <c r="BB930" s="269"/>
      <c r="BC930" s="269"/>
      <c r="BD930" s="269"/>
      <c r="BE930" s="269"/>
      <c r="BF930" s="269"/>
      <c r="BG930" s="269"/>
      <c r="BH930" s="269"/>
      <c r="BI930" s="269"/>
      <c r="BJ930" s="269"/>
      <c r="BK930" s="269"/>
      <c r="BL930" s="269"/>
      <c r="BM930" s="269"/>
      <c r="BN930" s="269"/>
      <c r="BO930" s="269"/>
      <c r="BP930" s="269"/>
      <c r="BQ930" s="269"/>
    </row>
    <row r="931" spans="1:69" ht="15.75" customHeight="1">
      <c r="A931" s="269"/>
      <c r="B931" s="269"/>
      <c r="C931" s="269"/>
      <c r="D931" s="269"/>
      <c r="E931" s="269"/>
      <c r="F931" s="269"/>
      <c r="G931" s="269"/>
      <c r="H931" s="269"/>
      <c r="I931" s="269"/>
      <c r="J931" s="269"/>
      <c r="K931" s="269"/>
      <c r="L931" s="269"/>
      <c r="M931" s="269"/>
      <c r="N931" s="269"/>
      <c r="O931" s="269"/>
      <c r="P931" s="269"/>
      <c r="Q931" s="269"/>
      <c r="R931" s="269"/>
      <c r="S931" s="269"/>
      <c r="T931" s="269"/>
      <c r="U931" s="269"/>
      <c r="V931" s="269"/>
      <c r="W931" s="269"/>
      <c r="X931" s="269"/>
      <c r="Y931" s="269"/>
      <c r="Z931" s="269"/>
      <c r="AA931" s="269"/>
      <c r="AB931" s="269"/>
      <c r="AC931" s="269"/>
      <c r="AD931" s="269"/>
      <c r="AE931" s="269"/>
      <c r="AF931" s="269"/>
      <c r="AG931" s="269"/>
      <c r="AH931" s="269"/>
      <c r="AI931" s="269"/>
      <c r="AJ931" s="269"/>
      <c r="AK931" s="269"/>
      <c r="AL931" s="269"/>
      <c r="AM931" s="269"/>
      <c r="AN931" s="269"/>
      <c r="AO931" s="269"/>
      <c r="AP931" s="269"/>
      <c r="AQ931" s="269"/>
      <c r="AR931" s="269"/>
      <c r="AS931" s="269"/>
      <c r="AT931" s="269"/>
      <c r="AU931" s="269"/>
      <c r="AV931" s="269"/>
      <c r="AW931" s="269"/>
      <c r="AX931" s="269"/>
      <c r="AY931" s="269"/>
      <c r="AZ931" s="269"/>
      <c r="BA931" s="269"/>
      <c r="BB931" s="269"/>
      <c r="BC931" s="269"/>
      <c r="BD931" s="269"/>
      <c r="BE931" s="269"/>
      <c r="BF931" s="269"/>
      <c r="BG931" s="269"/>
      <c r="BH931" s="269"/>
      <c r="BI931" s="269"/>
      <c r="BJ931" s="269"/>
      <c r="BK931" s="269"/>
      <c r="BL931" s="269"/>
      <c r="BM931" s="269"/>
      <c r="BN931" s="269"/>
      <c r="BO931" s="269"/>
      <c r="BP931" s="269"/>
      <c r="BQ931" s="269"/>
    </row>
    <row r="932" spans="1:69" ht="15.75" customHeight="1">
      <c r="A932" s="269"/>
      <c r="B932" s="269"/>
      <c r="C932" s="269"/>
      <c r="D932" s="269"/>
      <c r="E932" s="269"/>
      <c r="F932" s="269"/>
      <c r="G932" s="269"/>
      <c r="H932" s="269"/>
      <c r="I932" s="269"/>
      <c r="J932" s="269"/>
      <c r="K932" s="269"/>
      <c r="L932" s="269"/>
      <c r="M932" s="269"/>
      <c r="N932" s="269"/>
      <c r="O932" s="269"/>
      <c r="P932" s="269"/>
      <c r="Q932" s="269"/>
      <c r="R932" s="269"/>
      <c r="S932" s="269"/>
      <c r="T932" s="269"/>
      <c r="U932" s="269"/>
      <c r="V932" s="269"/>
      <c r="W932" s="269"/>
      <c r="X932" s="269"/>
      <c r="Y932" s="269"/>
      <c r="Z932" s="269"/>
      <c r="AA932" s="269"/>
      <c r="AB932" s="269"/>
      <c r="AC932" s="269"/>
      <c r="AD932" s="269"/>
      <c r="AE932" s="269"/>
      <c r="AF932" s="269"/>
      <c r="AG932" s="269"/>
      <c r="AH932" s="269"/>
      <c r="AI932" s="269"/>
      <c r="AJ932" s="269"/>
      <c r="AK932" s="269"/>
      <c r="AL932" s="269"/>
      <c r="AM932" s="269"/>
      <c r="AN932" s="269"/>
      <c r="AO932" s="269"/>
      <c r="AP932" s="269"/>
      <c r="AQ932" s="269"/>
      <c r="AR932" s="269"/>
      <c r="AS932" s="269"/>
      <c r="AT932" s="269"/>
      <c r="AU932" s="269"/>
      <c r="AV932" s="269"/>
      <c r="AW932" s="269"/>
      <c r="AX932" s="269"/>
      <c r="AY932" s="269"/>
      <c r="AZ932" s="269"/>
      <c r="BA932" s="269"/>
      <c r="BB932" s="269"/>
      <c r="BC932" s="269"/>
      <c r="BD932" s="269"/>
      <c r="BE932" s="269"/>
      <c r="BF932" s="269"/>
      <c r="BG932" s="269"/>
      <c r="BH932" s="269"/>
      <c r="BI932" s="269"/>
      <c r="BJ932" s="269"/>
      <c r="BK932" s="269"/>
      <c r="BL932" s="269"/>
      <c r="BM932" s="269"/>
      <c r="BN932" s="269"/>
      <c r="BO932" s="269"/>
      <c r="BP932" s="269"/>
      <c r="BQ932" s="269"/>
    </row>
    <row r="933" spans="1:69" ht="15.75" customHeight="1">
      <c r="A933" s="269"/>
      <c r="B933" s="269"/>
      <c r="C933" s="269"/>
      <c r="D933" s="269"/>
      <c r="E933" s="269"/>
      <c r="F933" s="269"/>
      <c r="G933" s="269"/>
      <c r="H933" s="269"/>
      <c r="I933" s="269"/>
      <c r="J933" s="269"/>
      <c r="K933" s="269"/>
      <c r="L933" s="269"/>
      <c r="M933" s="269"/>
      <c r="N933" s="269"/>
      <c r="O933" s="269"/>
      <c r="P933" s="269"/>
      <c r="Q933" s="269"/>
      <c r="R933" s="269"/>
      <c r="S933" s="269"/>
      <c r="T933" s="269"/>
      <c r="U933" s="269"/>
      <c r="V933" s="269"/>
      <c r="W933" s="269"/>
      <c r="X933" s="269"/>
      <c r="Y933" s="269"/>
      <c r="Z933" s="269"/>
      <c r="AA933" s="269"/>
      <c r="AB933" s="269"/>
      <c r="AC933" s="269"/>
      <c r="AD933" s="269"/>
      <c r="AE933" s="269"/>
      <c r="AF933" s="269"/>
      <c r="AG933" s="269"/>
      <c r="AH933" s="269"/>
      <c r="AI933" s="269"/>
      <c r="AJ933" s="269"/>
      <c r="AK933" s="269"/>
      <c r="AL933" s="269"/>
      <c r="AM933" s="269"/>
      <c r="AN933" s="269"/>
      <c r="AO933" s="269"/>
      <c r="AP933" s="269"/>
      <c r="AQ933" s="269"/>
      <c r="AR933" s="269"/>
      <c r="AS933" s="269"/>
      <c r="AT933" s="269"/>
      <c r="AU933" s="269"/>
      <c r="AV933" s="269"/>
      <c r="AW933" s="269"/>
      <c r="AX933" s="269"/>
      <c r="AY933" s="269"/>
      <c r="AZ933" s="269"/>
      <c r="BA933" s="269"/>
      <c r="BB933" s="269"/>
      <c r="BC933" s="269"/>
      <c r="BD933" s="269"/>
      <c r="BE933" s="269"/>
      <c r="BF933" s="269"/>
      <c r="BG933" s="269"/>
      <c r="BH933" s="269"/>
      <c r="BI933" s="269"/>
      <c r="BJ933" s="269"/>
      <c r="BK933" s="269"/>
      <c r="BL933" s="269"/>
      <c r="BM933" s="269"/>
      <c r="BN933" s="269"/>
      <c r="BO933" s="269"/>
      <c r="BP933" s="269"/>
      <c r="BQ933" s="269"/>
    </row>
    <row r="934" spans="1:69" ht="15.75" customHeight="1">
      <c r="A934" s="269"/>
      <c r="B934" s="269"/>
      <c r="C934" s="269"/>
      <c r="D934" s="269"/>
      <c r="E934" s="269"/>
      <c r="F934" s="269"/>
      <c r="G934" s="269"/>
      <c r="H934" s="269"/>
      <c r="I934" s="269"/>
      <c r="J934" s="269"/>
      <c r="K934" s="269"/>
      <c r="L934" s="269"/>
      <c r="M934" s="269"/>
      <c r="N934" s="269"/>
      <c r="O934" s="269"/>
      <c r="P934" s="269"/>
      <c r="Q934" s="269"/>
      <c r="R934" s="269"/>
      <c r="S934" s="269"/>
      <c r="T934" s="269"/>
      <c r="U934" s="269"/>
      <c r="V934" s="269"/>
      <c r="W934" s="269"/>
      <c r="X934" s="269"/>
      <c r="Y934" s="269"/>
      <c r="Z934" s="269"/>
      <c r="AA934" s="269"/>
      <c r="AB934" s="269"/>
      <c r="AC934" s="269"/>
      <c r="AD934" s="269"/>
      <c r="AE934" s="269"/>
      <c r="AF934" s="269"/>
      <c r="AG934" s="269"/>
      <c r="AH934" s="269"/>
      <c r="AI934" s="269"/>
      <c r="AJ934" s="269"/>
      <c r="AK934" s="269"/>
      <c r="AL934" s="269"/>
      <c r="AM934" s="269"/>
      <c r="AN934" s="269"/>
      <c r="AO934" s="269"/>
      <c r="AP934" s="269"/>
      <c r="AQ934" s="269"/>
      <c r="AR934" s="269"/>
      <c r="AS934" s="269"/>
      <c r="AT934" s="269"/>
      <c r="AU934" s="269"/>
      <c r="AV934" s="269"/>
      <c r="AW934" s="269"/>
      <c r="AX934" s="269"/>
      <c r="AY934" s="269"/>
      <c r="AZ934" s="269"/>
      <c r="BA934" s="269"/>
      <c r="BB934" s="269"/>
      <c r="BC934" s="269"/>
      <c r="BD934" s="269"/>
      <c r="BE934" s="269"/>
      <c r="BF934" s="269"/>
      <c r="BG934" s="269"/>
      <c r="BH934" s="269"/>
      <c r="BI934" s="269"/>
      <c r="BJ934" s="269"/>
      <c r="BK934" s="269"/>
      <c r="BL934" s="269"/>
      <c r="BM934" s="269"/>
      <c r="BN934" s="269"/>
      <c r="BO934" s="269"/>
      <c r="BP934" s="269"/>
      <c r="BQ934" s="269"/>
    </row>
    <row r="935" spans="1:69" ht="15.75" customHeight="1">
      <c r="A935" s="269"/>
      <c r="B935" s="269"/>
      <c r="C935" s="269"/>
      <c r="D935" s="269"/>
      <c r="E935" s="269"/>
      <c r="F935" s="269"/>
      <c r="G935" s="269"/>
      <c r="H935" s="269"/>
      <c r="I935" s="269"/>
      <c r="J935" s="269"/>
      <c r="K935" s="269"/>
      <c r="L935" s="269"/>
      <c r="M935" s="269"/>
      <c r="N935" s="269"/>
      <c r="O935" s="269"/>
      <c r="P935" s="269"/>
      <c r="Q935" s="269"/>
      <c r="R935" s="269"/>
      <c r="S935" s="269"/>
      <c r="T935" s="269"/>
      <c r="U935" s="269"/>
      <c r="V935" s="269"/>
      <c r="W935" s="269"/>
      <c r="X935" s="269"/>
      <c r="Y935" s="269"/>
      <c r="Z935" s="269"/>
      <c r="AA935" s="269"/>
      <c r="AB935" s="269"/>
      <c r="AC935" s="269"/>
      <c r="AD935" s="269"/>
      <c r="AE935" s="269"/>
      <c r="AF935" s="269"/>
      <c r="AG935" s="269"/>
      <c r="AH935" s="269"/>
      <c r="AI935" s="269"/>
      <c r="AJ935" s="269"/>
      <c r="AK935" s="269"/>
      <c r="AL935" s="269"/>
      <c r="AM935" s="269"/>
      <c r="AN935" s="269"/>
      <c r="AO935" s="269"/>
      <c r="AP935" s="269"/>
      <c r="AQ935" s="269"/>
      <c r="AR935" s="269"/>
      <c r="AS935" s="269"/>
      <c r="AT935" s="269"/>
      <c r="AU935" s="269"/>
      <c r="AV935" s="269"/>
      <c r="AW935" s="269"/>
      <c r="AX935" s="269"/>
      <c r="AY935" s="269"/>
      <c r="AZ935" s="269"/>
      <c r="BA935" s="269"/>
      <c r="BB935" s="269"/>
      <c r="BC935" s="269"/>
      <c r="BD935" s="269"/>
      <c r="BE935" s="269"/>
      <c r="BF935" s="269"/>
      <c r="BG935" s="269"/>
      <c r="BH935" s="269"/>
      <c r="BI935" s="269"/>
      <c r="BJ935" s="269"/>
      <c r="BK935" s="269"/>
      <c r="BL935" s="269"/>
      <c r="BM935" s="269"/>
      <c r="BN935" s="269"/>
      <c r="BO935" s="269"/>
      <c r="BP935" s="269"/>
      <c r="BQ935" s="269"/>
    </row>
    <row r="936" spans="1:69" ht="15.75" customHeight="1">
      <c r="A936" s="269"/>
      <c r="B936" s="269"/>
      <c r="C936" s="269"/>
      <c r="D936" s="269"/>
      <c r="E936" s="269"/>
      <c r="F936" s="269"/>
      <c r="G936" s="269"/>
      <c r="H936" s="269"/>
      <c r="I936" s="269"/>
      <c r="J936" s="269"/>
      <c r="K936" s="269"/>
      <c r="L936" s="269"/>
      <c r="M936" s="269"/>
      <c r="N936" s="269"/>
      <c r="O936" s="269"/>
      <c r="P936" s="269"/>
      <c r="Q936" s="269"/>
      <c r="R936" s="269"/>
      <c r="S936" s="269"/>
      <c r="T936" s="269"/>
      <c r="U936" s="269"/>
      <c r="V936" s="269"/>
      <c r="W936" s="269"/>
      <c r="X936" s="269"/>
      <c r="Y936" s="269"/>
      <c r="Z936" s="269"/>
      <c r="AA936" s="269"/>
      <c r="AB936" s="269"/>
      <c r="AC936" s="269"/>
      <c r="AD936" s="269"/>
      <c r="AE936" s="269"/>
      <c r="AF936" s="269"/>
      <c r="AG936" s="269"/>
      <c r="AH936" s="269"/>
      <c r="AI936" s="269"/>
      <c r="AJ936" s="269"/>
      <c r="AK936" s="269"/>
      <c r="AL936" s="269"/>
      <c r="AM936" s="269"/>
      <c r="AN936" s="269"/>
      <c r="AO936" s="269"/>
      <c r="AP936" s="269"/>
      <c r="AQ936" s="269"/>
      <c r="AR936" s="269"/>
      <c r="AS936" s="269"/>
      <c r="AT936" s="269"/>
      <c r="AU936" s="269"/>
      <c r="AV936" s="269"/>
      <c r="AW936" s="269"/>
      <c r="AX936" s="269"/>
      <c r="AY936" s="269"/>
      <c r="AZ936" s="269"/>
      <c r="BA936" s="269"/>
      <c r="BB936" s="269"/>
      <c r="BC936" s="269"/>
      <c r="BD936" s="269"/>
      <c r="BE936" s="269"/>
      <c r="BF936" s="269"/>
      <c r="BG936" s="269"/>
      <c r="BH936" s="269"/>
      <c r="BI936" s="269"/>
      <c r="BJ936" s="269"/>
      <c r="BK936" s="269"/>
      <c r="BL936" s="269"/>
      <c r="BM936" s="269"/>
      <c r="BN936" s="269"/>
      <c r="BO936" s="269"/>
      <c r="BP936" s="269"/>
      <c r="BQ936" s="269"/>
    </row>
    <row r="937" spans="1:69" ht="15.75" customHeight="1">
      <c r="A937" s="269"/>
      <c r="B937" s="269"/>
      <c r="C937" s="269"/>
      <c r="D937" s="269"/>
      <c r="E937" s="269"/>
      <c r="F937" s="269"/>
      <c r="G937" s="269"/>
      <c r="H937" s="269"/>
      <c r="I937" s="269"/>
      <c r="J937" s="269"/>
      <c r="K937" s="269"/>
      <c r="L937" s="269"/>
      <c r="M937" s="269"/>
      <c r="N937" s="269"/>
      <c r="O937" s="269"/>
      <c r="P937" s="269"/>
      <c r="Q937" s="269"/>
      <c r="R937" s="269"/>
      <c r="S937" s="269"/>
      <c r="T937" s="269"/>
      <c r="U937" s="269"/>
      <c r="V937" s="269"/>
      <c r="W937" s="269"/>
      <c r="X937" s="269"/>
      <c r="Y937" s="269"/>
      <c r="Z937" s="269"/>
      <c r="AA937" s="269"/>
      <c r="AB937" s="269"/>
      <c r="AC937" s="269"/>
      <c r="AD937" s="269"/>
      <c r="AE937" s="269"/>
      <c r="AF937" s="269"/>
      <c r="AG937" s="269"/>
      <c r="AH937" s="269"/>
      <c r="AI937" s="269"/>
      <c r="AJ937" s="269"/>
      <c r="AK937" s="269"/>
      <c r="AL937" s="269"/>
      <c r="AM937" s="269"/>
      <c r="AN937" s="269"/>
      <c r="AO937" s="269"/>
      <c r="AP937" s="269"/>
      <c r="AQ937" s="269"/>
      <c r="AR937" s="269"/>
      <c r="AS937" s="269"/>
      <c r="AT937" s="269"/>
      <c r="AU937" s="269"/>
      <c r="AV937" s="269"/>
      <c r="AW937" s="269"/>
      <c r="AX937" s="269"/>
      <c r="AY937" s="269"/>
      <c r="AZ937" s="269"/>
      <c r="BA937" s="269"/>
      <c r="BB937" s="269"/>
      <c r="BC937" s="269"/>
      <c r="BD937" s="269"/>
      <c r="BE937" s="269"/>
      <c r="BF937" s="269"/>
      <c r="BG937" s="269"/>
      <c r="BH937" s="269"/>
      <c r="BI937" s="269"/>
      <c r="BJ937" s="269"/>
      <c r="BK937" s="269"/>
      <c r="BL937" s="269"/>
      <c r="BM937" s="269"/>
      <c r="BN937" s="269"/>
      <c r="BO937" s="269"/>
      <c r="BP937" s="269"/>
      <c r="BQ937" s="269"/>
    </row>
    <row r="938" spans="1:69" ht="15.75" customHeight="1">
      <c r="A938" s="269"/>
      <c r="B938" s="269"/>
      <c r="C938" s="269"/>
      <c r="D938" s="269"/>
      <c r="E938" s="269"/>
      <c r="F938" s="269"/>
      <c r="G938" s="269"/>
      <c r="H938" s="269"/>
      <c r="I938" s="269"/>
      <c r="J938" s="269"/>
      <c r="K938" s="269"/>
      <c r="L938" s="269"/>
      <c r="M938" s="269"/>
      <c r="N938" s="269"/>
      <c r="O938" s="269"/>
      <c r="P938" s="269"/>
      <c r="Q938" s="269"/>
      <c r="R938" s="269"/>
      <c r="S938" s="269"/>
      <c r="T938" s="269"/>
      <c r="U938" s="269"/>
      <c r="V938" s="269"/>
      <c r="W938" s="269"/>
      <c r="X938" s="269"/>
      <c r="Y938" s="269"/>
      <c r="Z938" s="269"/>
      <c r="AA938" s="269"/>
      <c r="AB938" s="269"/>
      <c r="AC938" s="269"/>
      <c r="AD938" s="269"/>
      <c r="AE938" s="269"/>
      <c r="AF938" s="269"/>
      <c r="AG938" s="269"/>
      <c r="AH938" s="269"/>
      <c r="AI938" s="269"/>
      <c r="AJ938" s="269"/>
      <c r="AK938" s="269"/>
      <c r="AL938" s="269"/>
      <c r="AM938" s="269"/>
      <c r="AN938" s="269"/>
      <c r="AO938" s="269"/>
      <c r="AP938" s="269"/>
      <c r="AQ938" s="269"/>
      <c r="AR938" s="269"/>
      <c r="AS938" s="269"/>
      <c r="AT938" s="269"/>
      <c r="AU938" s="269"/>
      <c r="AV938" s="269"/>
      <c r="AW938" s="269"/>
      <c r="AX938" s="269"/>
      <c r="AY938" s="269"/>
      <c r="AZ938" s="269"/>
      <c r="BA938" s="269"/>
      <c r="BB938" s="269"/>
      <c r="BC938" s="269"/>
      <c r="BD938" s="269"/>
      <c r="BE938" s="269"/>
      <c r="BF938" s="269"/>
      <c r="BG938" s="269"/>
      <c r="BH938" s="269"/>
      <c r="BI938" s="269"/>
      <c r="BJ938" s="269"/>
      <c r="BK938" s="269"/>
      <c r="BL938" s="269"/>
      <c r="BM938" s="269"/>
      <c r="BN938" s="269"/>
      <c r="BO938" s="269"/>
      <c r="BP938" s="269"/>
      <c r="BQ938" s="269"/>
    </row>
    <row r="939" spans="1:69" ht="15.75" customHeight="1">
      <c r="A939" s="269"/>
      <c r="B939" s="269"/>
      <c r="C939" s="269"/>
      <c r="D939" s="269"/>
      <c r="E939" s="269"/>
      <c r="F939" s="269"/>
      <c r="G939" s="269"/>
      <c r="H939" s="269"/>
      <c r="I939" s="269"/>
      <c r="J939" s="269"/>
      <c r="K939" s="269"/>
      <c r="L939" s="269"/>
      <c r="M939" s="269"/>
      <c r="N939" s="269"/>
      <c r="O939" s="269"/>
      <c r="P939" s="269"/>
      <c r="Q939" s="269"/>
      <c r="R939" s="269"/>
      <c r="S939" s="269"/>
      <c r="T939" s="269"/>
      <c r="U939" s="269"/>
      <c r="V939" s="269"/>
      <c r="W939" s="269"/>
      <c r="X939" s="269"/>
      <c r="Y939" s="269"/>
      <c r="Z939" s="269"/>
      <c r="AA939" s="269"/>
      <c r="AB939" s="269"/>
      <c r="AC939" s="269"/>
      <c r="AD939" s="269"/>
      <c r="AE939" s="269"/>
      <c r="AF939" s="269"/>
      <c r="AG939" s="269"/>
      <c r="AH939" s="269"/>
      <c r="AI939" s="269"/>
      <c r="AJ939" s="269"/>
      <c r="AK939" s="269"/>
      <c r="AL939" s="269"/>
      <c r="AM939" s="269"/>
      <c r="AN939" s="269"/>
      <c r="AO939" s="269"/>
      <c r="AP939" s="269"/>
      <c r="AQ939" s="269"/>
      <c r="AR939" s="269"/>
      <c r="AS939" s="269"/>
      <c r="AT939" s="269"/>
      <c r="AU939" s="269"/>
      <c r="AV939" s="269"/>
      <c r="AW939" s="269"/>
      <c r="AX939" s="269"/>
      <c r="AY939" s="269"/>
      <c r="AZ939" s="269"/>
      <c r="BA939" s="269"/>
      <c r="BB939" s="269"/>
      <c r="BC939" s="269"/>
      <c r="BD939" s="269"/>
      <c r="BE939" s="269"/>
      <c r="BF939" s="269"/>
      <c r="BG939" s="269"/>
      <c r="BH939" s="269"/>
      <c r="BI939" s="269"/>
      <c r="BJ939" s="269"/>
      <c r="BK939" s="269"/>
      <c r="BL939" s="269"/>
      <c r="BM939" s="269"/>
      <c r="BN939" s="269"/>
      <c r="BO939" s="269"/>
      <c r="BP939" s="269"/>
      <c r="BQ939" s="269"/>
    </row>
    <row r="940" spans="1:69" ht="15.75" customHeight="1">
      <c r="A940" s="269"/>
      <c r="B940" s="269"/>
      <c r="C940" s="269"/>
      <c r="D940" s="269"/>
      <c r="E940" s="269"/>
      <c r="F940" s="269"/>
      <c r="G940" s="269"/>
      <c r="H940" s="269"/>
      <c r="I940" s="269"/>
      <c r="J940" s="269"/>
      <c r="K940" s="269"/>
      <c r="L940" s="269"/>
      <c r="M940" s="269"/>
      <c r="N940" s="269"/>
      <c r="O940" s="269"/>
      <c r="P940" s="269"/>
      <c r="Q940" s="269"/>
      <c r="R940" s="269"/>
      <c r="S940" s="269"/>
      <c r="T940" s="269"/>
      <c r="U940" s="269"/>
      <c r="V940" s="269"/>
      <c r="W940" s="269"/>
      <c r="X940" s="269"/>
      <c r="Y940" s="269"/>
      <c r="Z940" s="269"/>
      <c r="AA940" s="269"/>
      <c r="AB940" s="269"/>
      <c r="AC940" s="269"/>
      <c r="AD940" s="269"/>
      <c r="AE940" s="269"/>
      <c r="AF940" s="269"/>
      <c r="AG940" s="269"/>
      <c r="AH940" s="269"/>
      <c r="AI940" s="269"/>
      <c r="AJ940" s="269"/>
      <c r="AK940" s="269"/>
      <c r="AL940" s="269"/>
      <c r="AM940" s="269"/>
      <c r="AN940" s="269"/>
      <c r="AO940" s="269"/>
      <c r="AP940" s="269"/>
      <c r="AQ940" s="269"/>
      <c r="AR940" s="269"/>
      <c r="AS940" s="269"/>
      <c r="AT940" s="269"/>
      <c r="AU940" s="269"/>
      <c r="AV940" s="269"/>
      <c r="AW940" s="269"/>
      <c r="AX940" s="269"/>
      <c r="AY940" s="269"/>
      <c r="AZ940" s="269"/>
      <c r="BA940" s="269"/>
      <c r="BB940" s="269"/>
      <c r="BC940" s="269"/>
      <c r="BD940" s="269"/>
      <c r="BE940" s="269"/>
      <c r="BF940" s="269"/>
      <c r="BG940" s="269"/>
      <c r="BH940" s="269"/>
      <c r="BI940" s="269"/>
      <c r="BJ940" s="269"/>
      <c r="BK940" s="269"/>
      <c r="BL940" s="269"/>
      <c r="BM940" s="269"/>
      <c r="BN940" s="269"/>
      <c r="BO940" s="269"/>
      <c r="BP940" s="269"/>
      <c r="BQ940" s="269"/>
    </row>
    <row r="941" spans="1:69" ht="15.75" customHeight="1">
      <c r="A941" s="269"/>
      <c r="B941" s="269"/>
      <c r="C941" s="269"/>
      <c r="D941" s="269"/>
      <c r="E941" s="269"/>
      <c r="F941" s="269"/>
      <c r="G941" s="269"/>
      <c r="H941" s="269"/>
      <c r="I941" s="269"/>
      <c r="J941" s="269"/>
      <c r="K941" s="269"/>
      <c r="L941" s="269"/>
      <c r="M941" s="269"/>
      <c r="N941" s="269"/>
      <c r="O941" s="269"/>
      <c r="P941" s="269"/>
      <c r="Q941" s="269"/>
      <c r="R941" s="269"/>
      <c r="S941" s="269"/>
      <c r="T941" s="269"/>
      <c r="U941" s="269"/>
      <c r="V941" s="269"/>
      <c r="W941" s="269"/>
      <c r="X941" s="269"/>
      <c r="Y941" s="269"/>
      <c r="Z941" s="269"/>
      <c r="AA941" s="269"/>
      <c r="AB941" s="269"/>
      <c r="AC941" s="269"/>
      <c r="AD941" s="269"/>
      <c r="AE941" s="269"/>
      <c r="AF941" s="269"/>
      <c r="AG941" s="269"/>
      <c r="AH941" s="269"/>
      <c r="AI941" s="269"/>
      <c r="AJ941" s="269"/>
      <c r="AK941" s="269"/>
      <c r="AL941" s="269"/>
      <c r="AM941" s="269"/>
      <c r="AN941" s="269"/>
      <c r="AO941" s="269"/>
      <c r="AP941" s="269"/>
      <c r="AQ941" s="269"/>
      <c r="AR941" s="269"/>
      <c r="AS941" s="269"/>
      <c r="AT941" s="269"/>
      <c r="AU941" s="269"/>
      <c r="AV941" s="269"/>
      <c r="AW941" s="269"/>
      <c r="AX941" s="269"/>
      <c r="AY941" s="269"/>
      <c r="AZ941" s="269"/>
      <c r="BA941" s="269"/>
      <c r="BB941" s="269"/>
      <c r="BC941" s="269"/>
      <c r="BD941" s="269"/>
      <c r="BE941" s="269"/>
      <c r="BF941" s="269"/>
      <c r="BG941" s="269"/>
      <c r="BH941" s="269"/>
      <c r="BI941" s="269"/>
      <c r="BJ941" s="269"/>
      <c r="BK941" s="269"/>
      <c r="BL941" s="269"/>
      <c r="BM941" s="269"/>
      <c r="BN941" s="269"/>
      <c r="BO941" s="269"/>
      <c r="BP941" s="269"/>
      <c r="BQ941" s="269"/>
    </row>
    <row r="942" spans="1:69" ht="15.75" customHeight="1">
      <c r="A942" s="269"/>
      <c r="B942" s="269"/>
      <c r="C942" s="269"/>
      <c r="D942" s="269"/>
      <c r="E942" s="269"/>
      <c r="F942" s="269"/>
      <c r="G942" s="269"/>
      <c r="H942" s="269"/>
      <c r="I942" s="269"/>
      <c r="J942" s="269"/>
      <c r="K942" s="269"/>
      <c r="L942" s="269"/>
      <c r="M942" s="269"/>
      <c r="N942" s="269"/>
      <c r="O942" s="269"/>
      <c r="P942" s="269"/>
      <c r="Q942" s="269"/>
      <c r="R942" s="269"/>
      <c r="S942" s="269"/>
      <c r="T942" s="269"/>
      <c r="U942" s="269"/>
      <c r="V942" s="269"/>
      <c r="W942" s="269"/>
      <c r="X942" s="269"/>
      <c r="Y942" s="269"/>
      <c r="Z942" s="269"/>
      <c r="AA942" s="269"/>
      <c r="AB942" s="269"/>
      <c r="AC942" s="269"/>
      <c r="AD942" s="269"/>
      <c r="AE942" s="269"/>
      <c r="AF942" s="269"/>
      <c r="AG942" s="269"/>
      <c r="AH942" s="269"/>
      <c r="AI942" s="269"/>
      <c r="AJ942" s="269"/>
      <c r="AK942" s="269"/>
      <c r="AL942" s="269"/>
      <c r="AM942" s="269"/>
      <c r="AN942" s="269"/>
      <c r="AO942" s="269"/>
      <c r="AP942" s="269"/>
      <c r="AQ942" s="269"/>
      <c r="AR942" s="269"/>
      <c r="AS942" s="269"/>
      <c r="AT942" s="269"/>
      <c r="AU942" s="269"/>
      <c r="AV942" s="269"/>
      <c r="AW942" s="269"/>
      <c r="AX942" s="269"/>
      <c r="AY942" s="269"/>
      <c r="AZ942" s="269"/>
      <c r="BA942" s="269"/>
      <c r="BB942" s="269"/>
      <c r="BC942" s="269"/>
      <c r="BD942" s="269"/>
      <c r="BE942" s="269"/>
      <c r="BF942" s="269"/>
      <c r="BG942" s="269"/>
      <c r="BH942" s="269"/>
      <c r="BI942" s="269"/>
      <c r="BJ942" s="269"/>
      <c r="BK942" s="269"/>
      <c r="BL942" s="269"/>
      <c r="BM942" s="269"/>
      <c r="BN942" s="269"/>
      <c r="BO942" s="269"/>
      <c r="BP942" s="269"/>
      <c r="BQ942" s="269"/>
    </row>
    <row r="943" spans="1:69" ht="15.75" customHeight="1">
      <c r="A943" s="269"/>
      <c r="B943" s="269"/>
      <c r="C943" s="269"/>
      <c r="D943" s="269"/>
      <c r="E943" s="269"/>
      <c r="F943" s="269"/>
      <c r="G943" s="269"/>
      <c r="H943" s="269"/>
      <c r="I943" s="269"/>
      <c r="J943" s="269"/>
      <c r="K943" s="269"/>
      <c r="L943" s="269"/>
      <c r="M943" s="269"/>
      <c r="N943" s="269"/>
      <c r="O943" s="269"/>
      <c r="P943" s="269"/>
      <c r="Q943" s="269"/>
      <c r="R943" s="269"/>
      <c r="S943" s="269"/>
      <c r="T943" s="269"/>
      <c r="U943" s="269"/>
      <c r="V943" s="269"/>
      <c r="W943" s="269"/>
      <c r="X943" s="269"/>
      <c r="Y943" s="269"/>
      <c r="Z943" s="269"/>
      <c r="AA943" s="269"/>
      <c r="AB943" s="269"/>
      <c r="AC943" s="269"/>
      <c r="AD943" s="269"/>
      <c r="AE943" s="269"/>
      <c r="AF943" s="269"/>
      <c r="AG943" s="269"/>
      <c r="AH943" s="269"/>
      <c r="AI943" s="269"/>
      <c r="AJ943" s="269"/>
      <c r="AK943" s="269"/>
      <c r="AL943" s="269"/>
      <c r="AM943" s="269"/>
      <c r="AN943" s="269"/>
      <c r="AO943" s="269"/>
      <c r="AP943" s="269"/>
      <c r="AQ943" s="269"/>
      <c r="AR943" s="269"/>
      <c r="AS943" s="269"/>
      <c r="AT943" s="269"/>
      <c r="AU943" s="269"/>
      <c r="AV943" s="269"/>
      <c r="AW943" s="269"/>
      <c r="AX943" s="269"/>
      <c r="AY943" s="269"/>
      <c r="AZ943" s="269"/>
      <c r="BA943" s="269"/>
      <c r="BB943" s="269"/>
      <c r="BC943" s="269"/>
      <c r="BD943" s="269"/>
      <c r="BE943" s="269"/>
      <c r="BF943" s="269"/>
      <c r="BG943" s="269"/>
      <c r="BH943" s="269"/>
      <c r="BI943" s="269"/>
      <c r="BJ943" s="269"/>
      <c r="BK943" s="269"/>
      <c r="BL943" s="269"/>
      <c r="BM943" s="269"/>
      <c r="BN943" s="269"/>
      <c r="BO943" s="269"/>
      <c r="BP943" s="269"/>
      <c r="BQ943" s="269"/>
    </row>
    <row r="944" spans="1:69" ht="15.75" customHeight="1">
      <c r="A944" s="269"/>
      <c r="B944" s="269"/>
      <c r="C944" s="269"/>
      <c r="D944" s="269"/>
      <c r="E944" s="269"/>
      <c r="F944" s="269"/>
      <c r="G944" s="269"/>
      <c r="H944" s="269"/>
      <c r="I944" s="269"/>
      <c r="J944" s="269"/>
      <c r="K944" s="269"/>
      <c r="L944" s="269"/>
      <c r="M944" s="269"/>
      <c r="N944" s="269"/>
      <c r="O944" s="269"/>
      <c r="P944" s="269"/>
      <c r="Q944" s="269"/>
      <c r="R944" s="269"/>
      <c r="S944" s="269"/>
      <c r="T944" s="269"/>
      <c r="U944" s="269"/>
      <c r="V944" s="269"/>
      <c r="W944" s="269"/>
      <c r="X944" s="269"/>
      <c r="Y944" s="269"/>
      <c r="Z944" s="269"/>
      <c r="AA944" s="269"/>
      <c r="AB944" s="269"/>
      <c r="AC944" s="269"/>
      <c r="AD944" s="269"/>
      <c r="AE944" s="269"/>
      <c r="AF944" s="269"/>
      <c r="AG944" s="269"/>
      <c r="AH944" s="269"/>
      <c r="AI944" s="269"/>
      <c r="AJ944" s="269"/>
      <c r="AK944" s="269"/>
      <c r="AL944" s="269"/>
      <c r="AM944" s="269"/>
      <c r="AN944" s="269"/>
      <c r="AO944" s="269"/>
      <c r="AP944" s="269"/>
      <c r="AQ944" s="269"/>
      <c r="AR944" s="269"/>
      <c r="AS944" s="269"/>
      <c r="AT944" s="269"/>
      <c r="AU944" s="269"/>
      <c r="AV944" s="269"/>
      <c r="AW944" s="269"/>
      <c r="AX944" s="269"/>
      <c r="AY944" s="269"/>
      <c r="AZ944" s="269"/>
      <c r="BA944" s="269"/>
      <c r="BB944" s="269"/>
      <c r="BC944" s="269"/>
      <c r="BD944" s="269"/>
      <c r="BE944" s="269"/>
      <c r="BF944" s="269"/>
      <c r="BG944" s="269"/>
      <c r="BH944" s="269"/>
      <c r="BI944" s="269"/>
      <c r="BJ944" s="269"/>
      <c r="BK944" s="269"/>
      <c r="BL944" s="269"/>
      <c r="BM944" s="269"/>
      <c r="BN944" s="269"/>
      <c r="BO944" s="269"/>
      <c r="BP944" s="269"/>
      <c r="BQ944" s="269"/>
    </row>
    <row r="945" spans="1:69" ht="15.75" customHeight="1">
      <c r="A945" s="269"/>
      <c r="B945" s="269"/>
      <c r="C945" s="269"/>
      <c r="D945" s="269"/>
      <c r="E945" s="269"/>
      <c r="F945" s="269"/>
      <c r="G945" s="269"/>
      <c r="H945" s="269"/>
      <c r="I945" s="269"/>
      <c r="J945" s="269"/>
      <c r="K945" s="269"/>
      <c r="L945" s="269"/>
      <c r="M945" s="269"/>
      <c r="N945" s="269"/>
      <c r="O945" s="269"/>
      <c r="P945" s="269"/>
      <c r="Q945" s="269"/>
      <c r="R945" s="269"/>
      <c r="S945" s="269"/>
      <c r="T945" s="269"/>
      <c r="U945" s="269"/>
      <c r="V945" s="269"/>
      <c r="W945" s="269"/>
      <c r="X945" s="269"/>
      <c r="Y945" s="269"/>
      <c r="Z945" s="269"/>
      <c r="AA945" s="269"/>
      <c r="AB945" s="269"/>
      <c r="AC945" s="269"/>
      <c r="AD945" s="269"/>
      <c r="AE945" s="269"/>
      <c r="AF945" s="269"/>
      <c r="AG945" s="269"/>
      <c r="AH945" s="269"/>
      <c r="AI945" s="269"/>
      <c r="AJ945" s="269"/>
      <c r="AK945" s="269"/>
      <c r="AL945" s="269"/>
      <c r="AM945" s="269"/>
      <c r="AN945" s="269"/>
      <c r="AO945" s="269"/>
      <c r="AP945" s="269"/>
      <c r="AQ945" s="269"/>
      <c r="AR945" s="269"/>
      <c r="AS945" s="269"/>
      <c r="AT945" s="269"/>
      <c r="AU945" s="269"/>
      <c r="AV945" s="269"/>
      <c r="AW945" s="269"/>
      <c r="AX945" s="269"/>
      <c r="AY945" s="269"/>
      <c r="AZ945" s="269"/>
      <c r="BA945" s="269"/>
      <c r="BB945" s="269"/>
      <c r="BC945" s="269"/>
      <c r="BD945" s="269"/>
      <c r="BE945" s="269"/>
      <c r="BF945" s="269"/>
      <c r="BG945" s="269"/>
      <c r="BH945" s="269"/>
      <c r="BI945" s="269"/>
      <c r="BJ945" s="269"/>
      <c r="BK945" s="269"/>
      <c r="BL945" s="269"/>
      <c r="BM945" s="269"/>
      <c r="BN945" s="269"/>
      <c r="BO945" s="269"/>
      <c r="BP945" s="269"/>
      <c r="BQ945" s="269"/>
    </row>
    <row r="946" spans="1:69" ht="15.75" customHeight="1">
      <c r="A946" s="269"/>
      <c r="B946" s="269"/>
      <c r="C946" s="269"/>
      <c r="D946" s="269"/>
      <c r="E946" s="269"/>
      <c r="F946" s="269"/>
      <c r="G946" s="269"/>
      <c r="H946" s="269"/>
      <c r="I946" s="269"/>
      <c r="J946" s="269"/>
      <c r="K946" s="269"/>
      <c r="L946" s="269"/>
      <c r="M946" s="269"/>
      <c r="N946" s="269"/>
      <c r="O946" s="269"/>
      <c r="P946" s="269"/>
      <c r="Q946" s="269"/>
      <c r="R946" s="269"/>
      <c r="S946" s="269"/>
      <c r="T946" s="269"/>
      <c r="U946" s="269"/>
      <c r="V946" s="269"/>
      <c r="W946" s="269"/>
      <c r="X946" s="269"/>
      <c r="Y946" s="269"/>
      <c r="Z946" s="269"/>
      <c r="AA946" s="269"/>
      <c r="AB946" s="269"/>
      <c r="AC946" s="269"/>
      <c r="AD946" s="269"/>
      <c r="AE946" s="269"/>
      <c r="AF946" s="269"/>
      <c r="AG946" s="269"/>
      <c r="AH946" s="269"/>
      <c r="AI946" s="269"/>
      <c r="AJ946" s="269"/>
      <c r="AK946" s="269"/>
      <c r="AL946" s="269"/>
      <c r="AM946" s="269"/>
      <c r="AN946" s="269"/>
      <c r="AO946" s="269"/>
      <c r="AP946" s="269"/>
      <c r="AQ946" s="269"/>
      <c r="AR946" s="269"/>
      <c r="AS946" s="269"/>
      <c r="AT946" s="269"/>
      <c r="AU946" s="269"/>
      <c r="AV946" s="269"/>
      <c r="AW946" s="269"/>
      <c r="AX946" s="269"/>
      <c r="AY946" s="269"/>
      <c r="AZ946" s="269"/>
      <c r="BA946" s="269"/>
      <c r="BB946" s="269"/>
      <c r="BC946" s="269"/>
      <c r="BD946" s="269"/>
      <c r="BE946" s="269"/>
      <c r="BF946" s="269"/>
      <c r="BG946" s="269"/>
      <c r="BH946" s="269"/>
      <c r="BI946" s="269"/>
      <c r="BJ946" s="269"/>
      <c r="BK946" s="269"/>
      <c r="BL946" s="269"/>
      <c r="BM946" s="269"/>
      <c r="BN946" s="269"/>
      <c r="BO946" s="269"/>
      <c r="BP946" s="269"/>
      <c r="BQ946" s="269"/>
    </row>
    <row r="947" spans="1:69" ht="15.75" customHeight="1">
      <c r="A947" s="269"/>
      <c r="B947" s="269"/>
      <c r="C947" s="269"/>
      <c r="D947" s="269"/>
      <c r="E947" s="269"/>
      <c r="F947" s="269"/>
      <c r="G947" s="269"/>
      <c r="H947" s="269"/>
      <c r="I947" s="269"/>
      <c r="J947" s="269"/>
      <c r="K947" s="269"/>
      <c r="L947" s="269"/>
      <c r="M947" s="269"/>
      <c r="N947" s="269"/>
      <c r="O947" s="269"/>
      <c r="P947" s="269"/>
      <c r="Q947" s="269"/>
      <c r="R947" s="269"/>
      <c r="S947" s="269"/>
      <c r="T947" s="269"/>
      <c r="U947" s="269"/>
      <c r="V947" s="269"/>
      <c r="W947" s="269"/>
      <c r="X947" s="269"/>
      <c r="Y947" s="269"/>
      <c r="Z947" s="269"/>
      <c r="AA947" s="269"/>
      <c r="AB947" s="269"/>
      <c r="AC947" s="269"/>
      <c r="AD947" s="269"/>
      <c r="AE947" s="269"/>
      <c r="AF947" s="269"/>
      <c r="AG947" s="269"/>
      <c r="AH947" s="269"/>
      <c r="AI947" s="269"/>
      <c r="AJ947" s="269"/>
      <c r="AK947" s="269"/>
      <c r="AL947" s="269"/>
      <c r="AM947" s="269"/>
      <c r="AN947" s="269"/>
      <c r="AO947" s="269"/>
      <c r="AP947" s="269"/>
      <c r="AQ947" s="269"/>
      <c r="AR947" s="269"/>
      <c r="AS947" s="269"/>
      <c r="AT947" s="269"/>
      <c r="AU947" s="269"/>
      <c r="AV947" s="269"/>
      <c r="AW947" s="269"/>
      <c r="AX947" s="269"/>
      <c r="AY947" s="269"/>
      <c r="AZ947" s="269"/>
      <c r="BA947" s="269"/>
      <c r="BB947" s="269"/>
      <c r="BC947" s="269"/>
      <c r="BD947" s="269"/>
      <c r="BE947" s="269"/>
      <c r="BF947" s="269"/>
      <c r="BG947" s="269"/>
      <c r="BH947" s="269"/>
      <c r="BI947" s="269"/>
      <c r="BJ947" s="269"/>
      <c r="BK947" s="269"/>
      <c r="BL947" s="269"/>
      <c r="BM947" s="269"/>
      <c r="BN947" s="269"/>
      <c r="BO947" s="269"/>
      <c r="BP947" s="269"/>
      <c r="BQ947" s="269"/>
    </row>
    <row r="948" spans="1:69" ht="15.75" customHeight="1">
      <c r="A948" s="269"/>
      <c r="B948" s="269"/>
      <c r="C948" s="269"/>
      <c r="D948" s="269"/>
      <c r="E948" s="269"/>
      <c r="F948" s="269"/>
      <c r="G948" s="269"/>
      <c r="H948" s="269"/>
      <c r="I948" s="269"/>
      <c r="J948" s="269"/>
      <c r="K948" s="269"/>
      <c r="L948" s="269"/>
      <c r="M948" s="269"/>
      <c r="N948" s="269"/>
      <c r="O948" s="269"/>
      <c r="P948" s="269"/>
      <c r="Q948" s="269"/>
      <c r="R948" s="269"/>
      <c r="S948" s="269"/>
      <c r="T948" s="269"/>
      <c r="U948" s="269"/>
      <c r="V948" s="269"/>
      <c r="W948" s="269"/>
      <c r="X948" s="269"/>
      <c r="Y948" s="269"/>
      <c r="Z948" s="269"/>
      <c r="AA948" s="269"/>
      <c r="AB948" s="269"/>
      <c r="AC948" s="269"/>
      <c r="AD948" s="269"/>
      <c r="AE948" s="269"/>
      <c r="AF948" s="269"/>
      <c r="AG948" s="269"/>
      <c r="AH948" s="269"/>
      <c r="AI948" s="269"/>
      <c r="AJ948" s="269"/>
      <c r="AK948" s="269"/>
      <c r="AL948" s="269"/>
      <c r="AM948" s="269"/>
      <c r="AN948" s="269"/>
      <c r="AO948" s="269"/>
      <c r="AP948" s="269"/>
      <c r="AQ948" s="269"/>
      <c r="AR948" s="269"/>
      <c r="AS948" s="269"/>
      <c r="AT948" s="269"/>
      <c r="AU948" s="269"/>
      <c r="AV948" s="269"/>
      <c r="AW948" s="269"/>
      <c r="AX948" s="269"/>
      <c r="AY948" s="269"/>
      <c r="AZ948" s="269"/>
      <c r="BA948" s="269"/>
      <c r="BB948" s="269"/>
      <c r="BC948" s="269"/>
      <c r="BD948" s="269"/>
      <c r="BE948" s="269"/>
      <c r="BF948" s="269"/>
      <c r="BG948" s="269"/>
      <c r="BH948" s="269"/>
      <c r="BI948" s="269"/>
      <c r="BJ948" s="269"/>
      <c r="BK948" s="269"/>
      <c r="BL948" s="269"/>
      <c r="BM948" s="269"/>
      <c r="BN948" s="269"/>
      <c r="BO948" s="269"/>
      <c r="BP948" s="269"/>
      <c r="BQ948" s="269"/>
    </row>
    <row r="949" spans="1:69" ht="15.75" customHeight="1">
      <c r="A949" s="269"/>
      <c r="B949" s="269"/>
      <c r="C949" s="269"/>
      <c r="D949" s="269"/>
      <c r="E949" s="269"/>
      <c r="F949" s="269"/>
      <c r="G949" s="269"/>
      <c r="H949" s="269"/>
      <c r="I949" s="269"/>
      <c r="J949" s="269"/>
      <c r="K949" s="269"/>
      <c r="L949" s="269"/>
      <c r="M949" s="269"/>
      <c r="N949" s="269"/>
      <c r="O949" s="269"/>
      <c r="P949" s="269"/>
      <c r="Q949" s="269"/>
      <c r="R949" s="269"/>
      <c r="S949" s="269"/>
      <c r="T949" s="269"/>
      <c r="U949" s="269"/>
      <c r="V949" s="269"/>
      <c r="W949" s="269"/>
      <c r="X949" s="269"/>
      <c r="Y949" s="269"/>
      <c r="Z949" s="269"/>
      <c r="AA949" s="269"/>
      <c r="AB949" s="269"/>
      <c r="AC949" s="269"/>
      <c r="AD949" s="269"/>
      <c r="AE949" s="269"/>
      <c r="AF949" s="269"/>
      <c r="AG949" s="269"/>
      <c r="AH949" s="269"/>
      <c r="AI949" s="269"/>
      <c r="AJ949" s="269"/>
      <c r="AK949" s="269"/>
      <c r="AL949" s="269"/>
      <c r="AM949" s="269"/>
      <c r="AN949" s="269"/>
      <c r="AO949" s="269"/>
      <c r="AP949" s="269"/>
      <c r="AQ949" s="269"/>
      <c r="AR949" s="269"/>
      <c r="AS949" s="269"/>
      <c r="AT949" s="269"/>
      <c r="AU949" s="269"/>
      <c r="AV949" s="269"/>
      <c r="AW949" s="269"/>
      <c r="AX949" s="269"/>
      <c r="AY949" s="269"/>
      <c r="AZ949" s="269"/>
      <c r="BA949" s="269"/>
      <c r="BB949" s="269"/>
      <c r="BC949" s="269"/>
      <c r="BD949" s="269"/>
      <c r="BE949" s="269"/>
      <c r="BF949" s="269"/>
      <c r="BG949" s="269"/>
      <c r="BH949" s="269"/>
      <c r="BI949" s="269"/>
      <c r="BJ949" s="269"/>
      <c r="BK949" s="269"/>
      <c r="BL949" s="269"/>
      <c r="BM949" s="269"/>
      <c r="BN949" s="269"/>
      <c r="BO949" s="269"/>
      <c r="BP949" s="269"/>
      <c r="BQ949" s="269"/>
    </row>
    <row r="950" spans="1:69" ht="15.75" customHeight="1">
      <c r="A950" s="269"/>
      <c r="B950" s="269"/>
      <c r="C950" s="269"/>
      <c r="D950" s="269"/>
      <c r="E950" s="269"/>
      <c r="F950" s="269"/>
      <c r="G950" s="269"/>
      <c r="H950" s="269"/>
      <c r="I950" s="269"/>
      <c r="J950" s="269"/>
      <c r="K950" s="269"/>
      <c r="L950" s="269"/>
      <c r="M950" s="269"/>
      <c r="N950" s="269"/>
      <c r="O950" s="269"/>
      <c r="P950" s="269"/>
      <c r="Q950" s="269"/>
      <c r="R950" s="269"/>
      <c r="S950" s="269"/>
      <c r="T950" s="269"/>
      <c r="U950" s="269"/>
      <c r="V950" s="269"/>
      <c r="W950" s="269"/>
      <c r="X950" s="269"/>
      <c r="Y950" s="269"/>
      <c r="Z950" s="269"/>
      <c r="AA950" s="269"/>
      <c r="AB950" s="269"/>
      <c r="AC950" s="269"/>
      <c r="AD950" s="269"/>
      <c r="AE950" s="269"/>
      <c r="AF950" s="269"/>
      <c r="AG950" s="269"/>
      <c r="AH950" s="269"/>
      <c r="AI950" s="269"/>
      <c r="AJ950" s="269"/>
      <c r="AK950" s="269"/>
      <c r="AL950" s="269"/>
      <c r="AM950" s="269"/>
      <c r="AN950" s="269"/>
      <c r="AO950" s="269"/>
      <c r="AP950" s="269"/>
      <c r="AQ950" s="269"/>
      <c r="AR950" s="269"/>
      <c r="AS950" s="269"/>
      <c r="AT950" s="269"/>
      <c r="AU950" s="269"/>
      <c r="AV950" s="269"/>
      <c r="AW950" s="269"/>
      <c r="AX950" s="269"/>
      <c r="AY950" s="269"/>
      <c r="AZ950" s="269"/>
      <c r="BA950" s="269"/>
      <c r="BB950" s="269"/>
      <c r="BC950" s="269"/>
      <c r="BD950" s="269"/>
      <c r="BE950" s="269"/>
      <c r="BF950" s="269"/>
      <c r="BG950" s="269"/>
      <c r="BH950" s="269"/>
      <c r="BI950" s="269"/>
      <c r="BJ950" s="269"/>
      <c r="BK950" s="269"/>
      <c r="BL950" s="269"/>
      <c r="BM950" s="269"/>
      <c r="BN950" s="269"/>
      <c r="BO950" s="269"/>
      <c r="BP950" s="269"/>
      <c r="BQ950" s="269"/>
    </row>
    <row r="951" spans="1:69" ht="15.75" customHeight="1">
      <c r="A951" s="269"/>
      <c r="B951" s="269"/>
      <c r="C951" s="269"/>
      <c r="D951" s="269"/>
      <c r="E951" s="269"/>
      <c r="F951" s="269"/>
      <c r="G951" s="269"/>
      <c r="H951" s="269"/>
      <c r="I951" s="269"/>
      <c r="J951" s="269"/>
      <c r="K951" s="269"/>
      <c r="L951" s="269"/>
      <c r="M951" s="269"/>
      <c r="N951" s="269"/>
      <c r="O951" s="269"/>
      <c r="P951" s="269"/>
      <c r="Q951" s="269"/>
      <c r="R951" s="269"/>
      <c r="S951" s="269"/>
      <c r="T951" s="269"/>
      <c r="U951" s="269"/>
      <c r="V951" s="269"/>
      <c r="W951" s="269"/>
      <c r="X951" s="269"/>
      <c r="Y951" s="269"/>
      <c r="Z951" s="269"/>
      <c r="AA951" s="269"/>
      <c r="AB951" s="269"/>
      <c r="AC951" s="269"/>
      <c r="AD951" s="269"/>
      <c r="AE951" s="269"/>
      <c r="AF951" s="269"/>
      <c r="AG951" s="269"/>
      <c r="AH951" s="269"/>
      <c r="AI951" s="269"/>
      <c r="AJ951" s="269"/>
      <c r="AK951" s="269"/>
      <c r="AL951" s="269"/>
      <c r="AM951" s="269"/>
      <c r="AN951" s="269"/>
      <c r="AO951" s="269"/>
      <c r="AP951" s="269"/>
      <c r="AQ951" s="269"/>
      <c r="AR951" s="269"/>
      <c r="AS951" s="269"/>
      <c r="AT951" s="269"/>
      <c r="AU951" s="269"/>
      <c r="AV951" s="269"/>
      <c r="AW951" s="269"/>
      <c r="AX951" s="269"/>
      <c r="AY951" s="269"/>
      <c r="AZ951" s="269"/>
      <c r="BA951" s="269"/>
      <c r="BB951" s="269"/>
      <c r="BC951" s="269"/>
      <c r="BD951" s="269"/>
      <c r="BE951" s="269"/>
      <c r="BF951" s="269"/>
      <c r="BG951" s="269"/>
      <c r="BH951" s="269"/>
      <c r="BI951" s="269"/>
      <c r="BJ951" s="269"/>
      <c r="BK951" s="269"/>
      <c r="BL951" s="269"/>
      <c r="BM951" s="269"/>
      <c r="BN951" s="269"/>
      <c r="BO951" s="269"/>
      <c r="BP951" s="269"/>
      <c r="BQ951" s="269"/>
    </row>
    <row r="952" spans="1:69" ht="15.75" customHeight="1">
      <c r="A952" s="269"/>
      <c r="B952" s="269"/>
      <c r="C952" s="269"/>
      <c r="D952" s="269"/>
      <c r="E952" s="269"/>
      <c r="F952" s="269"/>
      <c r="G952" s="269"/>
      <c r="H952" s="269"/>
      <c r="I952" s="269"/>
      <c r="J952" s="269"/>
      <c r="K952" s="269"/>
      <c r="L952" s="269"/>
      <c r="M952" s="269"/>
      <c r="N952" s="269"/>
      <c r="O952" s="269"/>
      <c r="P952" s="269"/>
      <c r="Q952" s="269"/>
      <c r="R952" s="269"/>
      <c r="S952" s="269"/>
      <c r="T952" s="269"/>
      <c r="U952" s="269"/>
      <c r="V952" s="269"/>
      <c r="W952" s="269"/>
      <c r="X952" s="269"/>
      <c r="Y952" s="269"/>
      <c r="Z952" s="269"/>
      <c r="AA952" s="269"/>
      <c r="AB952" s="269"/>
      <c r="AC952" s="269"/>
      <c r="AD952" s="269"/>
      <c r="AE952" s="269"/>
      <c r="AF952" s="269"/>
      <c r="AG952" s="269"/>
      <c r="AH952" s="269"/>
      <c r="AI952" s="269"/>
      <c r="AJ952" s="269"/>
      <c r="AK952" s="269"/>
      <c r="AL952" s="269"/>
      <c r="AM952" s="269"/>
      <c r="AN952" s="269"/>
      <c r="AO952" s="269"/>
      <c r="AP952" s="269"/>
      <c r="AQ952" s="269"/>
      <c r="AR952" s="269"/>
      <c r="AS952" s="269"/>
      <c r="AT952" s="269"/>
      <c r="AU952" s="269"/>
      <c r="AV952" s="269"/>
      <c r="AW952" s="269"/>
      <c r="AX952" s="269"/>
      <c r="AY952" s="269"/>
      <c r="AZ952" s="269"/>
      <c r="BA952" s="269"/>
      <c r="BB952" s="269"/>
      <c r="BC952" s="269"/>
      <c r="BD952" s="269"/>
      <c r="BE952" s="269"/>
      <c r="BF952" s="269"/>
      <c r="BG952" s="269"/>
      <c r="BH952" s="269"/>
      <c r="BI952" s="269"/>
      <c r="BJ952" s="269"/>
      <c r="BK952" s="269"/>
      <c r="BL952" s="269"/>
      <c r="BM952" s="269"/>
      <c r="BN952" s="269"/>
      <c r="BO952" s="269"/>
      <c r="BP952" s="269"/>
      <c r="BQ952" s="269"/>
    </row>
    <row r="953" spans="1:69" ht="15.75" customHeight="1">
      <c r="A953" s="269"/>
      <c r="B953" s="269"/>
      <c r="C953" s="269"/>
      <c r="D953" s="269"/>
      <c r="E953" s="269"/>
      <c r="F953" s="269"/>
      <c r="G953" s="269"/>
      <c r="H953" s="269"/>
      <c r="I953" s="269"/>
      <c r="J953" s="269"/>
      <c r="K953" s="269"/>
      <c r="L953" s="269"/>
      <c r="M953" s="269"/>
      <c r="N953" s="269"/>
      <c r="O953" s="269"/>
      <c r="P953" s="269"/>
      <c r="Q953" s="269"/>
      <c r="R953" s="269"/>
      <c r="S953" s="269"/>
      <c r="T953" s="269"/>
      <c r="U953" s="269"/>
      <c r="V953" s="269"/>
      <c r="W953" s="269"/>
      <c r="X953" s="269"/>
      <c r="Y953" s="269"/>
      <c r="Z953" s="269"/>
      <c r="AA953" s="269"/>
      <c r="AB953" s="269"/>
      <c r="AC953" s="269"/>
      <c r="AD953" s="269"/>
      <c r="AE953" s="269"/>
      <c r="AF953" s="269"/>
      <c r="AG953" s="269"/>
      <c r="AH953" s="269"/>
      <c r="AI953" s="269"/>
      <c r="AJ953" s="269"/>
      <c r="AK953" s="269"/>
      <c r="AL953" s="269"/>
      <c r="AM953" s="269"/>
      <c r="AN953" s="269"/>
      <c r="AO953" s="269"/>
      <c r="AP953" s="269"/>
      <c r="AQ953" s="269"/>
      <c r="AR953" s="269"/>
      <c r="AS953" s="269"/>
      <c r="AT953" s="269"/>
      <c r="AU953" s="269"/>
      <c r="AV953" s="269"/>
      <c r="AW953" s="269"/>
      <c r="AX953" s="269"/>
      <c r="AY953" s="269"/>
      <c r="AZ953" s="269"/>
      <c r="BA953" s="269"/>
      <c r="BB953" s="269"/>
      <c r="BC953" s="269"/>
      <c r="BD953" s="269"/>
      <c r="BE953" s="269"/>
      <c r="BF953" s="269"/>
      <c r="BG953" s="269"/>
      <c r="BH953" s="269"/>
      <c r="BI953" s="269"/>
      <c r="BJ953" s="269"/>
      <c r="BK953" s="269"/>
      <c r="BL953" s="269"/>
      <c r="BM953" s="269"/>
      <c r="BN953" s="269"/>
      <c r="BO953" s="269"/>
      <c r="BP953" s="269"/>
      <c r="BQ953" s="269"/>
    </row>
    <row r="954" spans="1:69" ht="15.75" customHeight="1">
      <c r="A954" s="269"/>
      <c r="B954" s="269"/>
      <c r="C954" s="269"/>
      <c r="D954" s="269"/>
      <c r="E954" s="269"/>
      <c r="F954" s="269"/>
      <c r="G954" s="269"/>
      <c r="H954" s="269"/>
      <c r="I954" s="269"/>
      <c r="J954" s="269"/>
      <c r="K954" s="269"/>
      <c r="L954" s="269"/>
      <c r="M954" s="269"/>
      <c r="N954" s="269"/>
      <c r="O954" s="269"/>
      <c r="P954" s="269"/>
      <c r="Q954" s="269"/>
      <c r="R954" s="269"/>
      <c r="S954" s="269"/>
      <c r="T954" s="269"/>
      <c r="U954" s="269"/>
      <c r="V954" s="269"/>
      <c r="W954" s="269"/>
      <c r="X954" s="269"/>
      <c r="Y954" s="269"/>
      <c r="Z954" s="269"/>
      <c r="AA954" s="269"/>
      <c r="AB954" s="269"/>
      <c r="AC954" s="269"/>
      <c r="AD954" s="269"/>
      <c r="AE954" s="269"/>
      <c r="AF954" s="269"/>
      <c r="AG954" s="269"/>
      <c r="AH954" s="269"/>
      <c r="AI954" s="269"/>
      <c r="AJ954" s="269"/>
      <c r="AK954" s="269"/>
      <c r="AL954" s="269"/>
      <c r="AM954" s="269"/>
      <c r="AN954" s="269"/>
      <c r="AO954" s="269"/>
      <c r="AP954" s="269"/>
      <c r="AQ954" s="269"/>
      <c r="AR954" s="269"/>
      <c r="AS954" s="269"/>
      <c r="AT954" s="269"/>
      <c r="AU954" s="269"/>
      <c r="AV954" s="269"/>
      <c r="AW954" s="269"/>
      <c r="AX954" s="269"/>
      <c r="AY954" s="269"/>
      <c r="AZ954" s="269"/>
      <c r="BA954" s="269"/>
      <c r="BB954" s="269"/>
      <c r="BC954" s="269"/>
      <c r="BD954" s="269"/>
      <c r="BE954" s="269"/>
      <c r="BF954" s="269"/>
      <c r="BG954" s="269"/>
      <c r="BH954" s="269"/>
      <c r="BI954" s="269"/>
      <c r="BJ954" s="269"/>
      <c r="BK954" s="269"/>
      <c r="BL954" s="269"/>
      <c r="BM954" s="269"/>
      <c r="BN954" s="269"/>
      <c r="BO954" s="269"/>
      <c r="BP954" s="269"/>
      <c r="BQ954" s="269"/>
    </row>
    <row r="955" spans="1:69" ht="15.75" customHeight="1">
      <c r="A955" s="269"/>
      <c r="B955" s="269"/>
      <c r="C955" s="269"/>
      <c r="D955" s="269"/>
      <c r="E955" s="269"/>
      <c r="F955" s="269"/>
      <c r="G955" s="269"/>
      <c r="H955" s="269"/>
      <c r="I955" s="269"/>
      <c r="J955" s="269"/>
      <c r="K955" s="269"/>
      <c r="L955" s="269"/>
      <c r="M955" s="269"/>
      <c r="N955" s="269"/>
      <c r="O955" s="269"/>
      <c r="P955" s="269"/>
      <c r="Q955" s="269"/>
      <c r="R955" s="269"/>
      <c r="S955" s="269"/>
      <c r="T955" s="269"/>
      <c r="U955" s="269"/>
      <c r="V955" s="269"/>
      <c r="W955" s="269"/>
      <c r="X955" s="269"/>
      <c r="Y955" s="269"/>
      <c r="Z955" s="269"/>
      <c r="AA955" s="269"/>
      <c r="AB955" s="269"/>
      <c r="AC955" s="269"/>
      <c r="AD955" s="269"/>
      <c r="AE955" s="269"/>
      <c r="AF955" s="269"/>
      <c r="AG955" s="269"/>
      <c r="AH955" s="269"/>
      <c r="AI955" s="269"/>
      <c r="AJ955" s="269"/>
      <c r="AK955" s="269"/>
      <c r="AL955" s="269"/>
      <c r="AM955" s="269"/>
      <c r="AN955" s="269"/>
      <c r="AO955" s="269"/>
      <c r="AP955" s="269"/>
      <c r="AQ955" s="269"/>
      <c r="AR955" s="269"/>
      <c r="AS955" s="269"/>
      <c r="AT955" s="269"/>
      <c r="AU955" s="269"/>
      <c r="AV955" s="269"/>
      <c r="AW955" s="269"/>
      <c r="AX955" s="269"/>
      <c r="AY955" s="269"/>
      <c r="AZ955" s="269"/>
      <c r="BA955" s="269"/>
      <c r="BB955" s="269"/>
      <c r="BC955" s="269"/>
      <c r="BD955" s="269"/>
      <c r="BE955" s="269"/>
      <c r="BF955" s="269"/>
      <c r="BG955" s="269"/>
      <c r="BH955" s="269"/>
      <c r="BI955" s="269"/>
      <c r="BJ955" s="269"/>
      <c r="BK955" s="269"/>
      <c r="BL955" s="269"/>
      <c r="BM955" s="269"/>
      <c r="BN955" s="269"/>
      <c r="BO955" s="269"/>
      <c r="BP955" s="269"/>
      <c r="BQ955" s="269"/>
    </row>
    <row r="956" spans="1:69" ht="15.75" customHeight="1">
      <c r="A956" s="269"/>
      <c r="B956" s="269"/>
      <c r="C956" s="269"/>
      <c r="D956" s="269"/>
      <c r="E956" s="269"/>
      <c r="F956" s="269"/>
      <c r="G956" s="269"/>
      <c r="H956" s="269"/>
      <c r="I956" s="269"/>
      <c r="J956" s="269"/>
      <c r="K956" s="269"/>
      <c r="L956" s="269"/>
      <c r="M956" s="269"/>
      <c r="N956" s="269"/>
      <c r="O956" s="269"/>
      <c r="P956" s="269"/>
      <c r="Q956" s="269"/>
      <c r="R956" s="269"/>
      <c r="S956" s="269"/>
      <c r="T956" s="269"/>
      <c r="U956" s="269"/>
      <c r="V956" s="269"/>
      <c r="W956" s="269"/>
      <c r="X956" s="269"/>
      <c r="Y956" s="269"/>
      <c r="Z956" s="269"/>
      <c r="AA956" s="269"/>
      <c r="AB956" s="269"/>
      <c r="AC956" s="269"/>
      <c r="AD956" s="269"/>
      <c r="AE956" s="269"/>
      <c r="AF956" s="269"/>
      <c r="AG956" s="269"/>
      <c r="AH956" s="269"/>
      <c r="AI956" s="269"/>
      <c r="AJ956" s="269"/>
      <c r="AK956" s="269"/>
      <c r="AL956" s="269"/>
      <c r="AM956" s="269"/>
      <c r="AN956" s="269"/>
      <c r="AO956" s="269"/>
      <c r="AP956" s="269"/>
      <c r="AQ956" s="269"/>
      <c r="AR956" s="269"/>
      <c r="AS956" s="269"/>
      <c r="AT956" s="269"/>
      <c r="AU956" s="269"/>
      <c r="AV956" s="269"/>
      <c r="AW956" s="269"/>
      <c r="AX956" s="269"/>
      <c r="AY956" s="269"/>
      <c r="AZ956" s="269"/>
      <c r="BA956" s="269"/>
      <c r="BB956" s="269"/>
      <c r="BC956" s="269"/>
      <c r="BD956" s="269"/>
      <c r="BE956" s="269"/>
      <c r="BF956" s="269"/>
      <c r="BG956" s="269"/>
      <c r="BH956" s="269"/>
      <c r="BI956" s="269"/>
      <c r="BJ956" s="269"/>
      <c r="BK956" s="269"/>
      <c r="BL956" s="269"/>
      <c r="BM956" s="269"/>
      <c r="BN956" s="269"/>
      <c r="BO956" s="269"/>
      <c r="BP956" s="269"/>
      <c r="BQ956" s="269"/>
    </row>
    <row r="957" spans="1:69" ht="15.75" customHeight="1">
      <c r="A957" s="269"/>
      <c r="B957" s="269"/>
      <c r="C957" s="269"/>
      <c r="D957" s="269"/>
      <c r="E957" s="269"/>
      <c r="F957" s="269"/>
      <c r="G957" s="269"/>
      <c r="H957" s="269"/>
      <c r="I957" s="269"/>
      <c r="J957" s="269"/>
      <c r="K957" s="269"/>
      <c r="L957" s="269"/>
      <c r="M957" s="269"/>
      <c r="N957" s="269"/>
      <c r="O957" s="269"/>
      <c r="P957" s="269"/>
      <c r="Q957" s="269"/>
      <c r="R957" s="269"/>
      <c r="S957" s="269"/>
      <c r="T957" s="269"/>
      <c r="U957" s="269"/>
      <c r="V957" s="269"/>
      <c r="W957" s="269"/>
      <c r="X957" s="269"/>
      <c r="Y957" s="269"/>
      <c r="Z957" s="269"/>
      <c r="AA957" s="269"/>
      <c r="AB957" s="269"/>
      <c r="AC957" s="269"/>
      <c r="AD957" s="269"/>
      <c r="AE957" s="269"/>
      <c r="AF957" s="269"/>
      <c r="AG957" s="269"/>
      <c r="AH957" s="269"/>
      <c r="AI957" s="269"/>
      <c r="AJ957" s="269"/>
      <c r="AK957" s="269"/>
      <c r="AL957" s="269"/>
      <c r="AM957" s="269"/>
      <c r="AN957" s="269"/>
      <c r="AO957" s="269"/>
      <c r="AP957" s="269"/>
      <c r="AQ957" s="269"/>
      <c r="AR957" s="269"/>
      <c r="AS957" s="269"/>
      <c r="AT957" s="269"/>
      <c r="AU957" s="269"/>
      <c r="AV957" s="269"/>
      <c r="AW957" s="269"/>
      <c r="AX957" s="269"/>
      <c r="AY957" s="269"/>
      <c r="AZ957" s="269"/>
      <c r="BA957" s="269"/>
      <c r="BB957" s="269"/>
      <c r="BC957" s="269"/>
      <c r="BD957" s="269"/>
      <c r="BE957" s="269"/>
      <c r="BF957" s="269"/>
      <c r="BG957" s="269"/>
      <c r="BH957" s="269"/>
      <c r="BI957" s="269"/>
      <c r="BJ957" s="269"/>
      <c r="BK957" s="269"/>
      <c r="BL957" s="269"/>
      <c r="BM957" s="269"/>
      <c r="BN957" s="269"/>
      <c r="BO957" s="269"/>
      <c r="BP957" s="269"/>
      <c r="BQ957" s="269"/>
    </row>
    <row r="958" spans="1:69" ht="15.75" customHeight="1">
      <c r="A958" s="269"/>
      <c r="B958" s="269"/>
      <c r="C958" s="269"/>
      <c r="D958" s="269"/>
      <c r="E958" s="269"/>
      <c r="F958" s="269"/>
      <c r="G958" s="269"/>
      <c r="H958" s="269"/>
      <c r="I958" s="269"/>
      <c r="J958" s="269"/>
      <c r="K958" s="269"/>
      <c r="L958" s="269"/>
      <c r="M958" s="269"/>
      <c r="N958" s="269"/>
      <c r="O958" s="269"/>
      <c r="P958" s="269"/>
      <c r="Q958" s="269"/>
      <c r="R958" s="269"/>
      <c r="S958" s="269"/>
      <c r="T958" s="269"/>
      <c r="U958" s="269"/>
      <c r="V958" s="269"/>
      <c r="W958" s="269"/>
      <c r="X958" s="269"/>
      <c r="Y958" s="269"/>
      <c r="Z958" s="269"/>
      <c r="AA958" s="269"/>
      <c r="AB958" s="269"/>
      <c r="AC958" s="269"/>
      <c r="AD958" s="269"/>
      <c r="AE958" s="269"/>
      <c r="AF958" s="269"/>
      <c r="AG958" s="269"/>
      <c r="AH958" s="269"/>
      <c r="AI958" s="269"/>
      <c r="AJ958" s="269"/>
      <c r="AK958" s="269"/>
      <c r="AL958" s="269"/>
      <c r="AM958" s="269"/>
      <c r="AN958" s="269"/>
      <c r="AO958" s="269"/>
      <c r="AP958" s="269"/>
      <c r="AQ958" s="269"/>
      <c r="AR958" s="269"/>
      <c r="AS958" s="269"/>
      <c r="AT958" s="269"/>
      <c r="AU958" s="269"/>
      <c r="AV958" s="269"/>
      <c r="AW958" s="269"/>
      <c r="AX958" s="269"/>
      <c r="AY958" s="269"/>
      <c r="AZ958" s="269"/>
      <c r="BA958" s="269"/>
      <c r="BB958" s="269"/>
      <c r="BC958" s="269"/>
      <c r="BD958" s="269"/>
      <c r="BE958" s="269"/>
      <c r="BF958" s="269"/>
      <c r="BG958" s="269"/>
      <c r="BH958" s="269"/>
      <c r="BI958" s="269"/>
      <c r="BJ958" s="269"/>
      <c r="BK958" s="269"/>
      <c r="BL958" s="269"/>
      <c r="BM958" s="269"/>
      <c r="BN958" s="269"/>
      <c r="BO958" s="269"/>
      <c r="BP958" s="269"/>
      <c r="BQ958" s="269"/>
    </row>
    <row r="959" spans="1:69" ht="15.75" customHeight="1">
      <c r="A959" s="269"/>
      <c r="B959" s="269"/>
      <c r="C959" s="269"/>
      <c r="D959" s="269"/>
      <c r="E959" s="269"/>
      <c r="F959" s="269"/>
      <c r="G959" s="269"/>
      <c r="H959" s="269"/>
      <c r="I959" s="269"/>
      <c r="J959" s="269"/>
      <c r="K959" s="269"/>
      <c r="L959" s="269"/>
      <c r="M959" s="269"/>
      <c r="N959" s="269"/>
      <c r="O959" s="269"/>
      <c r="P959" s="269"/>
      <c r="Q959" s="269"/>
      <c r="R959" s="269"/>
      <c r="S959" s="269"/>
      <c r="T959" s="269"/>
      <c r="U959" s="269"/>
      <c r="V959" s="269"/>
      <c r="W959" s="269"/>
      <c r="X959" s="269"/>
      <c r="Y959" s="269"/>
      <c r="Z959" s="269"/>
      <c r="AA959" s="269"/>
      <c r="AB959" s="269"/>
      <c r="AC959" s="269"/>
      <c r="AD959" s="269"/>
      <c r="AE959" s="269"/>
      <c r="AF959" s="269"/>
      <c r="AG959" s="269"/>
      <c r="AH959" s="269"/>
      <c r="AI959" s="269"/>
      <c r="AJ959" s="269"/>
      <c r="AK959" s="269"/>
      <c r="AL959" s="269"/>
      <c r="AM959" s="269"/>
      <c r="AN959" s="269"/>
      <c r="AO959" s="269"/>
      <c r="AP959" s="269"/>
      <c r="AQ959" s="269"/>
      <c r="AR959" s="269"/>
      <c r="AS959" s="269"/>
      <c r="AT959" s="269"/>
      <c r="AU959" s="269"/>
      <c r="AV959" s="269"/>
      <c r="AW959" s="269"/>
      <c r="AX959" s="269"/>
      <c r="AY959" s="269"/>
      <c r="AZ959" s="269"/>
      <c r="BA959" s="269"/>
      <c r="BB959" s="269"/>
      <c r="BC959" s="269"/>
      <c r="BD959" s="269"/>
      <c r="BE959" s="269"/>
      <c r="BF959" s="269"/>
      <c r="BG959" s="269"/>
      <c r="BH959" s="269"/>
      <c r="BI959" s="269"/>
      <c r="BJ959" s="269"/>
      <c r="BK959" s="269"/>
      <c r="BL959" s="269"/>
      <c r="BM959" s="269"/>
      <c r="BN959" s="269"/>
      <c r="BO959" s="269"/>
      <c r="BP959" s="269"/>
      <c r="BQ959" s="269"/>
    </row>
    <row r="960" spans="1:69" ht="15.75" customHeight="1">
      <c r="A960" s="269"/>
      <c r="B960" s="269"/>
      <c r="C960" s="269"/>
      <c r="D960" s="269"/>
      <c r="E960" s="269"/>
      <c r="F960" s="269"/>
      <c r="G960" s="269"/>
      <c r="H960" s="269"/>
      <c r="I960" s="269"/>
      <c r="J960" s="269"/>
      <c r="K960" s="269"/>
      <c r="L960" s="269"/>
      <c r="M960" s="269"/>
      <c r="N960" s="269"/>
      <c r="O960" s="269"/>
      <c r="P960" s="269"/>
      <c r="Q960" s="269"/>
      <c r="R960" s="269"/>
      <c r="S960" s="269"/>
      <c r="T960" s="269"/>
      <c r="U960" s="269"/>
      <c r="V960" s="269"/>
      <c r="W960" s="269"/>
      <c r="X960" s="269"/>
      <c r="Y960" s="269"/>
      <c r="Z960" s="269"/>
      <c r="AA960" s="269"/>
      <c r="AB960" s="269"/>
      <c r="AC960" s="269"/>
      <c r="AD960" s="269"/>
      <c r="AE960" s="269"/>
      <c r="AF960" s="269"/>
      <c r="AG960" s="269"/>
      <c r="AH960" s="269"/>
      <c r="AI960" s="269"/>
      <c r="AJ960" s="269"/>
      <c r="AK960" s="269"/>
      <c r="AL960" s="269"/>
      <c r="AM960" s="269"/>
      <c r="AN960" s="269"/>
      <c r="AO960" s="269"/>
      <c r="AP960" s="269"/>
      <c r="AQ960" s="269"/>
      <c r="AR960" s="269"/>
      <c r="AS960" s="269"/>
      <c r="AT960" s="269"/>
      <c r="AU960" s="269"/>
      <c r="AV960" s="269"/>
      <c r="AW960" s="269"/>
      <c r="AX960" s="269"/>
      <c r="AY960" s="269"/>
      <c r="AZ960" s="269"/>
      <c r="BA960" s="269"/>
      <c r="BB960" s="269"/>
      <c r="BC960" s="269"/>
      <c r="BD960" s="269"/>
      <c r="BE960" s="269"/>
      <c r="BF960" s="269"/>
      <c r="BG960" s="269"/>
      <c r="BH960" s="269"/>
      <c r="BI960" s="269"/>
      <c r="BJ960" s="269"/>
      <c r="BK960" s="269"/>
      <c r="BL960" s="269"/>
      <c r="BM960" s="269"/>
      <c r="BN960" s="269"/>
      <c r="BO960" s="269"/>
      <c r="BP960" s="269"/>
      <c r="BQ960" s="269"/>
    </row>
    <row r="961" spans="1:69" ht="15.75" customHeight="1">
      <c r="A961" s="269"/>
      <c r="B961" s="269"/>
      <c r="C961" s="269"/>
      <c r="D961" s="269"/>
      <c r="E961" s="269"/>
      <c r="F961" s="269"/>
      <c r="G961" s="269"/>
      <c r="H961" s="269"/>
      <c r="I961" s="269"/>
      <c r="J961" s="269"/>
      <c r="K961" s="269"/>
      <c r="L961" s="269"/>
      <c r="M961" s="269"/>
      <c r="N961" s="269"/>
      <c r="O961" s="269"/>
      <c r="P961" s="269"/>
      <c r="Q961" s="269"/>
      <c r="R961" s="269"/>
      <c r="S961" s="269"/>
      <c r="T961" s="269"/>
      <c r="U961" s="269"/>
      <c r="V961" s="269"/>
      <c r="W961" s="269"/>
      <c r="X961" s="269"/>
      <c r="Y961" s="269"/>
      <c r="Z961" s="269"/>
      <c r="AA961" s="269"/>
      <c r="AB961" s="269"/>
      <c r="AC961" s="269"/>
      <c r="AD961" s="269"/>
      <c r="AE961" s="269"/>
      <c r="AF961" s="269"/>
      <c r="AG961" s="269"/>
      <c r="AH961" s="269"/>
      <c r="AI961" s="269"/>
      <c r="AJ961" s="269"/>
      <c r="AK961" s="269"/>
      <c r="AL961" s="269"/>
      <c r="AM961" s="269"/>
      <c r="AN961" s="269"/>
      <c r="AO961" s="269"/>
      <c r="AP961" s="269"/>
      <c r="AQ961" s="269"/>
      <c r="AR961" s="269"/>
      <c r="AS961" s="269"/>
      <c r="AT961" s="269"/>
      <c r="AU961" s="269"/>
      <c r="AV961" s="269"/>
      <c r="AW961" s="269"/>
      <c r="AX961" s="269"/>
      <c r="AY961" s="269"/>
      <c r="AZ961" s="269"/>
      <c r="BA961" s="269"/>
      <c r="BB961" s="269"/>
      <c r="BC961" s="269"/>
      <c r="BD961" s="269"/>
      <c r="BE961" s="269"/>
      <c r="BF961" s="269"/>
      <c r="BG961" s="269"/>
      <c r="BH961" s="269"/>
      <c r="BI961" s="269"/>
      <c r="BJ961" s="269"/>
      <c r="BK961" s="269"/>
      <c r="BL961" s="269"/>
      <c r="BM961" s="269"/>
      <c r="BN961" s="269"/>
      <c r="BO961" s="269"/>
      <c r="BP961" s="269"/>
      <c r="BQ961" s="269"/>
    </row>
    <row r="962" spans="1:69" ht="15.75" customHeight="1">
      <c r="A962" s="269"/>
      <c r="B962" s="269"/>
      <c r="C962" s="269"/>
      <c r="D962" s="269"/>
      <c r="E962" s="269"/>
      <c r="F962" s="269"/>
      <c r="G962" s="269"/>
      <c r="H962" s="269"/>
      <c r="I962" s="269"/>
      <c r="J962" s="269"/>
      <c r="K962" s="269"/>
      <c r="L962" s="269"/>
      <c r="M962" s="269"/>
      <c r="N962" s="269"/>
      <c r="O962" s="269"/>
      <c r="P962" s="269"/>
      <c r="Q962" s="269"/>
      <c r="R962" s="269"/>
      <c r="S962" s="269"/>
      <c r="T962" s="269"/>
      <c r="U962" s="269"/>
      <c r="V962" s="269"/>
      <c r="W962" s="269"/>
      <c r="X962" s="269"/>
      <c r="Y962" s="269"/>
      <c r="Z962" s="269"/>
      <c r="AA962" s="269"/>
      <c r="AB962" s="269"/>
      <c r="AC962" s="269"/>
      <c r="AD962" s="269"/>
      <c r="AE962" s="269"/>
      <c r="AF962" s="269"/>
      <c r="AG962" s="269"/>
      <c r="AH962" s="269"/>
      <c r="AI962" s="269"/>
      <c r="AJ962" s="269"/>
      <c r="AK962" s="269"/>
      <c r="AL962" s="269"/>
      <c r="AM962" s="269"/>
      <c r="AN962" s="269"/>
      <c r="AO962" s="269"/>
      <c r="AP962" s="269"/>
      <c r="AQ962" s="269"/>
      <c r="AR962" s="269"/>
      <c r="AS962" s="269"/>
      <c r="AT962" s="269"/>
      <c r="AU962" s="269"/>
      <c r="AV962" s="269"/>
      <c r="AW962" s="269"/>
      <c r="AX962" s="269"/>
      <c r="AY962" s="269"/>
      <c r="AZ962" s="269"/>
      <c r="BA962" s="269"/>
      <c r="BB962" s="269"/>
      <c r="BC962" s="269"/>
      <c r="BD962" s="269"/>
      <c r="BE962" s="269"/>
      <c r="BF962" s="269"/>
      <c r="BG962" s="269"/>
      <c r="BH962" s="269"/>
      <c r="BI962" s="269"/>
      <c r="BJ962" s="269"/>
      <c r="BK962" s="269"/>
      <c r="BL962" s="269"/>
      <c r="BM962" s="269"/>
      <c r="BN962" s="269"/>
      <c r="BO962" s="269"/>
      <c r="BP962" s="269"/>
      <c r="BQ962" s="269"/>
    </row>
    <row r="963" spans="1:69" ht="15.75" customHeight="1">
      <c r="A963" s="269"/>
      <c r="B963" s="269"/>
      <c r="C963" s="269"/>
      <c r="D963" s="269"/>
      <c r="E963" s="269"/>
      <c r="F963" s="269"/>
      <c r="G963" s="269"/>
      <c r="H963" s="269"/>
      <c r="I963" s="269"/>
      <c r="J963" s="269"/>
      <c r="K963" s="269"/>
      <c r="L963" s="269"/>
      <c r="M963" s="269"/>
      <c r="N963" s="269"/>
      <c r="O963" s="269"/>
      <c r="P963" s="269"/>
      <c r="Q963" s="269"/>
      <c r="R963" s="269"/>
      <c r="S963" s="269"/>
      <c r="T963" s="269"/>
      <c r="U963" s="269"/>
      <c r="V963" s="269"/>
      <c r="W963" s="269"/>
      <c r="X963" s="269"/>
      <c r="Y963" s="269"/>
      <c r="Z963" s="269"/>
      <c r="AA963" s="269"/>
      <c r="AB963" s="269"/>
      <c r="AC963" s="269"/>
      <c r="AD963" s="269"/>
      <c r="AE963" s="269"/>
      <c r="AF963" s="269"/>
      <c r="AG963" s="269"/>
      <c r="AH963" s="269"/>
      <c r="AI963" s="269"/>
      <c r="AJ963" s="269"/>
      <c r="AK963" s="269"/>
      <c r="AL963" s="269"/>
      <c r="AM963" s="269"/>
      <c r="AN963" s="269"/>
      <c r="AO963" s="269"/>
      <c r="AP963" s="269"/>
      <c r="AQ963" s="269"/>
      <c r="AR963" s="269"/>
      <c r="AS963" s="269"/>
      <c r="AT963" s="269"/>
      <c r="AU963" s="269"/>
      <c r="AV963" s="269"/>
      <c r="AW963" s="269"/>
      <c r="AX963" s="269"/>
      <c r="AY963" s="269"/>
      <c r="AZ963" s="269"/>
      <c r="BA963" s="269"/>
      <c r="BB963" s="269"/>
      <c r="BC963" s="269"/>
      <c r="BD963" s="269"/>
      <c r="BE963" s="269"/>
      <c r="BF963" s="269"/>
      <c r="BG963" s="269"/>
      <c r="BH963" s="269"/>
      <c r="BI963" s="269"/>
      <c r="BJ963" s="269"/>
      <c r="BK963" s="269"/>
      <c r="BL963" s="269"/>
      <c r="BM963" s="269"/>
      <c r="BN963" s="269"/>
      <c r="BO963" s="269"/>
      <c r="BP963" s="269"/>
      <c r="BQ963" s="269"/>
    </row>
    <row r="964" spans="1:69" ht="15.75" customHeight="1">
      <c r="A964" s="269"/>
      <c r="B964" s="269"/>
      <c r="C964" s="269"/>
      <c r="D964" s="269"/>
      <c r="E964" s="269"/>
      <c r="F964" s="269"/>
      <c r="G964" s="269"/>
      <c r="H964" s="269"/>
      <c r="I964" s="269"/>
      <c r="J964" s="269"/>
      <c r="K964" s="269"/>
      <c r="L964" s="269"/>
      <c r="M964" s="269"/>
      <c r="N964" s="269"/>
      <c r="O964" s="269"/>
      <c r="P964" s="269"/>
      <c r="Q964" s="269"/>
      <c r="R964" s="269"/>
      <c r="S964" s="269"/>
      <c r="T964" s="269"/>
      <c r="U964" s="269"/>
      <c r="V964" s="269"/>
      <c r="W964" s="269"/>
      <c r="X964" s="269"/>
      <c r="Y964" s="269"/>
      <c r="Z964" s="269"/>
      <c r="AA964" s="269"/>
      <c r="AB964" s="269"/>
      <c r="AC964" s="269"/>
      <c r="AD964" s="269"/>
      <c r="AE964" s="269"/>
      <c r="AF964" s="269"/>
      <c r="AG964" s="269"/>
      <c r="AH964" s="269"/>
      <c r="AI964" s="269"/>
      <c r="AJ964" s="269"/>
      <c r="AK964" s="269"/>
      <c r="AL964" s="269"/>
      <c r="AM964" s="269"/>
      <c r="AN964" s="269"/>
      <c r="AO964" s="269"/>
      <c r="AP964" s="269"/>
      <c r="AQ964" s="269"/>
      <c r="AR964" s="269"/>
      <c r="AS964" s="269"/>
      <c r="AT964" s="269"/>
      <c r="AU964" s="269"/>
      <c r="AV964" s="269"/>
      <c r="AW964" s="269"/>
      <c r="AX964" s="269"/>
      <c r="AY964" s="269"/>
      <c r="AZ964" s="269"/>
      <c r="BA964" s="269"/>
      <c r="BB964" s="269"/>
      <c r="BC964" s="269"/>
      <c r="BD964" s="269"/>
      <c r="BE964" s="269"/>
      <c r="BF964" s="269"/>
      <c r="BG964" s="269"/>
      <c r="BH964" s="269"/>
      <c r="BI964" s="269"/>
      <c r="BJ964" s="269"/>
      <c r="BK964" s="269"/>
      <c r="BL964" s="269"/>
      <c r="BM964" s="269"/>
      <c r="BN964" s="269"/>
      <c r="BO964" s="269"/>
      <c r="BP964" s="269"/>
      <c r="BQ964" s="269"/>
    </row>
    <row r="965" spans="1:69" ht="15.75" customHeight="1">
      <c r="A965" s="269"/>
      <c r="B965" s="269"/>
      <c r="C965" s="269"/>
      <c r="D965" s="269"/>
      <c r="E965" s="269"/>
      <c r="F965" s="269"/>
      <c r="G965" s="269"/>
      <c r="H965" s="269"/>
      <c r="I965" s="269"/>
      <c r="J965" s="269"/>
      <c r="K965" s="269"/>
      <c r="L965" s="269"/>
      <c r="M965" s="269"/>
      <c r="N965" s="269"/>
      <c r="O965" s="269"/>
      <c r="P965" s="269"/>
      <c r="Q965" s="269"/>
      <c r="R965" s="269"/>
      <c r="S965" s="269"/>
      <c r="T965" s="269"/>
      <c r="U965" s="269"/>
      <c r="V965" s="269"/>
      <c r="W965" s="269"/>
      <c r="X965" s="269"/>
      <c r="Y965" s="269"/>
      <c r="Z965" s="269"/>
      <c r="AA965" s="269"/>
      <c r="AB965" s="269"/>
      <c r="AC965" s="269"/>
      <c r="AD965" s="269"/>
      <c r="AE965" s="269"/>
      <c r="AF965" s="269"/>
      <c r="AG965" s="269"/>
      <c r="AH965" s="269"/>
      <c r="AI965" s="269"/>
      <c r="AJ965" s="269"/>
      <c r="AK965" s="269"/>
      <c r="AL965" s="269"/>
      <c r="AM965" s="269"/>
      <c r="AN965" s="269"/>
      <c r="AO965" s="269"/>
      <c r="AP965" s="269"/>
      <c r="AQ965" s="269"/>
      <c r="AR965" s="269"/>
      <c r="AS965" s="269"/>
      <c r="AT965" s="269"/>
      <c r="AU965" s="269"/>
      <c r="AV965" s="269"/>
      <c r="AW965" s="269"/>
      <c r="AX965" s="269"/>
      <c r="AY965" s="269"/>
      <c r="AZ965" s="269"/>
      <c r="BA965" s="269"/>
      <c r="BB965" s="269"/>
      <c r="BC965" s="269"/>
      <c r="BD965" s="269"/>
      <c r="BE965" s="269"/>
      <c r="BF965" s="269"/>
      <c r="BG965" s="269"/>
      <c r="BH965" s="269"/>
      <c r="BI965" s="269"/>
      <c r="BJ965" s="269"/>
      <c r="BK965" s="269"/>
      <c r="BL965" s="269"/>
      <c r="BM965" s="269"/>
      <c r="BN965" s="269"/>
      <c r="BO965" s="269"/>
      <c r="BP965" s="269"/>
      <c r="BQ965" s="269"/>
    </row>
    <row r="966" spans="1:69" ht="15.75" customHeight="1">
      <c r="A966" s="269"/>
      <c r="B966" s="269"/>
      <c r="C966" s="269"/>
      <c r="D966" s="269"/>
      <c r="E966" s="269"/>
      <c r="F966" s="269"/>
      <c r="G966" s="269"/>
      <c r="H966" s="269"/>
      <c r="I966" s="269"/>
      <c r="J966" s="269"/>
      <c r="K966" s="269"/>
      <c r="L966" s="269"/>
      <c r="M966" s="269"/>
      <c r="N966" s="269"/>
      <c r="O966" s="269"/>
      <c r="P966" s="269"/>
      <c r="Q966" s="269"/>
      <c r="R966" s="269"/>
      <c r="S966" s="269"/>
      <c r="T966" s="269"/>
      <c r="U966" s="269"/>
      <c r="V966" s="269"/>
      <c r="W966" s="269"/>
      <c r="X966" s="269"/>
      <c r="Y966" s="269"/>
      <c r="Z966" s="269"/>
      <c r="AA966" s="269"/>
      <c r="AB966" s="269"/>
      <c r="AC966" s="269"/>
      <c r="AD966" s="269"/>
      <c r="AE966" s="269"/>
      <c r="AF966" s="269"/>
      <c r="AG966" s="269"/>
      <c r="AH966" s="269"/>
      <c r="AI966" s="269"/>
      <c r="AJ966" s="269"/>
      <c r="AK966" s="269"/>
      <c r="AL966" s="269"/>
      <c r="AM966" s="269"/>
      <c r="AN966" s="269"/>
      <c r="AO966" s="269"/>
      <c r="AP966" s="269"/>
      <c r="AQ966" s="269"/>
      <c r="AR966" s="269"/>
      <c r="AS966" s="269"/>
      <c r="AT966" s="269"/>
      <c r="AU966" s="269"/>
      <c r="AV966" s="269"/>
      <c r="AW966" s="269"/>
      <c r="AX966" s="269"/>
      <c r="AY966" s="269"/>
      <c r="AZ966" s="269"/>
      <c r="BA966" s="269"/>
      <c r="BB966" s="269"/>
      <c r="BC966" s="269"/>
      <c r="BD966" s="269"/>
      <c r="BE966" s="269"/>
      <c r="BF966" s="269"/>
      <c r="BG966" s="269"/>
      <c r="BH966" s="269"/>
      <c r="BI966" s="269"/>
      <c r="BJ966" s="269"/>
      <c r="BK966" s="269"/>
      <c r="BL966" s="269"/>
      <c r="BM966" s="269"/>
      <c r="BN966" s="269"/>
      <c r="BO966" s="269"/>
      <c r="BP966" s="269"/>
      <c r="BQ966" s="269"/>
    </row>
    <row r="967" spans="1:69" ht="15.75" customHeight="1">
      <c r="A967" s="269"/>
      <c r="B967" s="269"/>
      <c r="C967" s="269"/>
      <c r="D967" s="269"/>
      <c r="E967" s="269"/>
      <c r="F967" s="269"/>
      <c r="G967" s="269"/>
      <c r="H967" s="269"/>
      <c r="I967" s="269"/>
      <c r="J967" s="269"/>
      <c r="K967" s="269"/>
      <c r="L967" s="269"/>
      <c r="M967" s="269"/>
      <c r="N967" s="269"/>
      <c r="O967" s="269"/>
      <c r="P967" s="269"/>
      <c r="Q967" s="269"/>
      <c r="R967" s="269"/>
      <c r="S967" s="269"/>
      <c r="T967" s="269"/>
      <c r="U967" s="269"/>
      <c r="V967" s="269"/>
      <c r="W967" s="269"/>
      <c r="X967" s="269"/>
      <c r="Y967" s="269"/>
      <c r="Z967" s="269"/>
      <c r="AA967" s="269"/>
      <c r="AB967" s="269"/>
      <c r="AC967" s="269"/>
      <c r="AD967" s="269"/>
      <c r="AE967" s="269"/>
      <c r="AF967" s="269"/>
      <c r="AG967" s="269"/>
      <c r="AH967" s="269"/>
      <c r="AI967" s="269"/>
      <c r="AJ967" s="269"/>
      <c r="AK967" s="269"/>
      <c r="AL967" s="269"/>
      <c r="AM967" s="269"/>
      <c r="AN967" s="269"/>
      <c r="AO967" s="269"/>
      <c r="AP967" s="269"/>
      <c r="AQ967" s="269"/>
      <c r="AR967" s="269"/>
      <c r="AS967" s="269"/>
      <c r="AT967" s="269"/>
      <c r="AU967" s="269"/>
      <c r="AV967" s="269"/>
      <c r="AW967" s="269"/>
      <c r="AX967" s="269"/>
      <c r="AY967" s="269"/>
      <c r="AZ967" s="269"/>
      <c r="BA967" s="269"/>
      <c r="BB967" s="269"/>
      <c r="BC967" s="269"/>
      <c r="BD967" s="269"/>
      <c r="BE967" s="269"/>
      <c r="BF967" s="269"/>
      <c r="BG967" s="269"/>
      <c r="BH967" s="269"/>
      <c r="BI967" s="269"/>
      <c r="BJ967" s="269"/>
      <c r="BK967" s="269"/>
      <c r="BL967" s="269"/>
      <c r="BM967" s="269"/>
      <c r="BN967" s="269"/>
      <c r="BO967" s="269"/>
      <c r="BP967" s="269"/>
      <c r="BQ967" s="269"/>
    </row>
    <row r="968" spans="1:69" ht="15.75" customHeight="1">
      <c r="A968" s="269"/>
      <c r="B968" s="269"/>
      <c r="C968" s="269"/>
      <c r="D968" s="269"/>
      <c r="E968" s="269"/>
      <c r="F968" s="269"/>
      <c r="G968" s="269"/>
      <c r="H968" s="269"/>
      <c r="I968" s="269"/>
      <c r="J968" s="269"/>
      <c r="K968" s="269"/>
      <c r="L968" s="269"/>
      <c r="M968" s="269"/>
      <c r="N968" s="269"/>
      <c r="O968" s="269"/>
      <c r="P968" s="269"/>
      <c r="Q968" s="269"/>
      <c r="R968" s="269"/>
      <c r="S968" s="269"/>
      <c r="T968" s="269"/>
      <c r="U968" s="269"/>
      <c r="V968" s="269"/>
      <c r="W968" s="269"/>
      <c r="X968" s="269"/>
      <c r="Y968" s="269"/>
      <c r="Z968" s="269"/>
      <c r="AA968" s="269"/>
      <c r="AB968" s="269"/>
      <c r="AC968" s="269"/>
      <c r="AD968" s="269"/>
      <c r="AE968" s="269"/>
      <c r="AF968" s="269"/>
      <c r="AG968" s="269"/>
      <c r="AH968" s="269"/>
      <c r="AI968" s="269"/>
      <c r="AJ968" s="269"/>
      <c r="AK968" s="269"/>
      <c r="AL968" s="269"/>
      <c r="AM968" s="269"/>
      <c r="AN968" s="269"/>
      <c r="AO968" s="269"/>
      <c r="AP968" s="269"/>
      <c r="AQ968" s="269"/>
      <c r="AR968" s="269"/>
      <c r="AS968" s="269"/>
      <c r="AT968" s="269"/>
      <c r="AU968" s="269"/>
      <c r="AV968" s="269"/>
      <c r="AW968" s="269"/>
      <c r="AX968" s="269"/>
      <c r="AY968" s="269"/>
      <c r="AZ968" s="269"/>
      <c r="BA968" s="269"/>
      <c r="BB968" s="269"/>
      <c r="BC968" s="269"/>
      <c r="BD968" s="269"/>
      <c r="BE968" s="269"/>
      <c r="BF968" s="269"/>
      <c r="BG968" s="269"/>
      <c r="BH968" s="269"/>
      <c r="BI968" s="269"/>
      <c r="BJ968" s="269"/>
      <c r="BK968" s="269"/>
      <c r="BL968" s="269"/>
      <c r="BM968" s="269"/>
      <c r="BN968" s="269"/>
      <c r="BO968" s="269"/>
      <c r="BP968" s="269"/>
      <c r="BQ968" s="269"/>
    </row>
    <row r="969" spans="1:69" ht="15.75" customHeight="1">
      <c r="A969" s="269"/>
      <c r="B969" s="269"/>
      <c r="C969" s="269"/>
      <c r="D969" s="269"/>
      <c r="E969" s="269"/>
      <c r="F969" s="269"/>
      <c r="G969" s="269"/>
      <c r="H969" s="269"/>
      <c r="I969" s="269"/>
      <c r="J969" s="269"/>
      <c r="K969" s="269"/>
      <c r="L969" s="269"/>
      <c r="M969" s="269"/>
      <c r="N969" s="269"/>
      <c r="O969" s="269"/>
      <c r="P969" s="269"/>
      <c r="Q969" s="269"/>
      <c r="R969" s="269"/>
      <c r="S969" s="269"/>
      <c r="T969" s="269"/>
      <c r="U969" s="269"/>
      <c r="V969" s="269"/>
      <c r="W969" s="269"/>
      <c r="X969" s="269"/>
      <c r="Y969" s="269"/>
      <c r="Z969" s="269"/>
      <c r="AA969" s="269"/>
      <c r="AB969" s="269"/>
      <c r="AC969" s="269"/>
      <c r="AD969" s="269"/>
      <c r="AE969" s="269"/>
      <c r="AF969" s="269"/>
      <c r="AG969" s="269"/>
      <c r="AH969" s="269"/>
      <c r="AI969" s="269"/>
      <c r="AJ969" s="269"/>
      <c r="AK969" s="269"/>
      <c r="AL969" s="269"/>
      <c r="AM969" s="269"/>
      <c r="AN969" s="269"/>
      <c r="AO969" s="269"/>
      <c r="AP969" s="269"/>
      <c r="AQ969" s="269"/>
      <c r="AR969" s="269"/>
      <c r="AS969" s="269"/>
      <c r="AT969" s="269"/>
      <c r="AU969" s="269"/>
      <c r="AV969" s="269"/>
      <c r="AW969" s="269"/>
      <c r="AX969" s="269"/>
      <c r="AY969" s="269"/>
      <c r="AZ969" s="269"/>
      <c r="BA969" s="269"/>
      <c r="BB969" s="269"/>
      <c r="BC969" s="269"/>
      <c r="BD969" s="269"/>
      <c r="BE969" s="269"/>
      <c r="BF969" s="269"/>
      <c r="BG969" s="269"/>
      <c r="BH969" s="269"/>
      <c r="BI969" s="269"/>
      <c r="BJ969" s="269"/>
      <c r="BK969" s="269"/>
      <c r="BL969" s="269"/>
      <c r="BM969" s="269"/>
      <c r="BN969" s="269"/>
      <c r="BO969" s="269"/>
      <c r="BP969" s="269"/>
      <c r="BQ969" s="269"/>
    </row>
    <row r="970" spans="1:69" ht="15.75" customHeight="1">
      <c r="A970" s="269"/>
      <c r="B970" s="269"/>
      <c r="C970" s="269"/>
      <c r="D970" s="269"/>
      <c r="E970" s="269"/>
      <c r="F970" s="269"/>
      <c r="G970" s="269"/>
      <c r="H970" s="269"/>
      <c r="I970" s="269"/>
      <c r="J970" s="269"/>
      <c r="K970" s="269"/>
      <c r="L970" s="269"/>
      <c r="M970" s="269"/>
      <c r="N970" s="269"/>
      <c r="O970" s="269"/>
      <c r="P970" s="269"/>
      <c r="Q970" s="269"/>
      <c r="R970" s="269"/>
      <c r="S970" s="269"/>
      <c r="T970" s="269"/>
      <c r="U970" s="269"/>
      <c r="V970" s="269"/>
      <c r="W970" s="269"/>
      <c r="X970" s="269"/>
      <c r="Y970" s="269"/>
      <c r="Z970" s="269"/>
      <c r="AA970" s="269"/>
      <c r="AB970" s="269"/>
      <c r="AC970" s="269"/>
      <c r="AD970" s="269"/>
      <c r="AE970" s="269"/>
      <c r="AF970" s="269"/>
      <c r="AG970" s="269"/>
      <c r="AH970" s="269"/>
      <c r="AI970" s="269"/>
      <c r="AJ970" s="269"/>
      <c r="AK970" s="269"/>
      <c r="AL970" s="269"/>
      <c r="AM970" s="269"/>
      <c r="AN970" s="269"/>
      <c r="AO970" s="269"/>
      <c r="AP970" s="269"/>
      <c r="AQ970" s="269"/>
      <c r="AR970" s="269"/>
      <c r="AS970" s="269"/>
      <c r="AT970" s="269"/>
      <c r="AU970" s="269"/>
      <c r="AV970" s="269"/>
      <c r="AW970" s="269"/>
      <c r="AX970" s="269"/>
      <c r="AY970" s="269"/>
      <c r="AZ970" s="269"/>
      <c r="BA970" s="269"/>
      <c r="BB970" s="269"/>
      <c r="BC970" s="269"/>
      <c r="BD970" s="269"/>
      <c r="BE970" s="269"/>
      <c r="BF970" s="269"/>
      <c r="BG970" s="269"/>
      <c r="BH970" s="269"/>
      <c r="BI970" s="269"/>
      <c r="BJ970" s="269"/>
      <c r="BK970" s="269"/>
      <c r="BL970" s="269"/>
      <c r="BM970" s="269"/>
      <c r="BN970" s="269"/>
      <c r="BO970" s="269"/>
      <c r="BP970" s="269"/>
      <c r="BQ970" s="269"/>
    </row>
    <row r="971" spans="1:69" ht="15.75" customHeight="1">
      <c r="A971" s="269"/>
      <c r="B971" s="269"/>
      <c r="C971" s="269"/>
      <c r="D971" s="269"/>
      <c r="E971" s="269"/>
      <c r="F971" s="269"/>
      <c r="G971" s="269"/>
      <c r="H971" s="269"/>
      <c r="I971" s="269"/>
      <c r="J971" s="269"/>
      <c r="K971" s="269"/>
      <c r="L971" s="269"/>
      <c r="M971" s="269"/>
      <c r="N971" s="269"/>
      <c r="O971" s="269"/>
      <c r="P971" s="269"/>
      <c r="Q971" s="269"/>
      <c r="R971" s="269"/>
      <c r="S971" s="269"/>
      <c r="T971" s="269"/>
      <c r="U971" s="269"/>
      <c r="V971" s="269"/>
      <c r="W971" s="269"/>
      <c r="X971" s="269"/>
      <c r="Y971" s="269"/>
      <c r="Z971" s="269"/>
      <c r="AA971" s="269"/>
      <c r="AB971" s="269"/>
      <c r="AC971" s="269"/>
      <c r="AD971" s="269"/>
      <c r="AE971" s="269"/>
      <c r="AF971" s="269"/>
      <c r="AG971" s="269"/>
      <c r="AH971" s="269"/>
      <c r="AI971" s="269"/>
      <c r="AJ971" s="269"/>
      <c r="AK971" s="269"/>
      <c r="AL971" s="269"/>
      <c r="AM971" s="269"/>
      <c r="AN971" s="269"/>
      <c r="AO971" s="269"/>
      <c r="AP971" s="269"/>
      <c r="AQ971" s="269"/>
      <c r="AR971" s="269"/>
      <c r="AS971" s="269"/>
      <c r="AT971" s="269"/>
      <c r="AU971" s="269"/>
      <c r="AV971" s="269"/>
      <c r="AW971" s="269"/>
      <c r="AX971" s="269"/>
      <c r="AY971" s="269"/>
      <c r="AZ971" s="269"/>
      <c r="BA971" s="269"/>
      <c r="BB971" s="269"/>
      <c r="BC971" s="269"/>
      <c r="BD971" s="269"/>
      <c r="BE971" s="269"/>
      <c r="BF971" s="269"/>
      <c r="BG971" s="269"/>
      <c r="BH971" s="269"/>
      <c r="BI971" s="269"/>
      <c r="BJ971" s="269"/>
      <c r="BK971" s="269"/>
      <c r="BL971" s="269"/>
      <c r="BM971" s="269"/>
      <c r="BN971" s="269"/>
      <c r="BO971" s="269"/>
      <c r="BP971" s="269"/>
      <c r="BQ971" s="269"/>
    </row>
    <row r="972" spans="1:69" ht="15.75" customHeight="1">
      <c r="A972" s="269"/>
      <c r="B972" s="269"/>
      <c r="C972" s="269"/>
      <c r="D972" s="269"/>
      <c r="E972" s="269"/>
      <c r="F972" s="269"/>
      <c r="G972" s="269"/>
      <c r="H972" s="269"/>
      <c r="I972" s="269"/>
      <c r="J972" s="269"/>
      <c r="K972" s="269"/>
      <c r="L972" s="269"/>
      <c r="M972" s="269"/>
      <c r="N972" s="269"/>
      <c r="O972" s="269"/>
      <c r="P972" s="269"/>
      <c r="Q972" s="269"/>
      <c r="R972" s="269"/>
      <c r="S972" s="269"/>
      <c r="T972" s="269"/>
      <c r="U972" s="269"/>
      <c r="V972" s="269"/>
      <c r="W972" s="269"/>
      <c r="X972" s="269"/>
      <c r="Y972" s="269"/>
      <c r="Z972" s="269"/>
      <c r="AA972" s="269"/>
      <c r="AB972" s="269"/>
      <c r="AC972" s="269"/>
      <c r="AD972" s="269"/>
      <c r="AE972" s="269"/>
      <c r="AF972" s="269"/>
      <c r="AG972" s="269"/>
      <c r="AH972" s="269"/>
      <c r="AI972" s="269"/>
      <c r="AJ972" s="269"/>
      <c r="AK972" s="269"/>
      <c r="AL972" s="269"/>
      <c r="AM972" s="269"/>
      <c r="AN972" s="269"/>
      <c r="AO972" s="269"/>
      <c r="AP972" s="269"/>
      <c r="AQ972" s="269"/>
      <c r="AR972" s="269"/>
      <c r="AS972" s="269"/>
      <c r="AT972" s="269"/>
      <c r="AU972" s="269"/>
      <c r="AV972" s="269"/>
      <c r="AW972" s="269"/>
      <c r="AX972" s="269"/>
      <c r="AY972" s="269"/>
      <c r="AZ972" s="269"/>
      <c r="BA972" s="269"/>
      <c r="BB972" s="269"/>
      <c r="BC972" s="269"/>
      <c r="BD972" s="269"/>
      <c r="BE972" s="269"/>
      <c r="BF972" s="269"/>
      <c r="BG972" s="269"/>
      <c r="BH972" s="269"/>
      <c r="BI972" s="269"/>
      <c r="BJ972" s="269"/>
      <c r="BK972" s="269"/>
      <c r="BL972" s="269"/>
      <c r="BM972" s="269"/>
      <c r="BN972" s="269"/>
      <c r="BO972" s="269"/>
      <c r="BP972" s="269"/>
      <c r="BQ972" s="269"/>
    </row>
    <row r="973" spans="1:69" ht="15.75" customHeight="1">
      <c r="A973" s="269"/>
      <c r="B973" s="269"/>
      <c r="C973" s="269"/>
      <c r="D973" s="269"/>
      <c r="E973" s="269"/>
      <c r="F973" s="269"/>
      <c r="G973" s="269"/>
      <c r="H973" s="269"/>
      <c r="I973" s="269"/>
      <c r="J973" s="269"/>
      <c r="K973" s="269"/>
      <c r="L973" s="269"/>
      <c r="M973" s="269"/>
      <c r="N973" s="269"/>
      <c r="O973" s="269"/>
      <c r="P973" s="269"/>
      <c r="Q973" s="269"/>
      <c r="R973" s="269"/>
      <c r="S973" s="269"/>
      <c r="T973" s="269"/>
      <c r="U973" s="269"/>
      <c r="V973" s="269"/>
      <c r="W973" s="269"/>
      <c r="X973" s="269"/>
      <c r="Y973" s="269"/>
      <c r="Z973" s="269"/>
      <c r="AA973" s="269"/>
      <c r="AB973" s="269"/>
      <c r="AC973" s="269"/>
      <c r="AD973" s="269"/>
      <c r="AE973" s="269"/>
      <c r="AF973" s="269"/>
      <c r="AG973" s="269"/>
      <c r="AH973" s="269"/>
      <c r="AI973" s="269"/>
      <c r="AJ973" s="269"/>
      <c r="AK973" s="269"/>
      <c r="AL973" s="269"/>
      <c r="AM973" s="269"/>
      <c r="AN973" s="269"/>
      <c r="AO973" s="269"/>
      <c r="AP973" s="269"/>
      <c r="AQ973" s="269"/>
      <c r="AR973" s="269"/>
      <c r="AS973" s="269"/>
      <c r="AT973" s="269"/>
      <c r="AU973" s="269"/>
      <c r="AV973" s="269"/>
      <c r="AW973" s="269"/>
      <c r="AX973" s="269"/>
      <c r="AY973" s="269"/>
      <c r="AZ973" s="269"/>
      <c r="BA973" s="269"/>
      <c r="BB973" s="269"/>
      <c r="BC973" s="269"/>
      <c r="BD973" s="269"/>
      <c r="BE973" s="269"/>
      <c r="BF973" s="269"/>
      <c r="BG973" s="269"/>
      <c r="BH973" s="269"/>
      <c r="BI973" s="269"/>
      <c r="BJ973" s="269"/>
      <c r="BK973" s="269"/>
      <c r="BL973" s="269"/>
      <c r="BM973" s="269"/>
      <c r="BN973" s="269"/>
      <c r="BO973" s="269"/>
      <c r="BP973" s="269"/>
      <c r="BQ973" s="269"/>
    </row>
    <row r="974" spans="1:69" ht="15.75" customHeight="1">
      <c r="A974" s="269"/>
      <c r="B974" s="269"/>
      <c r="C974" s="269"/>
      <c r="D974" s="269"/>
      <c r="E974" s="269"/>
      <c r="F974" s="269"/>
      <c r="G974" s="269"/>
      <c r="H974" s="269"/>
      <c r="I974" s="269"/>
      <c r="J974" s="269"/>
      <c r="K974" s="269"/>
      <c r="L974" s="269"/>
      <c r="M974" s="269"/>
      <c r="N974" s="269"/>
      <c r="O974" s="269"/>
      <c r="P974" s="269"/>
      <c r="Q974" s="269"/>
      <c r="R974" s="269"/>
      <c r="S974" s="269"/>
      <c r="T974" s="269"/>
      <c r="U974" s="269"/>
      <c r="V974" s="269"/>
      <c r="W974" s="269"/>
      <c r="X974" s="269"/>
      <c r="Y974" s="269"/>
      <c r="Z974" s="269"/>
      <c r="AA974" s="269"/>
      <c r="AB974" s="269"/>
      <c r="AC974" s="269"/>
      <c r="AD974" s="269"/>
      <c r="AE974" s="269"/>
      <c r="AF974" s="269"/>
      <c r="AG974" s="269"/>
      <c r="AH974" s="269"/>
      <c r="AI974" s="269"/>
      <c r="AJ974" s="269"/>
      <c r="AK974" s="269"/>
      <c r="AL974" s="269"/>
      <c r="AM974" s="269"/>
      <c r="AN974" s="269"/>
      <c r="AO974" s="269"/>
      <c r="AP974" s="269"/>
      <c r="AQ974" s="269"/>
      <c r="AR974" s="269"/>
      <c r="AS974" s="269"/>
      <c r="AT974" s="269"/>
      <c r="AU974" s="269"/>
      <c r="AV974" s="269"/>
      <c r="AW974" s="269"/>
      <c r="AX974" s="269"/>
      <c r="AY974" s="269"/>
      <c r="AZ974" s="269"/>
      <c r="BA974" s="269"/>
      <c r="BB974" s="269"/>
      <c r="BC974" s="269"/>
      <c r="BD974" s="269"/>
      <c r="BE974" s="269"/>
      <c r="BF974" s="269"/>
      <c r="BG974" s="269"/>
      <c r="BH974" s="269"/>
      <c r="BI974" s="269"/>
      <c r="BJ974" s="269"/>
      <c r="BK974" s="269"/>
      <c r="BL974" s="269"/>
      <c r="BM974" s="269"/>
      <c r="BN974" s="269"/>
      <c r="BO974" s="269"/>
      <c r="BP974" s="269"/>
      <c r="BQ974" s="269"/>
    </row>
    <row r="975" spans="1:69" ht="15.75" customHeight="1">
      <c r="A975" s="269"/>
      <c r="B975" s="269"/>
      <c r="C975" s="269"/>
      <c r="D975" s="269"/>
      <c r="E975" s="269"/>
      <c r="F975" s="269"/>
      <c r="G975" s="269"/>
      <c r="H975" s="269"/>
      <c r="I975" s="269"/>
      <c r="J975" s="269"/>
      <c r="K975" s="269"/>
      <c r="L975" s="269"/>
      <c r="M975" s="269"/>
      <c r="N975" s="269"/>
      <c r="O975" s="269"/>
      <c r="P975" s="269"/>
      <c r="Q975" s="269"/>
      <c r="R975" s="269"/>
      <c r="S975" s="269"/>
      <c r="T975" s="269"/>
      <c r="U975" s="269"/>
      <c r="V975" s="269"/>
      <c r="W975" s="269"/>
      <c r="X975" s="269"/>
      <c r="Y975" s="269"/>
      <c r="Z975" s="269"/>
      <c r="AA975" s="269"/>
      <c r="AB975" s="269"/>
      <c r="AC975" s="269"/>
      <c r="AD975" s="269"/>
      <c r="AE975" s="269"/>
      <c r="AF975" s="269"/>
      <c r="AG975" s="269"/>
      <c r="AH975" s="269"/>
      <c r="AI975" s="269"/>
      <c r="AJ975" s="269"/>
      <c r="AK975" s="269"/>
      <c r="AL975" s="269"/>
      <c r="AM975" s="269"/>
      <c r="AN975" s="269"/>
      <c r="AO975" s="269"/>
      <c r="AP975" s="269"/>
      <c r="AQ975" s="269"/>
      <c r="AR975" s="269"/>
      <c r="AS975" s="269"/>
      <c r="AT975" s="269"/>
      <c r="AU975" s="269"/>
      <c r="AV975" s="269"/>
      <c r="AW975" s="269"/>
      <c r="AX975" s="269"/>
      <c r="AY975" s="269"/>
      <c r="AZ975" s="269"/>
      <c r="BA975" s="269"/>
      <c r="BB975" s="269"/>
      <c r="BC975" s="269"/>
      <c r="BD975" s="269"/>
      <c r="BE975" s="269"/>
      <c r="BF975" s="269"/>
      <c r="BG975" s="269"/>
      <c r="BH975" s="269"/>
      <c r="BI975" s="269"/>
      <c r="BJ975" s="269"/>
      <c r="BK975" s="269"/>
      <c r="BL975" s="269"/>
      <c r="BM975" s="269"/>
      <c r="BN975" s="269"/>
      <c r="BO975" s="269"/>
      <c r="BP975" s="269"/>
      <c r="BQ975" s="269"/>
    </row>
    <row r="976" spans="1:69" ht="15.75" customHeight="1">
      <c r="A976" s="269"/>
      <c r="B976" s="269"/>
      <c r="C976" s="269"/>
      <c r="D976" s="269"/>
      <c r="E976" s="269"/>
      <c r="F976" s="269"/>
      <c r="G976" s="269"/>
      <c r="H976" s="269"/>
      <c r="I976" s="269"/>
      <c r="J976" s="269"/>
      <c r="K976" s="269"/>
      <c r="L976" s="269"/>
      <c r="M976" s="269"/>
      <c r="N976" s="269"/>
      <c r="O976" s="269"/>
      <c r="P976" s="269"/>
      <c r="Q976" s="269"/>
      <c r="R976" s="269"/>
      <c r="S976" s="269"/>
      <c r="T976" s="269"/>
      <c r="U976" s="269"/>
      <c r="V976" s="269"/>
      <c r="W976" s="269"/>
      <c r="X976" s="269"/>
      <c r="Y976" s="269"/>
      <c r="Z976" s="269"/>
      <c r="AA976" s="269"/>
      <c r="AB976" s="269"/>
      <c r="AC976" s="269"/>
      <c r="AD976" s="269"/>
      <c r="AE976" s="269"/>
      <c r="AF976" s="269"/>
      <c r="AG976" s="269"/>
      <c r="AH976" s="269"/>
      <c r="AI976" s="269"/>
      <c r="AJ976" s="269"/>
      <c r="AK976" s="269"/>
      <c r="AL976" s="269"/>
      <c r="AM976" s="269"/>
      <c r="AN976" s="269"/>
      <c r="AO976" s="269"/>
      <c r="AP976" s="269"/>
      <c r="AQ976" s="269"/>
      <c r="AR976" s="269"/>
      <c r="AS976" s="269"/>
      <c r="AT976" s="269"/>
      <c r="AU976" s="269"/>
      <c r="AV976" s="269"/>
      <c r="AW976" s="269"/>
      <c r="AX976" s="269"/>
      <c r="AY976" s="269"/>
      <c r="AZ976" s="269"/>
      <c r="BA976" s="269"/>
      <c r="BB976" s="269"/>
      <c r="BC976" s="269"/>
      <c r="BD976" s="269"/>
      <c r="BE976" s="269"/>
      <c r="BF976" s="269"/>
      <c r="BG976" s="269"/>
      <c r="BH976" s="269"/>
      <c r="BI976" s="269"/>
      <c r="BJ976" s="269"/>
      <c r="BK976" s="269"/>
      <c r="BL976" s="269"/>
      <c r="BM976" s="269"/>
      <c r="BN976" s="269"/>
      <c r="BO976" s="269"/>
      <c r="BP976" s="269"/>
      <c r="BQ976" s="269"/>
    </row>
    <row r="977" spans="1:69" ht="15.75" customHeight="1">
      <c r="A977" s="269"/>
      <c r="B977" s="269"/>
      <c r="C977" s="269"/>
      <c r="D977" s="269"/>
      <c r="E977" s="269"/>
      <c r="F977" s="269"/>
      <c r="G977" s="269"/>
      <c r="H977" s="269"/>
      <c r="I977" s="269"/>
      <c r="J977" s="269"/>
      <c r="K977" s="269"/>
      <c r="L977" s="269"/>
      <c r="M977" s="269"/>
      <c r="N977" s="269"/>
      <c r="O977" s="269"/>
      <c r="P977" s="269"/>
      <c r="Q977" s="269"/>
      <c r="R977" s="269"/>
      <c r="S977" s="269"/>
      <c r="T977" s="269"/>
      <c r="U977" s="269"/>
      <c r="V977" s="269"/>
      <c r="W977" s="269"/>
      <c r="X977" s="269"/>
      <c r="Y977" s="269"/>
      <c r="Z977" s="269"/>
      <c r="AA977" s="269"/>
      <c r="AB977" s="269"/>
      <c r="AC977" s="269"/>
      <c r="AD977" s="269"/>
      <c r="AE977" s="269"/>
      <c r="AF977" s="269"/>
      <c r="AG977" s="269"/>
      <c r="AH977" s="269"/>
      <c r="AI977" s="269"/>
      <c r="AJ977" s="269"/>
      <c r="AK977" s="269"/>
      <c r="AL977" s="269"/>
      <c r="AM977" s="269"/>
      <c r="AN977" s="269"/>
      <c r="AO977" s="269"/>
      <c r="AP977" s="269"/>
      <c r="AQ977" s="269"/>
      <c r="AR977" s="269"/>
      <c r="AS977" s="269"/>
      <c r="AT977" s="269"/>
      <c r="AU977" s="269"/>
      <c r="AV977" s="269"/>
      <c r="AW977" s="269"/>
      <c r="AX977" s="269"/>
      <c r="AY977" s="269"/>
      <c r="AZ977" s="269"/>
      <c r="BA977" s="269"/>
      <c r="BB977" s="269"/>
      <c r="BC977" s="269"/>
      <c r="BD977" s="269"/>
      <c r="BE977" s="269"/>
      <c r="BF977" s="269"/>
      <c r="BG977" s="269"/>
      <c r="BH977" s="269"/>
      <c r="BI977" s="269"/>
      <c r="BJ977" s="269"/>
      <c r="BK977" s="269"/>
      <c r="BL977" s="269"/>
      <c r="BM977" s="269"/>
      <c r="BN977" s="269"/>
      <c r="BO977" s="269"/>
      <c r="BP977" s="269"/>
      <c r="BQ977" s="269"/>
    </row>
    <row r="978" spans="1:69" ht="15.75" customHeight="1">
      <c r="A978" s="269"/>
      <c r="B978" s="269"/>
      <c r="C978" s="269"/>
      <c r="D978" s="269"/>
      <c r="E978" s="269"/>
      <c r="F978" s="269"/>
      <c r="G978" s="269"/>
      <c r="H978" s="269"/>
      <c r="I978" s="269"/>
      <c r="J978" s="269"/>
      <c r="K978" s="269"/>
      <c r="L978" s="269"/>
      <c r="M978" s="269"/>
      <c r="N978" s="269"/>
      <c r="O978" s="269"/>
      <c r="P978" s="269"/>
      <c r="Q978" s="269"/>
      <c r="R978" s="269"/>
      <c r="S978" s="269"/>
      <c r="T978" s="269"/>
      <c r="U978" s="269"/>
      <c r="V978" s="269"/>
      <c r="W978" s="269"/>
      <c r="X978" s="269"/>
      <c r="Y978" s="269"/>
      <c r="Z978" s="269"/>
      <c r="AA978" s="269"/>
      <c r="AB978" s="269"/>
      <c r="AC978" s="269"/>
      <c r="AD978" s="269"/>
      <c r="AE978" s="269"/>
      <c r="AF978" s="269"/>
      <c r="AG978" s="269"/>
      <c r="AH978" s="269"/>
      <c r="AI978" s="269"/>
      <c r="AJ978" s="269"/>
      <c r="AK978" s="269"/>
      <c r="AL978" s="269"/>
      <c r="AM978" s="269"/>
      <c r="AN978" s="269"/>
      <c r="AO978" s="269"/>
      <c r="AP978" s="269"/>
      <c r="AQ978" s="269"/>
      <c r="AR978" s="269"/>
      <c r="AS978" s="269"/>
      <c r="AT978" s="269"/>
      <c r="AU978" s="269"/>
      <c r="AV978" s="269"/>
      <c r="AW978" s="269"/>
      <c r="AX978" s="269"/>
      <c r="AY978" s="269"/>
      <c r="AZ978" s="269"/>
      <c r="BA978" s="269"/>
      <c r="BB978" s="269"/>
      <c r="BC978" s="269"/>
      <c r="BD978" s="269"/>
      <c r="BE978" s="269"/>
      <c r="BF978" s="269"/>
      <c r="BG978" s="269"/>
      <c r="BH978" s="269"/>
      <c r="BI978" s="269"/>
      <c r="BJ978" s="269"/>
      <c r="BK978" s="269"/>
      <c r="BL978" s="269"/>
      <c r="BM978" s="269"/>
      <c r="BN978" s="269"/>
      <c r="BO978" s="269"/>
      <c r="BP978" s="269"/>
      <c r="BQ978" s="269"/>
    </row>
    <row r="979" spans="1:69" ht="15.75" customHeight="1">
      <c r="A979" s="269"/>
      <c r="B979" s="269"/>
      <c r="C979" s="269"/>
      <c r="D979" s="269"/>
      <c r="E979" s="269"/>
      <c r="F979" s="269"/>
      <c r="G979" s="269"/>
      <c r="H979" s="269"/>
      <c r="I979" s="269"/>
      <c r="J979" s="269"/>
      <c r="K979" s="269"/>
      <c r="L979" s="269"/>
      <c r="M979" s="269"/>
      <c r="N979" s="269"/>
      <c r="O979" s="269"/>
      <c r="P979" s="269"/>
      <c r="Q979" s="269"/>
      <c r="R979" s="269"/>
      <c r="S979" s="269"/>
      <c r="T979" s="269"/>
      <c r="U979" s="269"/>
      <c r="V979" s="269"/>
      <c r="W979" s="269"/>
      <c r="X979" s="269"/>
      <c r="Y979" s="269"/>
      <c r="Z979" s="269"/>
      <c r="AA979" s="269"/>
      <c r="AB979" s="269"/>
      <c r="AC979" s="269"/>
      <c r="AD979" s="269"/>
      <c r="AE979" s="269"/>
      <c r="AF979" s="269"/>
      <c r="AG979" s="269"/>
      <c r="AH979" s="269"/>
      <c r="AI979" s="269"/>
      <c r="AJ979" s="269"/>
      <c r="AK979" s="269"/>
      <c r="AL979" s="269"/>
      <c r="AM979" s="269"/>
      <c r="AN979" s="269"/>
      <c r="AO979" s="269"/>
      <c r="AP979" s="269"/>
      <c r="AQ979" s="269"/>
      <c r="AR979" s="269"/>
      <c r="AS979" s="269"/>
      <c r="AT979" s="269"/>
      <c r="AU979" s="269"/>
      <c r="AV979" s="269"/>
      <c r="AW979" s="269"/>
      <c r="AX979" s="269"/>
      <c r="AY979" s="269"/>
      <c r="AZ979" s="269"/>
      <c r="BA979" s="269"/>
      <c r="BB979" s="269"/>
      <c r="BC979" s="269"/>
      <c r="BD979" s="269"/>
      <c r="BE979" s="269"/>
      <c r="BF979" s="269"/>
      <c r="BG979" s="269"/>
      <c r="BH979" s="269"/>
      <c r="BI979" s="269"/>
      <c r="BJ979" s="269"/>
      <c r="BK979" s="269"/>
      <c r="BL979" s="269"/>
      <c r="BM979" s="269"/>
      <c r="BN979" s="269"/>
      <c r="BO979" s="269"/>
      <c r="BP979" s="269"/>
      <c r="BQ979" s="269"/>
    </row>
    <row r="980" spans="1:69" ht="15.75" customHeight="1">
      <c r="A980" s="269"/>
      <c r="B980" s="269"/>
      <c r="C980" s="269"/>
      <c r="D980" s="269"/>
      <c r="E980" s="269"/>
      <c r="F980" s="269"/>
      <c r="G980" s="269"/>
      <c r="H980" s="269"/>
      <c r="I980" s="269"/>
      <c r="J980" s="269"/>
      <c r="K980" s="269"/>
      <c r="L980" s="269"/>
      <c r="M980" s="269"/>
      <c r="N980" s="269"/>
      <c r="O980" s="269"/>
      <c r="P980" s="269"/>
      <c r="Q980" s="269"/>
      <c r="R980" s="269"/>
      <c r="S980" s="269"/>
      <c r="T980" s="269"/>
      <c r="U980" s="269"/>
      <c r="V980" s="269"/>
      <c r="W980" s="269"/>
      <c r="X980" s="269"/>
      <c r="Y980" s="269"/>
      <c r="Z980" s="269"/>
      <c r="AA980" s="269"/>
      <c r="AB980" s="269"/>
      <c r="AC980" s="269"/>
      <c r="AD980" s="269"/>
      <c r="AE980" s="269"/>
      <c r="AF980" s="269"/>
      <c r="AG980" s="269"/>
      <c r="AH980" s="269"/>
      <c r="AI980" s="269"/>
      <c r="AJ980" s="269"/>
      <c r="AK980" s="269"/>
      <c r="AL980" s="269"/>
      <c r="AM980" s="269"/>
      <c r="AN980" s="269"/>
      <c r="AO980" s="269"/>
      <c r="AP980" s="269"/>
      <c r="AQ980" s="269"/>
      <c r="AR980" s="269"/>
      <c r="AS980" s="269"/>
      <c r="AT980" s="269"/>
      <c r="AU980" s="269"/>
      <c r="AV980" s="269"/>
      <c r="AW980" s="269"/>
      <c r="AX980" s="269"/>
      <c r="AY980" s="269"/>
      <c r="AZ980" s="269"/>
      <c r="BA980" s="269"/>
      <c r="BB980" s="269"/>
      <c r="BC980" s="269"/>
      <c r="BD980" s="269"/>
      <c r="BE980" s="269"/>
      <c r="BF980" s="269"/>
      <c r="BG980" s="269"/>
      <c r="BH980" s="269"/>
      <c r="BI980" s="269"/>
      <c r="BJ980" s="269"/>
      <c r="BK980" s="269"/>
      <c r="BL980" s="269"/>
      <c r="BM980" s="269"/>
      <c r="BN980" s="269"/>
      <c r="BO980" s="269"/>
      <c r="BP980" s="269"/>
      <c r="BQ980" s="269"/>
    </row>
    <row r="981" spans="1:69" ht="15.75" customHeight="1">
      <c r="A981" s="269"/>
      <c r="B981" s="269"/>
      <c r="C981" s="269"/>
      <c r="D981" s="269"/>
      <c r="E981" s="269"/>
      <c r="F981" s="269"/>
      <c r="G981" s="269"/>
      <c r="H981" s="269"/>
      <c r="I981" s="269"/>
      <c r="J981" s="269"/>
      <c r="K981" s="269"/>
      <c r="L981" s="269"/>
      <c r="M981" s="269"/>
      <c r="N981" s="269"/>
      <c r="O981" s="269"/>
      <c r="P981" s="269"/>
      <c r="Q981" s="269"/>
      <c r="R981" s="269"/>
      <c r="S981" s="269"/>
      <c r="T981" s="269"/>
      <c r="U981" s="269"/>
      <c r="V981" s="269"/>
      <c r="W981" s="269"/>
      <c r="X981" s="269"/>
      <c r="Y981" s="269"/>
      <c r="Z981" s="269"/>
      <c r="AA981" s="269"/>
      <c r="AB981" s="269"/>
      <c r="AC981" s="269"/>
      <c r="AD981" s="269"/>
      <c r="AE981" s="269"/>
      <c r="AF981" s="269"/>
      <c r="AG981" s="269"/>
      <c r="AH981" s="269"/>
      <c r="AI981" s="269"/>
      <c r="AJ981" s="269"/>
      <c r="AK981" s="269"/>
      <c r="AL981" s="269"/>
      <c r="AM981" s="269"/>
      <c r="AN981" s="269"/>
      <c r="AO981" s="269"/>
      <c r="AP981" s="269"/>
      <c r="AQ981" s="269"/>
      <c r="AR981" s="269"/>
      <c r="AS981" s="269"/>
      <c r="AT981" s="269"/>
      <c r="AU981" s="269"/>
      <c r="AV981" s="269"/>
      <c r="AW981" s="269"/>
      <c r="AX981" s="269"/>
      <c r="AY981" s="269"/>
      <c r="AZ981" s="269"/>
      <c r="BA981" s="269"/>
      <c r="BB981" s="269"/>
      <c r="BC981" s="269"/>
      <c r="BD981" s="269"/>
      <c r="BE981" s="269"/>
      <c r="BF981" s="269"/>
      <c r="BG981" s="269"/>
      <c r="BH981" s="269"/>
      <c r="BI981" s="269"/>
      <c r="BJ981" s="269"/>
      <c r="BK981" s="269"/>
      <c r="BL981" s="269"/>
      <c r="BM981" s="269"/>
      <c r="BN981" s="269"/>
      <c r="BO981" s="269"/>
      <c r="BP981" s="269"/>
      <c r="BQ981" s="269"/>
    </row>
    <row r="982" spans="1:69" ht="15.75" customHeight="1">
      <c r="A982" s="269"/>
      <c r="B982" s="269"/>
      <c r="C982" s="269"/>
      <c r="D982" s="269"/>
      <c r="E982" s="269"/>
      <c r="F982" s="269"/>
      <c r="G982" s="269"/>
      <c r="H982" s="269"/>
      <c r="I982" s="269"/>
      <c r="J982" s="269"/>
      <c r="K982" s="269"/>
      <c r="L982" s="269"/>
      <c r="M982" s="269"/>
      <c r="N982" s="269"/>
      <c r="O982" s="269"/>
      <c r="P982" s="269"/>
      <c r="Q982" s="269"/>
      <c r="R982" s="269"/>
      <c r="S982" s="269"/>
      <c r="T982" s="269"/>
      <c r="U982" s="269"/>
      <c r="V982" s="269"/>
      <c r="W982" s="269"/>
      <c r="X982" s="269"/>
      <c r="Y982" s="269"/>
      <c r="Z982" s="269"/>
      <c r="AA982" s="269"/>
      <c r="AB982" s="269"/>
      <c r="AC982" s="269"/>
      <c r="AD982" s="269"/>
      <c r="AE982" s="269"/>
      <c r="AF982" s="269"/>
      <c r="AG982" s="269"/>
      <c r="AH982" s="269"/>
      <c r="AI982" s="269"/>
      <c r="AJ982" s="269"/>
      <c r="AK982" s="269"/>
      <c r="AL982" s="269"/>
      <c r="AM982" s="269"/>
      <c r="AN982" s="269"/>
      <c r="AO982" s="269"/>
      <c r="AP982" s="269"/>
      <c r="AQ982" s="269"/>
      <c r="AR982" s="269"/>
      <c r="AS982" s="269"/>
      <c r="AT982" s="269"/>
      <c r="AU982" s="269"/>
      <c r="AV982" s="269"/>
      <c r="AW982" s="269"/>
      <c r="AX982" s="269"/>
      <c r="AY982" s="269"/>
      <c r="AZ982" s="269"/>
      <c r="BA982" s="269"/>
      <c r="BB982" s="269"/>
      <c r="BC982" s="269"/>
      <c r="BD982" s="269"/>
      <c r="BE982" s="269"/>
      <c r="BF982" s="269"/>
      <c r="BG982" s="269"/>
      <c r="BH982" s="269"/>
      <c r="BI982" s="269"/>
      <c r="BJ982" s="269"/>
      <c r="BK982" s="269"/>
      <c r="BL982" s="269"/>
      <c r="BM982" s="269"/>
      <c r="BN982" s="269"/>
      <c r="BO982" s="269"/>
      <c r="BP982" s="269"/>
      <c r="BQ982" s="269"/>
    </row>
    <row r="983" spans="1:69" ht="15.75" customHeight="1">
      <c r="A983" s="269"/>
      <c r="B983" s="269"/>
      <c r="C983" s="269"/>
      <c r="D983" s="269"/>
      <c r="E983" s="269"/>
      <c r="F983" s="269"/>
      <c r="G983" s="269"/>
      <c r="H983" s="269"/>
      <c r="I983" s="269"/>
      <c r="J983" s="269"/>
      <c r="K983" s="269"/>
      <c r="L983" s="269"/>
      <c r="M983" s="269"/>
      <c r="N983" s="269"/>
      <c r="O983" s="269"/>
      <c r="P983" s="269"/>
      <c r="Q983" s="269"/>
      <c r="R983" s="269"/>
      <c r="S983" s="269"/>
      <c r="T983" s="269"/>
      <c r="U983" s="269"/>
      <c r="V983" s="269"/>
      <c r="W983" s="269"/>
      <c r="X983" s="269"/>
      <c r="Y983" s="269"/>
      <c r="Z983" s="269"/>
      <c r="AA983" s="269"/>
      <c r="AB983" s="269"/>
      <c r="AC983" s="269"/>
      <c r="AD983" s="269"/>
      <c r="AE983" s="269"/>
      <c r="AF983" s="269"/>
      <c r="AG983" s="269"/>
      <c r="AH983" s="269"/>
      <c r="AI983" s="269"/>
      <c r="AJ983" s="269"/>
      <c r="AK983" s="269"/>
      <c r="AL983" s="269"/>
      <c r="AM983" s="269"/>
      <c r="AN983" s="269"/>
      <c r="AO983" s="269"/>
      <c r="AP983" s="269"/>
      <c r="AQ983" s="269"/>
      <c r="AR983" s="269"/>
      <c r="AS983" s="269"/>
      <c r="AT983" s="269"/>
      <c r="AU983" s="269"/>
      <c r="AV983" s="269"/>
      <c r="AW983" s="269"/>
      <c r="AX983" s="269"/>
      <c r="AY983" s="269"/>
      <c r="AZ983" s="269"/>
      <c r="BA983" s="269"/>
      <c r="BB983" s="269"/>
      <c r="BC983" s="269"/>
      <c r="BD983" s="269"/>
      <c r="BE983" s="269"/>
      <c r="BF983" s="269"/>
      <c r="BG983" s="269"/>
      <c r="BH983" s="269"/>
      <c r="BI983" s="269"/>
      <c r="BJ983" s="269"/>
      <c r="BK983" s="269"/>
      <c r="BL983" s="269"/>
      <c r="BM983" s="269"/>
      <c r="BN983" s="269"/>
      <c r="BO983" s="269"/>
      <c r="BP983" s="269"/>
      <c r="BQ983" s="269"/>
    </row>
    <row r="984" spans="1:69" ht="15.75" customHeight="1">
      <c r="A984" s="269"/>
      <c r="B984" s="269"/>
      <c r="C984" s="269"/>
      <c r="D984" s="269"/>
      <c r="E984" s="269"/>
      <c r="F984" s="269"/>
      <c r="G984" s="269"/>
      <c r="H984" s="269"/>
      <c r="I984" s="269"/>
      <c r="J984" s="269"/>
      <c r="K984" s="269"/>
      <c r="L984" s="269"/>
      <c r="M984" s="269"/>
      <c r="N984" s="269"/>
      <c r="O984" s="269"/>
      <c r="P984" s="269"/>
      <c r="Q984" s="269"/>
      <c r="R984" s="269"/>
      <c r="S984" s="269"/>
      <c r="T984" s="269"/>
      <c r="U984" s="269"/>
      <c r="V984" s="269"/>
      <c r="W984" s="269"/>
      <c r="X984" s="269"/>
      <c r="Y984" s="269"/>
      <c r="Z984" s="269"/>
      <c r="AA984" s="269"/>
      <c r="AB984" s="269"/>
      <c r="AC984" s="269"/>
      <c r="AD984" s="269"/>
      <c r="AE984" s="269"/>
      <c r="AF984" s="269"/>
      <c r="AG984" s="269"/>
      <c r="AH984" s="269"/>
      <c r="AI984" s="269"/>
      <c r="AJ984" s="269"/>
      <c r="AK984" s="269"/>
      <c r="AL984" s="269"/>
      <c r="AM984" s="269"/>
      <c r="AN984" s="269"/>
      <c r="AO984" s="269"/>
      <c r="AP984" s="269"/>
      <c r="AQ984" s="269"/>
      <c r="AR984" s="269"/>
      <c r="AS984" s="269"/>
      <c r="AT984" s="269"/>
      <c r="AU984" s="269"/>
      <c r="AV984" s="269"/>
      <c r="AW984" s="269"/>
      <c r="AX984" s="269"/>
      <c r="AY984" s="269"/>
      <c r="AZ984" s="269"/>
      <c r="BA984" s="269"/>
      <c r="BB984" s="269"/>
      <c r="BC984" s="269"/>
      <c r="BD984" s="269"/>
      <c r="BE984" s="269"/>
      <c r="BF984" s="269"/>
      <c r="BG984" s="269"/>
      <c r="BH984" s="269"/>
      <c r="BI984" s="269"/>
      <c r="BJ984" s="269"/>
      <c r="BK984" s="269"/>
      <c r="BL984" s="269"/>
      <c r="BM984" s="269"/>
      <c r="BN984" s="269"/>
      <c r="BO984" s="269"/>
      <c r="BP984" s="269"/>
      <c r="BQ984" s="269"/>
    </row>
    <row r="985" spans="1:69" ht="15.75" customHeight="1">
      <c r="A985" s="269"/>
      <c r="B985" s="269"/>
      <c r="C985" s="269"/>
      <c r="D985" s="269"/>
      <c r="E985" s="269"/>
      <c r="F985" s="269"/>
      <c r="G985" s="269"/>
      <c r="H985" s="269"/>
      <c r="I985" s="269"/>
      <c r="J985" s="269"/>
      <c r="K985" s="269"/>
      <c r="L985" s="269"/>
      <c r="M985" s="269"/>
      <c r="N985" s="269"/>
      <c r="O985" s="269"/>
      <c r="P985" s="269"/>
      <c r="Q985" s="269"/>
      <c r="R985" s="269"/>
      <c r="S985" s="269"/>
      <c r="T985" s="269"/>
      <c r="U985" s="269"/>
      <c r="V985" s="269"/>
      <c r="W985" s="269"/>
      <c r="X985" s="269"/>
      <c r="Y985" s="269"/>
      <c r="Z985" s="269"/>
      <c r="AA985" s="269"/>
      <c r="AB985" s="269"/>
      <c r="AC985" s="269"/>
      <c r="AD985" s="269"/>
      <c r="AE985" s="269"/>
      <c r="AF985" s="269"/>
      <c r="AG985" s="269"/>
      <c r="AH985" s="269"/>
      <c r="AI985" s="269"/>
      <c r="AJ985" s="269"/>
      <c r="AK985" s="269"/>
      <c r="AL985" s="269"/>
      <c r="AM985" s="269"/>
      <c r="AN985" s="269"/>
      <c r="AO985" s="269"/>
      <c r="AP985" s="269"/>
      <c r="AQ985" s="269"/>
      <c r="AR985" s="269"/>
      <c r="AS985" s="269"/>
      <c r="AT985" s="269"/>
      <c r="AU985" s="269"/>
      <c r="AV985" s="269"/>
      <c r="AW985" s="269"/>
      <c r="AX985" s="269"/>
      <c r="AY985" s="269"/>
      <c r="AZ985" s="269"/>
      <c r="BA985" s="269"/>
      <c r="BB985" s="269"/>
      <c r="BC985" s="269"/>
      <c r="BD985" s="269"/>
      <c r="BE985" s="269"/>
      <c r="BF985" s="269"/>
      <c r="BG985" s="269"/>
      <c r="BH985" s="269"/>
      <c r="BI985" s="269"/>
      <c r="BJ985" s="269"/>
      <c r="BK985" s="269"/>
      <c r="BL985" s="269"/>
      <c r="BM985" s="269"/>
      <c r="BN985" s="269"/>
      <c r="BO985" s="269"/>
      <c r="BP985" s="269"/>
      <c r="BQ985" s="269"/>
    </row>
    <row r="986" spans="1:69" ht="15.75" customHeight="1">
      <c r="A986" s="269"/>
      <c r="B986" s="269"/>
      <c r="C986" s="269"/>
      <c r="D986" s="269"/>
      <c r="E986" s="269"/>
      <c r="F986" s="269"/>
      <c r="G986" s="269"/>
      <c r="H986" s="269"/>
      <c r="I986" s="269"/>
      <c r="J986" s="269"/>
      <c r="K986" s="269"/>
      <c r="L986" s="269"/>
      <c r="M986" s="269"/>
      <c r="N986" s="269"/>
      <c r="O986" s="269"/>
      <c r="P986" s="269"/>
      <c r="Q986" s="269"/>
      <c r="R986" s="269"/>
      <c r="S986" s="269"/>
      <c r="T986" s="269"/>
      <c r="U986" s="269"/>
      <c r="V986" s="269"/>
      <c r="W986" s="269"/>
      <c r="X986" s="269"/>
      <c r="Y986" s="269"/>
      <c r="Z986" s="269"/>
      <c r="AA986" s="269"/>
      <c r="AB986" s="269"/>
      <c r="AC986" s="269"/>
      <c r="AD986" s="269"/>
      <c r="AE986" s="269"/>
      <c r="AF986" s="269"/>
      <c r="AG986" s="269"/>
      <c r="AH986" s="269"/>
      <c r="AI986" s="269"/>
      <c r="AJ986" s="269"/>
      <c r="AK986" s="269"/>
      <c r="AL986" s="269"/>
      <c r="AM986" s="269"/>
      <c r="AN986" s="269"/>
      <c r="AO986" s="269"/>
      <c r="AP986" s="269"/>
      <c r="AQ986" s="269"/>
      <c r="AR986" s="269"/>
      <c r="AS986" s="269"/>
      <c r="AT986" s="269"/>
      <c r="AU986" s="269"/>
      <c r="AV986" s="269"/>
      <c r="AW986" s="269"/>
      <c r="AX986" s="269"/>
      <c r="AY986" s="269"/>
      <c r="AZ986" s="269"/>
      <c r="BA986" s="269"/>
      <c r="BB986" s="269"/>
      <c r="BC986" s="269"/>
      <c r="BD986" s="269"/>
      <c r="BE986" s="269"/>
      <c r="BF986" s="269"/>
      <c r="BG986" s="269"/>
      <c r="BH986" s="269"/>
      <c r="BI986" s="269"/>
      <c r="BJ986" s="269"/>
      <c r="BK986" s="269"/>
      <c r="BL986" s="269"/>
      <c r="BM986" s="269"/>
      <c r="BN986" s="269"/>
      <c r="BO986" s="269"/>
      <c r="BP986" s="269"/>
      <c r="BQ986" s="269"/>
    </row>
    <row r="987" spans="1:69" ht="15.75" customHeight="1">
      <c r="A987" s="269"/>
      <c r="B987" s="269"/>
      <c r="C987" s="269"/>
      <c r="D987" s="269"/>
      <c r="E987" s="269"/>
      <c r="F987" s="269"/>
      <c r="G987" s="269"/>
      <c r="H987" s="269"/>
      <c r="I987" s="269"/>
      <c r="J987" s="269"/>
      <c r="K987" s="269"/>
      <c r="L987" s="269"/>
      <c r="M987" s="269"/>
      <c r="N987" s="269"/>
      <c r="O987" s="269"/>
      <c r="P987" s="269"/>
      <c r="Q987" s="269"/>
      <c r="R987" s="269"/>
      <c r="S987" s="269"/>
      <c r="T987" s="269"/>
      <c r="U987" s="269"/>
      <c r="V987" s="269"/>
      <c r="W987" s="269"/>
      <c r="X987" s="269"/>
      <c r="Y987" s="269"/>
      <c r="Z987" s="269"/>
      <c r="AA987" s="269"/>
      <c r="AB987" s="269"/>
      <c r="AC987" s="269"/>
      <c r="AD987" s="269"/>
      <c r="AE987" s="269"/>
      <c r="AF987" s="269"/>
      <c r="AG987" s="269"/>
      <c r="AH987" s="269"/>
      <c r="AI987" s="269"/>
      <c r="AJ987" s="269"/>
      <c r="AK987" s="269"/>
      <c r="AL987" s="269"/>
      <c r="AM987" s="269"/>
      <c r="AN987" s="269"/>
      <c r="AO987" s="269"/>
      <c r="AP987" s="269"/>
      <c r="AQ987" s="269"/>
      <c r="AR987" s="269"/>
      <c r="AS987" s="269"/>
      <c r="AT987" s="269"/>
      <c r="AU987" s="269"/>
      <c r="AV987" s="269"/>
      <c r="AW987" s="269"/>
      <c r="AX987" s="269"/>
      <c r="AY987" s="269"/>
      <c r="AZ987" s="269"/>
      <c r="BA987" s="269"/>
      <c r="BB987" s="269"/>
      <c r="BC987" s="269"/>
      <c r="BD987" s="269"/>
      <c r="BE987" s="269"/>
      <c r="BF987" s="269"/>
      <c r="BG987" s="269"/>
      <c r="BH987" s="269"/>
      <c r="BI987" s="269"/>
      <c r="BJ987" s="269"/>
      <c r="BK987" s="269"/>
      <c r="BL987" s="269"/>
      <c r="BM987" s="269"/>
      <c r="BN987" s="269"/>
      <c r="BO987" s="269"/>
      <c r="BP987" s="269"/>
      <c r="BQ987" s="269"/>
    </row>
    <row r="988" spans="1:69" ht="15.75" customHeight="1">
      <c r="A988" s="269"/>
      <c r="B988" s="269"/>
      <c r="C988" s="269"/>
      <c r="D988" s="269"/>
      <c r="E988" s="269"/>
      <c r="F988" s="269"/>
      <c r="G988" s="269"/>
      <c r="H988" s="269"/>
      <c r="I988" s="269"/>
      <c r="J988" s="269"/>
      <c r="K988" s="269"/>
      <c r="L988" s="269"/>
      <c r="M988" s="269"/>
      <c r="N988" s="269"/>
      <c r="O988" s="269"/>
      <c r="P988" s="269"/>
      <c r="Q988" s="269"/>
      <c r="R988" s="269"/>
      <c r="S988" s="269"/>
      <c r="T988" s="269"/>
      <c r="U988" s="269"/>
      <c r="V988" s="269"/>
      <c r="W988" s="269"/>
      <c r="X988" s="269"/>
      <c r="Y988" s="269"/>
      <c r="Z988" s="269"/>
      <c r="AA988" s="269"/>
      <c r="AB988" s="269"/>
      <c r="AC988" s="269"/>
      <c r="AD988" s="269"/>
      <c r="AE988" s="269"/>
      <c r="AF988" s="269"/>
      <c r="AG988" s="269"/>
      <c r="AH988" s="269"/>
      <c r="AI988" s="269"/>
      <c r="AJ988" s="269"/>
      <c r="AK988" s="269"/>
      <c r="AL988" s="269"/>
      <c r="AM988" s="269"/>
      <c r="AN988" s="269"/>
      <c r="AO988" s="269"/>
      <c r="AP988" s="269"/>
      <c r="AQ988" s="269"/>
      <c r="AR988" s="269"/>
      <c r="AS988" s="269"/>
      <c r="AT988" s="269"/>
      <c r="AU988" s="269"/>
      <c r="AV988" s="269"/>
      <c r="AW988" s="269"/>
      <c r="AX988" s="269"/>
      <c r="AY988" s="269"/>
      <c r="AZ988" s="269"/>
      <c r="BA988" s="269"/>
      <c r="BB988" s="269"/>
      <c r="BC988" s="269"/>
      <c r="BD988" s="269"/>
      <c r="BE988" s="269"/>
      <c r="BF988" s="269"/>
      <c r="BG988" s="269"/>
      <c r="BH988" s="269"/>
      <c r="BI988" s="269"/>
      <c r="BJ988" s="269"/>
      <c r="BK988" s="269"/>
      <c r="BL988" s="269"/>
      <c r="BM988" s="269"/>
      <c r="BN988" s="269"/>
      <c r="BO988" s="269"/>
      <c r="BP988" s="269"/>
      <c r="BQ988" s="269"/>
    </row>
    <row r="989" spans="1:69" ht="15.75" customHeight="1">
      <c r="A989" s="269"/>
      <c r="B989" s="269"/>
      <c r="C989" s="269"/>
      <c r="D989" s="269"/>
      <c r="E989" s="269"/>
      <c r="F989" s="269"/>
      <c r="G989" s="269"/>
      <c r="H989" s="269"/>
      <c r="I989" s="269"/>
      <c r="J989" s="269"/>
      <c r="K989" s="269"/>
      <c r="L989" s="269"/>
      <c r="M989" s="269"/>
      <c r="N989" s="269"/>
      <c r="O989" s="269"/>
      <c r="P989" s="269"/>
      <c r="Q989" s="269"/>
      <c r="R989" s="269"/>
      <c r="S989" s="269"/>
      <c r="T989" s="269"/>
      <c r="U989" s="269"/>
      <c r="V989" s="269"/>
      <c r="W989" s="269"/>
      <c r="X989" s="269"/>
      <c r="Y989" s="269"/>
      <c r="Z989" s="269"/>
      <c r="AA989" s="269"/>
      <c r="AB989" s="269"/>
      <c r="AC989" s="269"/>
      <c r="AD989" s="269"/>
      <c r="AE989" s="269"/>
      <c r="AF989" s="269"/>
      <c r="AG989" s="269"/>
      <c r="AH989" s="269"/>
      <c r="AI989" s="269"/>
      <c r="AJ989" s="269"/>
      <c r="AK989" s="269"/>
      <c r="AL989" s="269"/>
      <c r="AM989" s="269"/>
      <c r="AN989" s="269"/>
      <c r="AO989" s="269"/>
      <c r="AP989" s="269"/>
      <c r="AQ989" s="269"/>
      <c r="AR989" s="269"/>
      <c r="AS989" s="269"/>
      <c r="AT989" s="269"/>
      <c r="AU989" s="269"/>
      <c r="AV989" s="269"/>
      <c r="AW989" s="269"/>
      <c r="AX989" s="269"/>
      <c r="AY989" s="269"/>
      <c r="AZ989" s="269"/>
      <c r="BA989" s="269"/>
      <c r="BB989" s="269"/>
      <c r="BC989" s="269"/>
      <c r="BD989" s="269"/>
      <c r="BE989" s="269"/>
      <c r="BF989" s="269"/>
      <c r="BG989" s="269"/>
      <c r="BH989" s="269"/>
      <c r="BI989" s="269"/>
      <c r="BJ989" s="269"/>
      <c r="BK989" s="269"/>
      <c r="BL989" s="269"/>
      <c r="BM989" s="269"/>
      <c r="BN989" s="269"/>
      <c r="BO989" s="269"/>
      <c r="BP989" s="269"/>
      <c r="BQ989" s="269"/>
    </row>
    <row r="990" spans="1:69" ht="15.75" customHeight="1">
      <c r="A990" s="269"/>
      <c r="B990" s="269"/>
      <c r="C990" s="269"/>
      <c r="D990" s="269"/>
      <c r="E990" s="269"/>
      <c r="F990" s="269"/>
      <c r="G990" s="269"/>
      <c r="H990" s="269"/>
      <c r="I990" s="269"/>
      <c r="J990" s="269"/>
      <c r="K990" s="269"/>
      <c r="L990" s="269"/>
      <c r="M990" s="269"/>
      <c r="N990" s="269"/>
      <c r="O990" s="269"/>
      <c r="P990" s="269"/>
      <c r="Q990" s="269"/>
      <c r="R990" s="269"/>
      <c r="S990" s="269"/>
      <c r="T990" s="269"/>
      <c r="U990" s="269"/>
      <c r="V990" s="269"/>
      <c r="W990" s="269"/>
      <c r="X990" s="269"/>
      <c r="Y990" s="269"/>
      <c r="Z990" s="269"/>
      <c r="AA990" s="269"/>
      <c r="AB990" s="269"/>
      <c r="AC990" s="269"/>
      <c r="AD990" s="269"/>
      <c r="AE990" s="269"/>
      <c r="AF990" s="269"/>
      <c r="AG990" s="269"/>
      <c r="AH990" s="269"/>
      <c r="AI990" s="269"/>
      <c r="AJ990" s="269"/>
      <c r="AK990" s="269"/>
      <c r="AL990" s="269"/>
      <c r="AM990" s="269"/>
      <c r="AN990" s="269"/>
      <c r="AO990" s="269"/>
      <c r="AP990" s="269"/>
      <c r="AQ990" s="269"/>
      <c r="AR990" s="269"/>
      <c r="AS990" s="269"/>
      <c r="AT990" s="269"/>
      <c r="AU990" s="269"/>
      <c r="AV990" s="269"/>
      <c r="AW990" s="269"/>
      <c r="AX990" s="269"/>
      <c r="AY990" s="269"/>
      <c r="AZ990" s="269"/>
      <c r="BA990" s="269"/>
      <c r="BB990" s="269"/>
      <c r="BC990" s="269"/>
      <c r="BD990" s="269"/>
      <c r="BE990" s="269"/>
      <c r="BF990" s="269"/>
      <c r="BG990" s="269"/>
      <c r="BH990" s="269"/>
      <c r="BI990" s="269"/>
      <c r="BJ990" s="269"/>
      <c r="BK990" s="269"/>
      <c r="BL990" s="269"/>
      <c r="BM990" s="269"/>
      <c r="BN990" s="269"/>
      <c r="BO990" s="269"/>
      <c r="BP990" s="269"/>
      <c r="BQ990" s="269"/>
    </row>
    <row r="991" spans="1:69" ht="15.75" customHeight="1">
      <c r="A991" s="269"/>
      <c r="B991" s="269"/>
      <c r="C991" s="269"/>
      <c r="D991" s="269"/>
      <c r="E991" s="269"/>
      <c r="F991" s="269"/>
      <c r="G991" s="269"/>
      <c r="H991" s="269"/>
      <c r="I991" s="269"/>
      <c r="J991" s="269"/>
      <c r="K991" s="269"/>
      <c r="L991" s="269"/>
      <c r="M991" s="269"/>
      <c r="N991" s="269"/>
      <c r="O991" s="269"/>
      <c r="P991" s="269"/>
      <c r="Q991" s="269"/>
      <c r="R991" s="269"/>
      <c r="S991" s="269"/>
      <c r="T991" s="269"/>
      <c r="U991" s="269"/>
      <c r="V991" s="269"/>
      <c r="W991" s="269"/>
      <c r="X991" s="269"/>
      <c r="Y991" s="269"/>
      <c r="Z991" s="269"/>
      <c r="AA991" s="269"/>
      <c r="AB991" s="269"/>
      <c r="AC991" s="269"/>
      <c r="AD991" s="269"/>
      <c r="AE991" s="269"/>
      <c r="AF991" s="269"/>
      <c r="AG991" s="269"/>
      <c r="AH991" s="269"/>
      <c r="AI991" s="269"/>
      <c r="AJ991" s="269"/>
      <c r="AK991" s="269"/>
      <c r="AL991" s="269"/>
      <c r="AM991" s="269"/>
      <c r="AN991" s="269"/>
      <c r="AO991" s="269"/>
      <c r="AP991" s="269"/>
      <c r="AQ991" s="269"/>
      <c r="AR991" s="269"/>
      <c r="AS991" s="269"/>
      <c r="AT991" s="269"/>
      <c r="AU991" s="269"/>
      <c r="AV991" s="269"/>
      <c r="AW991" s="269"/>
      <c r="AX991" s="269"/>
      <c r="AY991" s="269"/>
      <c r="AZ991" s="269"/>
      <c r="BA991" s="269"/>
      <c r="BB991" s="269"/>
      <c r="BC991" s="269"/>
      <c r="BD991" s="269"/>
      <c r="BE991" s="269"/>
      <c r="BF991" s="269"/>
      <c r="BG991" s="269"/>
      <c r="BH991" s="269"/>
      <c r="BI991" s="269"/>
      <c r="BJ991" s="269"/>
      <c r="BK991" s="269"/>
      <c r="BL991" s="269"/>
      <c r="BM991" s="269"/>
      <c r="BN991" s="269"/>
      <c r="BO991" s="269"/>
      <c r="BP991" s="269"/>
      <c r="BQ991" s="269"/>
    </row>
    <row r="992" spans="1:69" ht="15.75" customHeight="1">
      <c r="A992" s="269"/>
      <c r="B992" s="269"/>
      <c r="C992" s="269"/>
      <c r="D992" s="269"/>
      <c r="E992" s="269"/>
      <c r="F992" s="269"/>
      <c r="G992" s="269"/>
      <c r="H992" s="269"/>
      <c r="I992" s="269"/>
      <c r="J992" s="269"/>
      <c r="K992" s="269"/>
      <c r="L992" s="269"/>
      <c r="M992" s="269"/>
      <c r="N992" s="269"/>
      <c r="O992" s="269"/>
      <c r="P992" s="269"/>
      <c r="Q992" s="269"/>
      <c r="R992" s="269"/>
      <c r="S992" s="269"/>
      <c r="T992" s="269"/>
      <c r="U992" s="269"/>
      <c r="V992" s="269"/>
      <c r="W992" s="269"/>
      <c r="X992" s="269"/>
      <c r="Y992" s="269"/>
      <c r="Z992" s="269"/>
      <c r="AA992" s="269"/>
      <c r="AB992" s="269"/>
      <c r="AC992" s="269"/>
      <c r="AD992" s="269"/>
      <c r="AE992" s="269"/>
      <c r="AF992" s="269"/>
      <c r="AG992" s="269"/>
      <c r="AH992" s="269"/>
      <c r="AI992" s="269"/>
      <c r="AJ992" s="269"/>
      <c r="AK992" s="269"/>
      <c r="AL992" s="269"/>
      <c r="AM992" s="269"/>
      <c r="AN992" s="269"/>
      <c r="AO992" s="269"/>
      <c r="AP992" s="269"/>
      <c r="AQ992" s="269"/>
      <c r="AR992" s="269"/>
      <c r="AS992" s="269"/>
      <c r="AT992" s="269"/>
      <c r="AU992" s="269"/>
      <c r="AV992" s="269"/>
      <c r="AW992" s="269"/>
      <c r="AX992" s="269"/>
      <c r="AY992" s="269"/>
      <c r="AZ992" s="269"/>
      <c r="BA992" s="269"/>
      <c r="BB992" s="269"/>
      <c r="BC992" s="269"/>
      <c r="BD992" s="269"/>
      <c r="BE992" s="269"/>
      <c r="BF992" s="269"/>
      <c r="BG992" s="269"/>
      <c r="BH992" s="269"/>
      <c r="BI992" s="269"/>
      <c r="BJ992" s="269"/>
      <c r="BK992" s="269"/>
      <c r="BL992" s="269"/>
      <c r="BM992" s="269"/>
      <c r="BN992" s="269"/>
      <c r="BO992" s="269"/>
      <c r="BP992" s="269"/>
      <c r="BQ992" s="269"/>
    </row>
    <row r="993" spans="1:69" ht="15.75" customHeight="1">
      <c r="A993" s="269"/>
      <c r="B993" s="269"/>
      <c r="C993" s="269"/>
      <c r="D993" s="269"/>
      <c r="E993" s="269"/>
      <c r="F993" s="269"/>
      <c r="G993" s="269"/>
      <c r="H993" s="269"/>
      <c r="I993" s="269"/>
      <c r="J993" s="269"/>
      <c r="K993" s="269"/>
      <c r="L993" s="269"/>
      <c r="M993" s="269"/>
      <c r="N993" s="269"/>
      <c r="O993" s="269"/>
      <c r="P993" s="269"/>
      <c r="Q993" s="269"/>
      <c r="R993" s="269"/>
      <c r="S993" s="269"/>
      <c r="T993" s="269"/>
      <c r="U993" s="269"/>
      <c r="V993" s="269"/>
      <c r="W993" s="269"/>
      <c r="X993" s="269"/>
      <c r="Y993" s="269"/>
      <c r="Z993" s="269"/>
      <c r="AA993" s="269"/>
      <c r="AB993" s="269"/>
      <c r="AC993" s="269"/>
      <c r="AD993" s="269"/>
      <c r="AE993" s="269"/>
      <c r="AF993" s="269"/>
      <c r="AG993" s="269"/>
      <c r="AH993" s="269"/>
      <c r="AI993" s="269"/>
      <c r="AJ993" s="269"/>
      <c r="AK993" s="269"/>
      <c r="AL993" s="269"/>
      <c r="AM993" s="269"/>
      <c r="AN993" s="269"/>
      <c r="AO993" s="269"/>
      <c r="AP993" s="269"/>
      <c r="AQ993" s="269"/>
      <c r="AR993" s="269"/>
      <c r="AS993" s="269"/>
      <c r="AT993" s="269"/>
      <c r="AU993" s="269"/>
      <c r="AV993" s="269"/>
      <c r="AW993" s="269"/>
      <c r="AX993" s="269"/>
      <c r="AY993" s="269"/>
      <c r="AZ993" s="269"/>
      <c r="BA993" s="269"/>
      <c r="BB993" s="269"/>
      <c r="BC993" s="269"/>
      <c r="BD993" s="269"/>
      <c r="BE993" s="269"/>
      <c r="BF993" s="269"/>
      <c r="BG993" s="269"/>
      <c r="BH993" s="269"/>
      <c r="BI993" s="269"/>
      <c r="BJ993" s="269"/>
      <c r="BK993" s="269"/>
      <c r="BL993" s="269"/>
      <c r="BM993" s="269"/>
      <c r="BN993" s="269"/>
      <c r="BO993" s="269"/>
      <c r="BP993" s="269"/>
      <c r="BQ993" s="269"/>
    </row>
    <row r="994" spans="1:69" ht="15.75" customHeight="1">
      <c r="A994" s="269"/>
      <c r="B994" s="269"/>
      <c r="C994" s="269"/>
      <c r="D994" s="269"/>
      <c r="E994" s="269"/>
      <c r="F994" s="269"/>
      <c r="G994" s="269"/>
      <c r="H994" s="269"/>
      <c r="I994" s="269"/>
      <c r="J994" s="269"/>
      <c r="K994" s="269"/>
      <c r="L994" s="269"/>
      <c r="M994" s="269"/>
      <c r="N994" s="269"/>
      <c r="O994" s="269"/>
      <c r="P994" s="269"/>
      <c r="Q994" s="269"/>
      <c r="R994" s="269"/>
      <c r="S994" s="269"/>
      <c r="T994" s="269"/>
      <c r="U994" s="269"/>
      <c r="V994" s="269"/>
      <c r="W994" s="269"/>
      <c r="X994" s="269"/>
      <c r="Y994" s="269"/>
      <c r="Z994" s="269"/>
      <c r="AA994" s="269"/>
      <c r="AB994" s="269"/>
      <c r="AC994" s="269"/>
      <c r="AD994" s="269"/>
      <c r="AE994" s="269"/>
      <c r="AF994" s="269"/>
      <c r="AG994" s="269"/>
      <c r="AH994" s="269"/>
      <c r="AI994" s="269"/>
      <c r="AJ994" s="269"/>
      <c r="AK994" s="269"/>
      <c r="AL994" s="269"/>
      <c r="AM994" s="269"/>
      <c r="AN994" s="269"/>
      <c r="AO994" s="269"/>
      <c r="AP994" s="269"/>
      <c r="AQ994" s="269"/>
      <c r="AR994" s="269"/>
      <c r="AS994" s="269"/>
      <c r="AT994" s="269"/>
      <c r="AU994" s="269"/>
      <c r="AV994" s="269"/>
      <c r="AW994" s="269"/>
      <c r="AX994" s="269"/>
      <c r="AY994" s="269"/>
      <c r="AZ994" s="269"/>
      <c r="BA994" s="269"/>
      <c r="BB994" s="269"/>
      <c r="BC994" s="269"/>
      <c r="BD994" s="269"/>
      <c r="BE994" s="269"/>
      <c r="BF994" s="269"/>
      <c r="BG994" s="269"/>
      <c r="BH994" s="269"/>
      <c r="BI994" s="269"/>
      <c r="BJ994" s="269"/>
      <c r="BK994" s="269"/>
      <c r="BL994" s="269"/>
      <c r="BM994" s="269"/>
      <c r="BN994" s="269"/>
      <c r="BO994" s="269"/>
      <c r="BP994" s="269"/>
      <c r="BQ994" s="269"/>
    </row>
    <row r="995" spans="1:69" ht="15.75" customHeight="1">
      <c r="A995" s="269"/>
      <c r="B995" s="269"/>
      <c r="C995" s="269"/>
      <c r="D995" s="269"/>
      <c r="E995" s="269"/>
      <c r="F995" s="269"/>
      <c r="G995" s="269"/>
      <c r="H995" s="269"/>
      <c r="I995" s="269"/>
      <c r="J995" s="269"/>
      <c r="K995" s="269"/>
      <c r="L995" s="269"/>
      <c r="M995" s="269"/>
      <c r="N995" s="269"/>
      <c r="O995" s="269"/>
      <c r="P995" s="269"/>
      <c r="Q995" s="269"/>
      <c r="R995" s="269"/>
      <c r="S995" s="269"/>
      <c r="T995" s="269"/>
      <c r="U995" s="269"/>
      <c r="V995" s="269"/>
      <c r="W995" s="269"/>
      <c r="X995" s="269"/>
      <c r="Y995" s="269"/>
      <c r="Z995" s="269"/>
      <c r="AA995" s="269"/>
      <c r="AB995" s="269"/>
      <c r="AC995" s="269"/>
      <c r="AD995" s="269"/>
      <c r="AE995" s="269"/>
      <c r="AF995" s="269"/>
      <c r="AG995" s="269"/>
      <c r="AH995" s="269"/>
      <c r="AI995" s="269"/>
      <c r="AJ995" s="269"/>
      <c r="AK995" s="269"/>
      <c r="AL995" s="269"/>
      <c r="AM995" s="269"/>
      <c r="AN995" s="269"/>
      <c r="AO995" s="269"/>
      <c r="AP995" s="269"/>
      <c r="AQ995" s="269"/>
      <c r="AR995" s="269"/>
      <c r="AS995" s="269"/>
      <c r="AT995" s="269"/>
      <c r="AU995" s="269"/>
      <c r="AV995" s="269"/>
      <c r="AW995" s="269"/>
      <c r="AX995" s="269"/>
      <c r="AY995" s="269"/>
      <c r="AZ995" s="269"/>
      <c r="BA995" s="269"/>
      <c r="BB995" s="269"/>
      <c r="BC995" s="269"/>
      <c r="BD995" s="269"/>
      <c r="BE995" s="269"/>
      <c r="BF995" s="269"/>
      <c r="BG995" s="269"/>
      <c r="BH995" s="269"/>
      <c r="BI995" s="269"/>
      <c r="BJ995" s="269"/>
      <c r="BK995" s="269"/>
      <c r="BL995" s="269"/>
      <c r="BM995" s="269"/>
      <c r="BN995" s="269"/>
      <c r="BO995" s="269"/>
      <c r="BP995" s="269"/>
      <c r="BQ995" s="269"/>
    </row>
    <row r="996" spans="1:69" ht="15.75" customHeight="1">
      <c r="A996" s="269"/>
      <c r="B996" s="269"/>
      <c r="C996" s="269"/>
      <c r="D996" s="269"/>
      <c r="E996" s="269"/>
      <c r="F996" s="269"/>
      <c r="G996" s="269"/>
      <c r="H996" s="269"/>
      <c r="I996" s="269"/>
      <c r="J996" s="269"/>
      <c r="K996" s="269"/>
      <c r="L996" s="269"/>
      <c r="M996" s="269"/>
      <c r="N996" s="269"/>
      <c r="O996" s="269"/>
      <c r="P996" s="269"/>
      <c r="Q996" s="269"/>
      <c r="R996" s="269"/>
      <c r="S996" s="269"/>
      <c r="T996" s="269"/>
      <c r="U996" s="269"/>
      <c r="V996" s="269"/>
      <c r="W996" s="269"/>
      <c r="X996" s="269"/>
      <c r="Y996" s="269"/>
      <c r="Z996" s="269"/>
      <c r="AA996" s="269"/>
      <c r="AB996" s="269"/>
      <c r="AC996" s="269"/>
      <c r="AD996" s="269"/>
      <c r="AE996" s="269"/>
      <c r="AF996" s="269"/>
      <c r="AG996" s="269"/>
      <c r="AH996" s="269"/>
      <c r="AI996" s="269"/>
      <c r="AJ996" s="269"/>
      <c r="AK996" s="269"/>
      <c r="AL996" s="269"/>
      <c r="AM996" s="269"/>
      <c r="AN996" s="269"/>
      <c r="AO996" s="269"/>
      <c r="AP996" s="269"/>
      <c r="AQ996" s="269"/>
      <c r="AR996" s="269"/>
      <c r="AS996" s="269"/>
      <c r="AT996" s="269"/>
      <c r="AU996" s="269"/>
      <c r="AV996" s="269"/>
      <c r="AW996" s="269"/>
      <c r="AX996" s="269"/>
      <c r="AY996" s="269"/>
      <c r="AZ996" s="269"/>
      <c r="BA996" s="269"/>
      <c r="BB996" s="269"/>
      <c r="BC996" s="269"/>
      <c r="BD996" s="269"/>
      <c r="BE996" s="269"/>
      <c r="BF996" s="269"/>
      <c r="BG996" s="269"/>
      <c r="BH996" s="269"/>
      <c r="BI996" s="269"/>
      <c r="BJ996" s="269"/>
      <c r="BK996" s="269"/>
      <c r="BL996" s="269"/>
      <c r="BM996" s="269"/>
      <c r="BN996" s="269"/>
      <c r="BO996" s="269"/>
      <c r="BP996" s="269"/>
      <c r="BQ996" s="269"/>
    </row>
    <row r="997" spans="1:69" ht="15.75" customHeight="1">
      <c r="A997" s="269"/>
      <c r="B997" s="269"/>
      <c r="C997" s="269"/>
      <c r="D997" s="269"/>
      <c r="E997" s="269"/>
      <c r="F997" s="269"/>
      <c r="G997" s="269"/>
      <c r="H997" s="269"/>
      <c r="I997" s="269"/>
      <c r="J997" s="269"/>
      <c r="K997" s="269"/>
      <c r="L997" s="269"/>
      <c r="M997" s="269"/>
      <c r="N997" s="269"/>
      <c r="O997" s="269"/>
      <c r="P997" s="269"/>
      <c r="Q997" s="269"/>
      <c r="R997" s="269"/>
      <c r="S997" s="269"/>
      <c r="T997" s="269"/>
      <c r="U997" s="269"/>
      <c r="V997" s="269"/>
      <c r="W997" s="269"/>
      <c r="X997" s="269"/>
      <c r="Y997" s="269"/>
      <c r="Z997" s="269"/>
      <c r="AA997" s="269"/>
      <c r="AB997" s="269"/>
      <c r="AC997" s="269"/>
      <c r="AD997" s="269"/>
      <c r="AE997" s="269"/>
      <c r="AF997" s="269"/>
      <c r="AG997" s="269"/>
      <c r="AH997" s="269"/>
      <c r="AI997" s="269"/>
      <c r="AJ997" s="269"/>
      <c r="AK997" s="269"/>
      <c r="AL997" s="269"/>
      <c r="AM997" s="269"/>
      <c r="AN997" s="269"/>
      <c r="AO997" s="269"/>
      <c r="AP997" s="269"/>
      <c r="AQ997" s="269"/>
      <c r="AR997" s="269"/>
      <c r="AS997" s="269"/>
      <c r="AT997" s="269"/>
      <c r="AU997" s="269"/>
      <c r="AV997" s="269"/>
      <c r="AW997" s="269"/>
      <c r="AX997" s="269"/>
      <c r="AY997" s="269"/>
      <c r="AZ997" s="269"/>
      <c r="BA997" s="269"/>
      <c r="BB997" s="269"/>
      <c r="BC997" s="269"/>
      <c r="BD997" s="269"/>
      <c r="BE997" s="269"/>
      <c r="BF997" s="269"/>
      <c r="BG997" s="269"/>
      <c r="BH997" s="269"/>
      <c r="BI997" s="269"/>
      <c r="BJ997" s="269"/>
      <c r="BK997" s="269"/>
      <c r="BL997" s="269"/>
      <c r="BM997" s="269"/>
      <c r="BN997" s="269"/>
      <c r="BO997" s="269"/>
      <c r="BP997" s="269"/>
      <c r="BQ997" s="269"/>
    </row>
    <row r="998" spans="1:69" ht="15.75" customHeight="1">
      <c r="A998" s="269"/>
      <c r="B998" s="269"/>
      <c r="C998" s="269"/>
      <c r="D998" s="269"/>
      <c r="E998" s="269"/>
      <c r="F998" s="269"/>
      <c r="G998" s="269"/>
      <c r="H998" s="269"/>
      <c r="I998" s="269"/>
      <c r="J998" s="269"/>
      <c r="K998" s="269"/>
      <c r="L998" s="269"/>
      <c r="M998" s="269"/>
      <c r="N998" s="269"/>
      <c r="O998" s="269"/>
      <c r="P998" s="269"/>
      <c r="Q998" s="269"/>
      <c r="R998" s="269"/>
      <c r="S998" s="269"/>
      <c r="T998" s="269"/>
      <c r="U998" s="269"/>
      <c r="V998" s="269"/>
      <c r="W998" s="269"/>
      <c r="X998" s="269"/>
      <c r="Y998" s="269"/>
      <c r="Z998" s="269"/>
      <c r="AA998" s="269"/>
      <c r="AB998" s="269"/>
      <c r="AC998" s="269"/>
      <c r="AD998" s="269"/>
      <c r="AE998" s="269"/>
      <c r="AF998" s="269"/>
      <c r="AG998" s="269"/>
      <c r="AH998" s="269"/>
      <c r="AI998" s="269"/>
      <c r="AJ998" s="269"/>
      <c r="AK998" s="269"/>
      <c r="AL998" s="269"/>
      <c r="AM998" s="269"/>
      <c r="AN998" s="269"/>
      <c r="AO998" s="269"/>
      <c r="AP998" s="269"/>
      <c r="AQ998" s="269"/>
      <c r="AR998" s="269"/>
      <c r="AS998" s="269"/>
      <c r="AT998" s="269"/>
      <c r="AU998" s="269"/>
      <c r="AV998" s="269"/>
      <c r="AW998" s="269"/>
      <c r="AX998" s="269"/>
      <c r="AY998" s="269"/>
      <c r="AZ998" s="269"/>
      <c r="BA998" s="269"/>
      <c r="BB998" s="269"/>
      <c r="BC998" s="269"/>
      <c r="BD998" s="269"/>
      <c r="BE998" s="269"/>
      <c r="BF998" s="269"/>
      <c r="BG998" s="269"/>
      <c r="BH998" s="269"/>
      <c r="BI998" s="269"/>
      <c r="BJ998" s="269"/>
      <c r="BK998" s="269"/>
      <c r="BL998" s="269"/>
      <c r="BM998" s="269"/>
      <c r="BN998" s="269"/>
      <c r="BO998" s="269"/>
      <c r="BP998" s="269"/>
      <c r="BQ998" s="269"/>
    </row>
    <row r="999" spans="1:69" ht="15.75" customHeight="1">
      <c r="A999" s="269"/>
      <c r="B999" s="269"/>
      <c r="C999" s="269"/>
      <c r="D999" s="269"/>
      <c r="E999" s="269"/>
      <c r="F999" s="269"/>
      <c r="G999" s="269"/>
      <c r="H999" s="269"/>
      <c r="I999" s="269"/>
      <c r="J999" s="269"/>
      <c r="K999" s="269"/>
      <c r="L999" s="269"/>
      <c r="M999" s="269"/>
      <c r="N999" s="269"/>
      <c r="O999" s="269"/>
      <c r="P999" s="269"/>
      <c r="Q999" s="269"/>
      <c r="R999" s="269"/>
      <c r="S999" s="269"/>
      <c r="T999" s="269"/>
      <c r="U999" s="269"/>
      <c r="V999" s="269"/>
      <c r="W999" s="269"/>
      <c r="X999" s="269"/>
      <c r="Y999" s="269"/>
      <c r="Z999" s="269"/>
      <c r="AA999" s="269"/>
      <c r="AB999" s="269"/>
      <c r="AC999" s="269"/>
      <c r="AD999" s="269"/>
      <c r="AE999" s="269"/>
      <c r="AF999" s="269"/>
      <c r="AG999" s="269"/>
      <c r="AH999" s="269"/>
      <c r="AI999" s="269"/>
      <c r="AJ999" s="269"/>
      <c r="AK999" s="269"/>
      <c r="AL999" s="269"/>
      <c r="AM999" s="269"/>
      <c r="AN999" s="269"/>
      <c r="AO999" s="269"/>
      <c r="AP999" s="269"/>
      <c r="AQ999" s="269"/>
      <c r="AR999" s="269"/>
      <c r="AS999" s="269"/>
      <c r="AT999" s="269"/>
      <c r="AU999" s="269"/>
      <c r="AV999" s="269"/>
      <c r="AW999" s="269"/>
      <c r="AX999" s="269"/>
      <c r="AY999" s="269"/>
      <c r="AZ999" s="269"/>
      <c r="BA999" s="269"/>
      <c r="BB999" s="269"/>
      <c r="BC999" s="269"/>
      <c r="BD999" s="269"/>
      <c r="BE999" s="269"/>
      <c r="BF999" s="269"/>
      <c r="BG999" s="269"/>
      <c r="BH999" s="269"/>
      <c r="BI999" s="269"/>
      <c r="BJ999" s="269"/>
      <c r="BK999" s="269"/>
      <c r="BL999" s="269"/>
      <c r="BM999" s="269"/>
      <c r="BN999" s="269"/>
      <c r="BO999" s="269"/>
      <c r="BP999" s="269"/>
      <c r="BQ999" s="269"/>
    </row>
    <row r="1000" spans="1:69" ht="15.75" customHeight="1">
      <c r="A1000" s="269"/>
      <c r="B1000" s="269"/>
      <c r="C1000" s="269"/>
      <c r="D1000" s="269"/>
      <c r="E1000" s="269"/>
      <c r="F1000" s="269"/>
      <c r="G1000" s="269"/>
      <c r="H1000" s="269"/>
      <c r="I1000" s="269"/>
      <c r="J1000" s="269"/>
      <c r="K1000" s="269"/>
      <c r="L1000" s="269"/>
      <c r="M1000" s="269"/>
      <c r="N1000" s="269"/>
      <c r="O1000" s="269"/>
      <c r="P1000" s="269"/>
      <c r="Q1000" s="269"/>
      <c r="R1000" s="269"/>
      <c r="S1000" s="269"/>
      <c r="T1000" s="269"/>
      <c r="U1000" s="269"/>
      <c r="V1000" s="269"/>
      <c r="W1000" s="269"/>
      <c r="X1000" s="269"/>
      <c r="Y1000" s="269"/>
      <c r="Z1000" s="269"/>
      <c r="AA1000" s="269"/>
      <c r="AB1000" s="269"/>
      <c r="AC1000" s="269"/>
      <c r="AD1000" s="269"/>
      <c r="AE1000" s="269"/>
      <c r="AF1000" s="269"/>
      <c r="AG1000" s="269"/>
      <c r="AH1000" s="269"/>
      <c r="AI1000" s="269"/>
      <c r="AJ1000" s="269"/>
      <c r="AK1000" s="269"/>
      <c r="AL1000" s="269"/>
      <c r="AM1000" s="269"/>
      <c r="AN1000" s="269"/>
      <c r="AO1000" s="269"/>
      <c r="AP1000" s="269"/>
      <c r="AQ1000" s="269"/>
      <c r="AR1000" s="269"/>
      <c r="AS1000" s="269"/>
      <c r="AT1000" s="269"/>
      <c r="AU1000" s="269"/>
      <c r="AV1000" s="269"/>
      <c r="AW1000" s="269"/>
      <c r="AX1000" s="269"/>
      <c r="AY1000" s="269"/>
      <c r="AZ1000" s="269"/>
      <c r="BA1000" s="269"/>
      <c r="BB1000" s="269"/>
      <c r="BC1000" s="269"/>
      <c r="BD1000" s="269"/>
      <c r="BE1000" s="269"/>
      <c r="BF1000" s="269"/>
      <c r="BG1000" s="269"/>
      <c r="BH1000" s="269"/>
      <c r="BI1000" s="269"/>
      <c r="BJ1000" s="269"/>
      <c r="BK1000" s="269"/>
      <c r="BL1000" s="269"/>
      <c r="BM1000" s="269"/>
      <c r="BN1000" s="269"/>
      <c r="BO1000" s="269"/>
      <c r="BP1000" s="269"/>
      <c r="BQ1000" s="269"/>
    </row>
  </sheetData>
  <autoFilter ref="A3:BQ75" xr:uid="{00000000-0009-0000-0000-000006000000}"/>
  <mergeCells count="2">
    <mergeCell ref="A1:B1"/>
    <mergeCell ref="C1:P1"/>
  </mergeCells>
  <pageMargins left="0.25" right="0.25" top="0.75" bottom="0.75" header="0" footer="0"/>
  <pageSetup orientation="portrait"/>
  <colBreaks count="1" manualBreakCount="1">
    <brk id="8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150F-FFAC-44E0-9D0C-B24A9293C5F1}">
  <sheetPr>
    <tabColor rgb="FF002060"/>
  </sheetPr>
  <dimension ref="A1:BT19"/>
  <sheetViews>
    <sheetView tabSelected="1" workbookViewId="0">
      <selection activeCell="I3" sqref="I3"/>
    </sheetView>
  </sheetViews>
  <sheetFormatPr defaultRowHeight="15"/>
  <cols>
    <col min="1" max="6" width="9.42578125" style="460" bestFit="1" customWidth="1"/>
    <col min="7" max="9" width="16" style="460" bestFit="1" customWidth="1"/>
    <col min="10" max="10" width="16" style="460" customWidth="1"/>
    <col min="11" max="12" width="16" style="460" bestFit="1" customWidth="1"/>
    <col min="13" max="14" width="14.28515625" style="460" bestFit="1" customWidth="1"/>
    <col min="15" max="15" width="14" style="460" customWidth="1"/>
    <col min="16" max="17" width="14.28515625" style="460" bestFit="1" customWidth="1"/>
    <col min="18" max="19" width="12.85546875" style="460" bestFit="1" customWidth="1"/>
    <col min="20" max="20" width="17" style="460" customWidth="1"/>
    <col min="21" max="21" width="14.28515625" style="460" bestFit="1" customWidth="1"/>
    <col min="22" max="22" width="12.85546875" style="460" bestFit="1" customWidth="1"/>
    <col min="23" max="26" width="16" style="460" bestFit="1" customWidth="1"/>
    <col min="27" max="27" width="14.28515625" style="460" bestFit="1" customWidth="1"/>
    <col min="28" max="28" width="16" style="460" bestFit="1" customWidth="1"/>
    <col min="29" max="32" width="14.28515625" style="460" bestFit="1" customWidth="1"/>
    <col min="33" max="33" width="11.140625" style="460" bestFit="1" customWidth="1"/>
    <col min="34" max="35" width="15.140625" style="460" bestFit="1" customWidth="1"/>
    <col min="36" max="37" width="12.85546875" style="460" bestFit="1" customWidth="1"/>
    <col min="38" max="39" width="15.140625" style="460" bestFit="1" customWidth="1"/>
    <col min="40" max="40" width="16" style="460" bestFit="1" customWidth="1"/>
    <col min="41" max="44" width="15.140625" style="460" bestFit="1" customWidth="1"/>
    <col min="45" max="45" width="16" style="460" bestFit="1" customWidth="1"/>
    <col min="46" max="47" width="14.28515625" style="460" bestFit="1" customWidth="1"/>
    <col min="48" max="48" width="15.140625" style="460" bestFit="1" customWidth="1"/>
    <col min="49" max="50" width="9.85546875" style="460" bestFit="1" customWidth="1"/>
    <col min="51" max="51" width="8.140625" style="460" bestFit="1" customWidth="1"/>
    <col min="52" max="52" width="9.85546875" style="460" bestFit="1" customWidth="1"/>
    <col min="53" max="54" width="15.140625" style="460" bestFit="1" customWidth="1"/>
    <col min="55" max="55" width="12.85546875" style="460" bestFit="1" customWidth="1"/>
    <col min="56" max="56" width="14.28515625" style="460" bestFit="1" customWidth="1"/>
    <col min="57" max="57" width="12" style="460" bestFit="1" customWidth="1"/>
    <col min="58" max="59" width="15.140625" style="460" bestFit="1" customWidth="1"/>
    <col min="60" max="60" width="12.85546875" style="460" bestFit="1" customWidth="1"/>
    <col min="61" max="61" width="12" style="460" bestFit="1" customWidth="1"/>
    <col min="62" max="62" width="11.140625" style="460" bestFit="1" customWidth="1"/>
    <col min="63" max="63" width="12" style="460" bestFit="1" customWidth="1"/>
    <col min="64" max="64" width="15.140625" style="460" bestFit="1" customWidth="1"/>
    <col min="65" max="66" width="12.85546875" style="460" bestFit="1" customWidth="1"/>
    <col min="67" max="68" width="14.28515625" style="460" bestFit="1" customWidth="1"/>
    <col min="69" max="69" width="12" style="460" bestFit="1" customWidth="1"/>
    <col min="70" max="71" width="15.140625" style="460" bestFit="1" customWidth="1"/>
    <col min="72" max="72" width="14.28515625" style="460" bestFit="1" customWidth="1"/>
    <col min="73" max="16384" width="9.140625" style="460"/>
  </cols>
  <sheetData>
    <row r="1" spans="1:72" ht="66.75" customHeight="1">
      <c r="A1" s="457" t="s">
        <v>168</v>
      </c>
      <c r="B1" s="458"/>
      <c r="C1" s="187"/>
      <c r="D1" s="187"/>
      <c r="E1" s="187"/>
      <c r="F1" s="498" t="s">
        <v>463</v>
      </c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59"/>
      <c r="AM1" s="459"/>
      <c r="AN1" s="459"/>
      <c r="AO1" s="459"/>
      <c r="AP1" s="459"/>
      <c r="AQ1" s="459"/>
      <c r="AR1" s="459"/>
      <c r="AS1" s="459"/>
      <c r="AT1" s="459"/>
      <c r="AU1" s="459"/>
      <c r="AV1" s="459"/>
      <c r="AW1" s="459"/>
      <c r="AX1" s="459"/>
      <c r="AY1" s="459"/>
      <c r="AZ1" s="459"/>
      <c r="BA1" s="459"/>
      <c r="BB1" s="459"/>
      <c r="BC1" s="459"/>
      <c r="BD1" s="459"/>
      <c r="BE1" s="459"/>
      <c r="BF1" s="459"/>
      <c r="BG1" s="459"/>
      <c r="BH1" s="459"/>
      <c r="BI1" s="459"/>
      <c r="BJ1" s="459"/>
      <c r="BK1" s="459"/>
      <c r="BL1" s="459"/>
      <c r="BM1" s="459"/>
      <c r="BN1" s="459"/>
      <c r="BO1" s="459"/>
      <c r="BP1" s="459"/>
      <c r="BQ1" s="459"/>
      <c r="BR1" s="459"/>
      <c r="BS1" s="459"/>
      <c r="BT1" s="459"/>
    </row>
    <row r="2" spans="1:72" ht="29.25" customHeight="1">
      <c r="A2" s="185"/>
      <c r="B2" s="186"/>
      <c r="C2" s="187"/>
      <c r="D2" s="187"/>
      <c r="E2" s="187"/>
      <c r="F2" s="187"/>
      <c r="G2" s="185"/>
      <c r="H2" s="185"/>
      <c r="I2" s="185"/>
      <c r="J2" s="185"/>
      <c r="K2" s="185"/>
      <c r="L2" s="188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461"/>
      <c r="Y2" s="185"/>
      <c r="Z2" s="185"/>
      <c r="AA2" s="185"/>
      <c r="AB2" s="185"/>
      <c r="AC2" s="185"/>
      <c r="AD2" s="185"/>
      <c r="AE2" s="185"/>
      <c r="AF2" s="185"/>
      <c r="AG2" s="185"/>
      <c r="AH2" s="462"/>
      <c r="AI2" s="462"/>
      <c r="AJ2" s="209"/>
      <c r="AK2" s="462"/>
      <c r="AL2" s="462"/>
      <c r="AM2" s="462"/>
      <c r="AN2" s="462"/>
      <c r="AO2" s="463"/>
      <c r="AP2" s="462"/>
      <c r="AQ2" s="463"/>
      <c r="AR2" s="463"/>
      <c r="AS2" s="463"/>
      <c r="AT2" s="463"/>
      <c r="AU2" s="462"/>
      <c r="AV2" s="462"/>
      <c r="AW2" s="462"/>
      <c r="AX2" s="462"/>
      <c r="AY2" s="462"/>
      <c r="AZ2" s="209"/>
      <c r="BA2" s="462"/>
      <c r="BB2" s="462"/>
      <c r="BC2" s="462"/>
      <c r="BD2" s="462"/>
      <c r="BE2" s="462"/>
      <c r="BF2" s="462"/>
      <c r="BG2" s="462"/>
      <c r="BH2" s="462"/>
      <c r="BI2" s="462"/>
      <c r="BJ2" s="462"/>
      <c r="BK2" s="462"/>
      <c r="BL2" s="462"/>
      <c r="BM2" s="462"/>
      <c r="BN2" s="462"/>
      <c r="BO2" s="462"/>
      <c r="BP2" s="462"/>
      <c r="BQ2" s="462"/>
      <c r="BR2" s="462"/>
    </row>
    <row r="3" spans="1:72" s="489" customFormat="1" ht="57.75" customHeight="1">
      <c r="A3" s="464" t="s">
        <v>114</v>
      </c>
      <c r="B3" s="465" t="s">
        <v>169</v>
      </c>
      <c r="C3" s="465" t="s">
        <v>275</v>
      </c>
      <c r="D3" s="465" t="s">
        <v>276</v>
      </c>
      <c r="E3" s="465" t="s">
        <v>277</v>
      </c>
      <c r="F3" s="466" t="s">
        <v>278</v>
      </c>
      <c r="G3" s="467" t="s">
        <v>424</v>
      </c>
      <c r="H3" s="468" t="s">
        <v>425</v>
      </c>
      <c r="I3" s="469" t="s">
        <v>426</v>
      </c>
      <c r="J3" s="469" t="s">
        <v>427</v>
      </c>
      <c r="K3" s="470" t="s">
        <v>186</v>
      </c>
      <c r="L3" s="470" t="s">
        <v>282</v>
      </c>
      <c r="M3" s="470" t="s">
        <v>283</v>
      </c>
      <c r="N3" s="470" t="s">
        <v>284</v>
      </c>
      <c r="O3" s="470" t="s">
        <v>428</v>
      </c>
      <c r="P3" s="471" t="s">
        <v>130</v>
      </c>
      <c r="Q3" s="472" t="s">
        <v>429</v>
      </c>
      <c r="R3" s="473" t="s">
        <v>430</v>
      </c>
      <c r="S3" s="473" t="s">
        <v>431</v>
      </c>
      <c r="T3" s="473" t="s">
        <v>432</v>
      </c>
      <c r="U3" s="473" t="s">
        <v>290</v>
      </c>
      <c r="V3" s="473" t="s">
        <v>433</v>
      </c>
      <c r="W3" s="474" t="s">
        <v>434</v>
      </c>
      <c r="X3" s="475" t="s">
        <v>435</v>
      </c>
      <c r="Y3" s="472" t="s">
        <v>293</v>
      </c>
      <c r="Z3" s="473" t="s">
        <v>436</v>
      </c>
      <c r="AA3" s="473" t="s">
        <v>437</v>
      </c>
      <c r="AB3" s="473" t="s">
        <v>438</v>
      </c>
      <c r="AC3" s="472" t="s">
        <v>439</v>
      </c>
      <c r="AD3" s="472" t="s">
        <v>138</v>
      </c>
      <c r="AE3" s="472" t="s">
        <v>440</v>
      </c>
      <c r="AF3" s="473" t="s">
        <v>139</v>
      </c>
      <c r="AG3" s="473" t="s">
        <v>441</v>
      </c>
      <c r="AH3" s="471" t="s">
        <v>442</v>
      </c>
      <c r="AI3" s="469" t="s">
        <v>443</v>
      </c>
      <c r="AJ3" s="472" t="s">
        <v>444</v>
      </c>
      <c r="AK3" s="473" t="s">
        <v>445</v>
      </c>
      <c r="AL3" s="472" t="s">
        <v>446</v>
      </c>
      <c r="AM3" s="476" t="s">
        <v>447</v>
      </c>
      <c r="AN3" s="477" t="s">
        <v>448</v>
      </c>
      <c r="AO3" s="475" t="s">
        <v>449</v>
      </c>
      <c r="AP3" s="473" t="s">
        <v>450</v>
      </c>
      <c r="AQ3" s="478" t="s">
        <v>451</v>
      </c>
      <c r="AR3" s="479" t="s">
        <v>308</v>
      </c>
      <c r="AS3" s="479" t="s">
        <v>307</v>
      </c>
      <c r="AT3" s="480" t="s">
        <v>452</v>
      </c>
      <c r="AU3" s="476" t="s">
        <v>453</v>
      </c>
      <c r="AV3" s="472" t="s">
        <v>454</v>
      </c>
      <c r="AW3" s="481" t="s">
        <v>455</v>
      </c>
      <c r="AX3" s="476" t="s">
        <v>456</v>
      </c>
      <c r="AY3" s="473" t="s">
        <v>311</v>
      </c>
      <c r="AZ3" s="476" t="s">
        <v>457</v>
      </c>
      <c r="BA3" s="482" t="s">
        <v>316</v>
      </c>
      <c r="BB3" s="483" t="s">
        <v>317</v>
      </c>
      <c r="BC3" s="483" t="s">
        <v>318</v>
      </c>
      <c r="BD3" s="484" t="s">
        <v>320</v>
      </c>
      <c r="BE3" s="485" t="s">
        <v>322</v>
      </c>
      <c r="BF3" s="477" t="s">
        <v>323</v>
      </c>
      <c r="BG3" s="483" t="s">
        <v>324</v>
      </c>
      <c r="BH3" s="484" t="s">
        <v>325</v>
      </c>
      <c r="BI3" s="486" t="s">
        <v>458</v>
      </c>
      <c r="BJ3" s="483" t="s">
        <v>327</v>
      </c>
      <c r="BK3" s="483" t="s">
        <v>328</v>
      </c>
      <c r="BL3" s="483" t="s">
        <v>329</v>
      </c>
      <c r="BM3" s="482" t="s">
        <v>459</v>
      </c>
      <c r="BN3" s="487" t="s">
        <v>460</v>
      </c>
      <c r="BO3" s="488" t="s">
        <v>461</v>
      </c>
      <c r="BP3" s="488" t="s">
        <v>332</v>
      </c>
      <c r="BQ3" s="488" t="s">
        <v>462</v>
      </c>
      <c r="BR3" s="488" t="s">
        <v>335</v>
      </c>
      <c r="BS3" s="477" t="s">
        <v>336</v>
      </c>
      <c r="BT3" s="482" t="s">
        <v>270</v>
      </c>
    </row>
    <row r="4" spans="1:72" s="495" customFormat="1">
      <c r="A4" s="490">
        <v>2024</v>
      </c>
      <c r="B4" s="491">
        <v>2</v>
      </c>
      <c r="C4" s="491">
        <f>D4+E4</f>
        <v>181</v>
      </c>
      <c r="D4" s="491">
        <v>92</v>
      </c>
      <c r="E4" s="491">
        <v>89</v>
      </c>
      <c r="F4" s="492">
        <v>74186</v>
      </c>
      <c r="G4" s="492">
        <f>H4+Q4</f>
        <v>327802063603.90149</v>
      </c>
      <c r="H4" s="492">
        <f>I4+P4+J4</f>
        <v>318612812713.04114</v>
      </c>
      <c r="I4" s="492">
        <v>65829773206.490097</v>
      </c>
      <c r="J4" s="492">
        <v>246642405961.69101</v>
      </c>
      <c r="K4" s="492">
        <v>246642405961.69101</v>
      </c>
      <c r="L4" s="493">
        <v>229313103310.052</v>
      </c>
      <c r="M4" s="493">
        <v>7200218577.3000002</v>
      </c>
      <c r="N4" s="492">
        <v>6824289528.5319996</v>
      </c>
      <c r="O4" s="494">
        <f>N4/K4</f>
        <v>2.7668759968194446E-2</v>
      </c>
      <c r="P4" s="492">
        <v>6140633544.8599997</v>
      </c>
      <c r="Q4" s="492">
        <v>9189250890.8603497</v>
      </c>
      <c r="R4" s="492">
        <v>674508423.69000006</v>
      </c>
      <c r="S4" s="492">
        <v>122914278.56</v>
      </c>
      <c r="T4" s="492">
        <v>0</v>
      </c>
      <c r="U4" s="492">
        <v>4343012232.9313498</v>
      </c>
      <c r="V4" s="492">
        <v>115975669.77</v>
      </c>
      <c r="W4" s="492">
        <f>X4+AE4+AH4</f>
        <v>327802063603.89557</v>
      </c>
      <c r="X4" s="492">
        <v>251638360343.302</v>
      </c>
      <c r="Y4" s="492">
        <v>242301424647.75699</v>
      </c>
      <c r="Z4" s="492">
        <v>226125305891.56299</v>
      </c>
      <c r="AA4" s="492">
        <v>4996534174.0820103</v>
      </c>
      <c r="AB4" s="492">
        <v>221128771717.48099</v>
      </c>
      <c r="AC4" s="492">
        <v>7765682244.7200003</v>
      </c>
      <c r="AD4" s="492">
        <v>1571253450.82551</v>
      </c>
      <c r="AE4" s="492">
        <v>2924889958.3892398</v>
      </c>
      <c r="AF4" s="492">
        <v>1086689864.4809999</v>
      </c>
      <c r="AG4" s="492">
        <v>6188367</v>
      </c>
      <c r="AH4" s="492">
        <v>73238813302.2043</v>
      </c>
      <c r="AI4" s="492">
        <v>28554180266.498001</v>
      </c>
      <c r="AJ4" s="492">
        <v>421287288.89999998</v>
      </c>
      <c r="AK4" s="492">
        <v>221483261.12</v>
      </c>
      <c r="AL4" s="492">
        <v>44263345746.806396</v>
      </c>
      <c r="AM4" s="492">
        <v>18976369061.0028</v>
      </c>
      <c r="AN4" s="492">
        <f>AO4+AT4+AV4+AW4</f>
        <v>115784746209.35001</v>
      </c>
      <c r="AO4" s="492">
        <v>72225757019.850006</v>
      </c>
      <c r="AP4" s="492">
        <v>23270299660.830002</v>
      </c>
      <c r="AQ4" s="492">
        <v>15100654000</v>
      </c>
      <c r="AR4" s="492">
        <v>33854803359.02</v>
      </c>
      <c r="AS4" s="492">
        <v>221188979503.164</v>
      </c>
      <c r="AT4" s="492">
        <v>4789231717.8199997</v>
      </c>
      <c r="AU4" s="492">
        <v>1841746832.8599999</v>
      </c>
      <c r="AV4" s="492">
        <v>38769325417.68</v>
      </c>
      <c r="AW4" s="492">
        <v>432054</v>
      </c>
      <c r="AX4" s="492">
        <v>217962</v>
      </c>
      <c r="AY4" s="492">
        <v>561</v>
      </c>
      <c r="AZ4" s="492">
        <v>211197</v>
      </c>
      <c r="BA4" s="492">
        <f>SUM(BB4:BD4)-BE4</f>
        <v>33703330944.565102</v>
      </c>
      <c r="BB4" s="492">
        <v>28871654620.0951</v>
      </c>
      <c r="BC4" s="492">
        <v>915796980.10000002</v>
      </c>
      <c r="BD4" s="492">
        <v>3963295596.6300001</v>
      </c>
      <c r="BE4" s="492">
        <v>47416252.259999998</v>
      </c>
      <c r="BF4" s="492">
        <f>SUM(BG4:BI4)-BJ4</f>
        <v>19332396161.632</v>
      </c>
      <c r="BG4" s="492">
        <v>19041392998.692001</v>
      </c>
      <c r="BH4" s="492">
        <v>278163697.42000002</v>
      </c>
      <c r="BI4" s="492">
        <v>21933326.620000001</v>
      </c>
      <c r="BJ4" s="492">
        <v>9093861.0999999996</v>
      </c>
      <c r="BK4" s="492">
        <v>17997215.859999999</v>
      </c>
      <c r="BL4" s="492">
        <v>14370744276.5931</v>
      </c>
      <c r="BM4" s="492">
        <v>875937655.5</v>
      </c>
      <c r="BN4" s="492">
        <v>884798729.70000005</v>
      </c>
      <c r="BO4" s="492">
        <v>1435003730.83709</v>
      </c>
      <c r="BP4" s="492">
        <v>9284351980.5918999</v>
      </c>
      <c r="BQ4" s="492">
        <v>31095626.850000001</v>
      </c>
      <c r="BR4" s="492">
        <v>36023133405.102203</v>
      </c>
      <c r="BS4" s="492">
        <v>30188217309.689999</v>
      </c>
      <c r="BT4" s="492">
        <f>BR4-BS4</f>
        <v>5834916095.4122047</v>
      </c>
    </row>
    <row r="5" spans="1:72">
      <c r="A5" s="496"/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7"/>
      <c r="AO5" s="497"/>
      <c r="AP5" s="497"/>
      <c r="AQ5" s="497"/>
      <c r="AR5" s="497"/>
      <c r="AS5" s="497"/>
      <c r="AT5" s="497"/>
      <c r="AU5" s="497"/>
      <c r="AV5" s="497"/>
      <c r="AW5" s="497"/>
      <c r="AX5" s="497"/>
      <c r="AY5" s="497"/>
      <c r="AZ5" s="497"/>
      <c r="BA5" s="497"/>
      <c r="BB5" s="497"/>
      <c r="BC5" s="497"/>
      <c r="BD5" s="497"/>
      <c r="BE5" s="497"/>
      <c r="BF5" s="497"/>
      <c r="BG5" s="497"/>
      <c r="BH5" s="497"/>
      <c r="BI5" s="497"/>
      <c r="BJ5" s="497"/>
      <c r="BK5" s="497"/>
      <c r="BL5" s="497"/>
      <c r="BM5" s="497"/>
      <c r="BN5" s="497"/>
      <c r="BO5" s="497"/>
      <c r="BP5" s="497"/>
      <c r="BQ5" s="497"/>
      <c r="BR5" s="497"/>
      <c r="BS5" s="497"/>
      <c r="BT5" s="497"/>
    </row>
    <row r="6" spans="1:72">
      <c r="A6" s="496"/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7"/>
      <c r="AK6" s="497"/>
      <c r="AL6" s="497"/>
      <c r="AM6" s="497"/>
      <c r="AN6" s="497"/>
      <c r="AO6" s="497"/>
      <c r="AP6" s="497"/>
      <c r="AQ6" s="497"/>
      <c r="AR6" s="497"/>
      <c r="AS6" s="497"/>
      <c r="AT6" s="497"/>
      <c r="AU6" s="497"/>
      <c r="AV6" s="497"/>
      <c r="AW6" s="497"/>
      <c r="AX6" s="497"/>
      <c r="AY6" s="497"/>
      <c r="AZ6" s="497"/>
      <c r="BA6" s="497"/>
      <c r="BB6" s="497"/>
      <c r="BC6" s="497"/>
      <c r="BD6" s="497"/>
      <c r="BE6" s="497"/>
      <c r="BF6" s="497"/>
      <c r="BG6" s="497"/>
      <c r="BH6" s="497"/>
      <c r="BI6" s="497"/>
      <c r="BJ6" s="497"/>
      <c r="BK6" s="497"/>
      <c r="BL6" s="497"/>
      <c r="BM6" s="497"/>
      <c r="BN6" s="497"/>
      <c r="BO6" s="497"/>
      <c r="BP6" s="497"/>
      <c r="BQ6" s="497"/>
      <c r="BR6" s="497"/>
      <c r="BS6" s="497"/>
      <c r="BT6" s="497"/>
    </row>
    <row r="7" spans="1:72">
      <c r="A7" s="496"/>
      <c r="B7" s="497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  <c r="AI7" s="497"/>
      <c r="AJ7" s="497"/>
      <c r="AK7" s="497"/>
      <c r="AL7" s="497"/>
      <c r="AM7" s="497"/>
      <c r="AN7" s="497"/>
      <c r="AO7" s="497"/>
      <c r="AP7" s="497"/>
      <c r="AQ7" s="497"/>
      <c r="AR7" s="497"/>
      <c r="AS7" s="497"/>
      <c r="AT7" s="497"/>
      <c r="AU7" s="497"/>
      <c r="AV7" s="497"/>
      <c r="AW7" s="497"/>
      <c r="AX7" s="497"/>
      <c r="AY7" s="497"/>
      <c r="AZ7" s="497"/>
      <c r="BA7" s="497"/>
      <c r="BB7" s="497"/>
      <c r="BC7" s="497"/>
      <c r="BD7" s="497"/>
      <c r="BE7" s="497"/>
      <c r="BF7" s="497"/>
      <c r="BG7" s="497"/>
      <c r="BH7" s="497"/>
      <c r="BI7" s="497"/>
      <c r="BJ7" s="497"/>
      <c r="BK7" s="497"/>
      <c r="BL7" s="497"/>
      <c r="BM7" s="497"/>
      <c r="BN7" s="497"/>
      <c r="BO7" s="497"/>
      <c r="BP7" s="497"/>
      <c r="BQ7" s="497"/>
      <c r="BR7" s="497"/>
      <c r="BS7" s="497"/>
      <c r="BT7" s="497"/>
    </row>
    <row r="8" spans="1:72">
      <c r="A8" s="496"/>
      <c r="B8" s="497"/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497"/>
      <c r="AK8" s="497"/>
      <c r="AL8" s="497"/>
      <c r="AM8" s="497"/>
      <c r="AN8" s="497"/>
      <c r="AO8" s="497"/>
      <c r="AP8" s="497"/>
      <c r="AQ8" s="497"/>
      <c r="AR8" s="497"/>
      <c r="AS8" s="497"/>
      <c r="AT8" s="497"/>
      <c r="AU8" s="497"/>
      <c r="AV8" s="497"/>
      <c r="AW8" s="497"/>
      <c r="AX8" s="497"/>
      <c r="AY8" s="497"/>
      <c r="AZ8" s="497"/>
      <c r="BA8" s="497"/>
      <c r="BB8" s="497"/>
      <c r="BC8" s="497"/>
      <c r="BD8" s="497"/>
      <c r="BE8" s="497"/>
      <c r="BF8" s="497"/>
      <c r="BG8" s="497"/>
      <c r="BH8" s="497"/>
      <c r="BI8" s="497"/>
      <c r="BJ8" s="497"/>
      <c r="BK8" s="497"/>
      <c r="BL8" s="497"/>
      <c r="BM8" s="497"/>
      <c r="BN8" s="497"/>
      <c r="BO8" s="497"/>
      <c r="BP8" s="497"/>
      <c r="BQ8" s="497"/>
      <c r="BR8" s="497"/>
      <c r="BS8" s="497"/>
      <c r="BT8" s="497"/>
    </row>
    <row r="9" spans="1:72">
      <c r="A9" s="496"/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7"/>
      <c r="AS9" s="497"/>
      <c r="AT9" s="497"/>
      <c r="AU9" s="497"/>
      <c r="AV9" s="497"/>
      <c r="AW9" s="497"/>
      <c r="AX9" s="497"/>
      <c r="AY9" s="497"/>
      <c r="AZ9" s="497"/>
      <c r="BA9" s="497"/>
      <c r="BB9" s="497"/>
      <c r="BC9" s="497"/>
      <c r="BD9" s="497"/>
      <c r="BE9" s="497"/>
      <c r="BF9" s="497"/>
      <c r="BG9" s="497"/>
      <c r="BH9" s="497"/>
      <c r="BI9" s="497"/>
      <c r="BJ9" s="497"/>
      <c r="BK9" s="497"/>
      <c r="BL9" s="497"/>
      <c r="BM9" s="497"/>
      <c r="BN9" s="497"/>
      <c r="BO9" s="497"/>
      <c r="BP9" s="497"/>
      <c r="BQ9" s="497"/>
      <c r="BR9" s="497"/>
      <c r="BS9" s="497"/>
      <c r="BT9" s="497"/>
    </row>
    <row r="10" spans="1:72">
      <c r="A10" s="496"/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497"/>
      <c r="AI10" s="497"/>
      <c r="AJ10" s="497"/>
      <c r="AK10" s="497"/>
      <c r="AL10" s="497"/>
      <c r="AM10" s="497"/>
      <c r="AN10" s="497"/>
      <c r="AO10" s="497"/>
      <c r="AP10" s="497"/>
      <c r="AQ10" s="497"/>
      <c r="AR10" s="497"/>
      <c r="AS10" s="497"/>
      <c r="AT10" s="497"/>
      <c r="AU10" s="497"/>
      <c r="AV10" s="497"/>
      <c r="AW10" s="497"/>
      <c r="AX10" s="497"/>
      <c r="AY10" s="497"/>
      <c r="AZ10" s="497"/>
      <c r="BA10" s="497"/>
      <c r="BB10" s="497"/>
      <c r="BC10" s="497"/>
      <c r="BD10" s="497"/>
      <c r="BE10" s="497"/>
      <c r="BF10" s="497"/>
      <c r="BG10" s="497"/>
      <c r="BH10" s="497"/>
      <c r="BI10" s="497"/>
      <c r="BJ10" s="497"/>
      <c r="BK10" s="497"/>
      <c r="BL10" s="497"/>
      <c r="BM10" s="497"/>
      <c r="BN10" s="497"/>
      <c r="BO10" s="497"/>
      <c r="BP10" s="497"/>
      <c r="BQ10" s="497"/>
      <c r="BR10" s="497"/>
      <c r="BS10" s="497"/>
      <c r="BT10" s="497"/>
    </row>
    <row r="11" spans="1:72">
      <c r="A11" s="496"/>
      <c r="B11" s="497"/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497"/>
      <c r="AC11" s="497"/>
      <c r="AD11" s="497"/>
      <c r="AE11" s="497"/>
      <c r="AF11" s="497"/>
      <c r="AG11" s="497"/>
      <c r="AH11" s="497"/>
      <c r="AI11" s="497"/>
      <c r="AJ11" s="497"/>
      <c r="AK11" s="497"/>
      <c r="AL11" s="497"/>
      <c r="AM11" s="497"/>
      <c r="AN11" s="497"/>
      <c r="AO11" s="497"/>
      <c r="AP11" s="497"/>
      <c r="AQ11" s="497"/>
      <c r="AR11" s="497"/>
      <c r="AS11" s="497"/>
      <c r="AT11" s="497"/>
      <c r="AU11" s="497"/>
      <c r="AV11" s="497"/>
      <c r="AW11" s="497"/>
      <c r="AX11" s="497"/>
      <c r="AY11" s="497"/>
      <c r="AZ11" s="497"/>
      <c r="BA11" s="497"/>
      <c r="BB11" s="497"/>
      <c r="BC11" s="497"/>
      <c r="BD11" s="497"/>
      <c r="BE11" s="497"/>
      <c r="BF11" s="497"/>
      <c r="BG11" s="497"/>
      <c r="BH11" s="497"/>
      <c r="BI11" s="497"/>
      <c r="BJ11" s="497"/>
      <c r="BK11" s="497"/>
      <c r="BL11" s="497"/>
      <c r="BM11" s="497"/>
      <c r="BN11" s="497"/>
      <c r="BO11" s="497"/>
      <c r="BP11" s="497"/>
      <c r="BQ11" s="497"/>
      <c r="BR11" s="497"/>
      <c r="BS11" s="497"/>
      <c r="BT11" s="497"/>
    </row>
    <row r="12" spans="1:72">
      <c r="A12" s="496"/>
      <c r="B12" s="497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7"/>
      <c r="W12" s="497"/>
      <c r="X12" s="497"/>
      <c r="Y12" s="497"/>
      <c r="Z12" s="497"/>
      <c r="AA12" s="497"/>
      <c r="AB12" s="497"/>
      <c r="AC12" s="497"/>
      <c r="AD12" s="497"/>
      <c r="AE12" s="497"/>
      <c r="AF12" s="497"/>
      <c r="AG12" s="497"/>
      <c r="AH12" s="497"/>
      <c r="AI12" s="497"/>
      <c r="AJ12" s="497"/>
      <c r="AK12" s="497"/>
      <c r="AL12" s="497"/>
      <c r="AM12" s="497"/>
      <c r="AN12" s="497"/>
      <c r="AO12" s="497"/>
      <c r="AP12" s="497"/>
      <c r="AQ12" s="497"/>
      <c r="AR12" s="497"/>
      <c r="AS12" s="497"/>
      <c r="AT12" s="497"/>
      <c r="AU12" s="497"/>
      <c r="AV12" s="497"/>
      <c r="AW12" s="497"/>
      <c r="AX12" s="497"/>
      <c r="AY12" s="497"/>
      <c r="AZ12" s="497"/>
      <c r="BA12" s="497"/>
      <c r="BB12" s="497"/>
      <c r="BC12" s="497"/>
      <c r="BD12" s="497"/>
      <c r="BE12" s="497"/>
      <c r="BF12" s="497"/>
      <c r="BG12" s="497"/>
      <c r="BH12" s="497"/>
      <c r="BI12" s="497"/>
      <c r="BJ12" s="497"/>
      <c r="BK12" s="497"/>
      <c r="BL12" s="497"/>
      <c r="BM12" s="497"/>
      <c r="BN12" s="497"/>
      <c r="BO12" s="497"/>
      <c r="BP12" s="497"/>
      <c r="BQ12" s="497"/>
      <c r="BR12" s="497"/>
      <c r="BS12" s="497"/>
      <c r="BT12" s="497"/>
    </row>
    <row r="13" spans="1:72">
      <c r="A13" s="496"/>
      <c r="B13" s="497"/>
      <c r="C13" s="497"/>
      <c r="D13" s="497"/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R13" s="497"/>
      <c r="S13" s="497"/>
      <c r="T13" s="497"/>
      <c r="U13" s="497"/>
      <c r="V13" s="497"/>
      <c r="W13" s="497"/>
      <c r="X13" s="497"/>
      <c r="Y13" s="497"/>
      <c r="Z13" s="497"/>
      <c r="AA13" s="497"/>
      <c r="AB13" s="497"/>
      <c r="AC13" s="497"/>
      <c r="AD13" s="497"/>
      <c r="AE13" s="497"/>
      <c r="AF13" s="497"/>
      <c r="AG13" s="497"/>
      <c r="AH13" s="497"/>
      <c r="AI13" s="497"/>
      <c r="AJ13" s="497"/>
      <c r="AK13" s="497"/>
      <c r="AL13" s="497"/>
      <c r="AM13" s="497"/>
      <c r="AN13" s="497"/>
      <c r="AO13" s="497"/>
      <c r="AP13" s="497"/>
      <c r="AQ13" s="497"/>
      <c r="AR13" s="497"/>
      <c r="AS13" s="497"/>
      <c r="AT13" s="497"/>
      <c r="AU13" s="497"/>
      <c r="AV13" s="497"/>
      <c r="AW13" s="497"/>
      <c r="AX13" s="497"/>
      <c r="AY13" s="497"/>
      <c r="AZ13" s="497"/>
      <c r="BA13" s="497"/>
      <c r="BB13" s="497"/>
      <c r="BC13" s="497"/>
      <c r="BD13" s="497"/>
      <c r="BE13" s="497"/>
      <c r="BF13" s="497"/>
      <c r="BG13" s="497"/>
      <c r="BH13" s="497"/>
      <c r="BI13" s="497"/>
      <c r="BJ13" s="497"/>
      <c r="BK13" s="497"/>
      <c r="BL13" s="497"/>
      <c r="BM13" s="497"/>
      <c r="BN13" s="497"/>
      <c r="BO13" s="497"/>
      <c r="BP13" s="497"/>
      <c r="BQ13" s="497"/>
      <c r="BR13" s="497"/>
      <c r="BS13" s="497"/>
      <c r="BT13" s="497"/>
    </row>
    <row r="14" spans="1:72">
      <c r="A14" s="496"/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497"/>
      <c r="Q14" s="497"/>
      <c r="R14" s="497"/>
      <c r="S14" s="497"/>
      <c r="T14" s="497"/>
      <c r="U14" s="497"/>
      <c r="V14" s="497"/>
      <c r="W14" s="497"/>
      <c r="X14" s="497"/>
      <c r="Y14" s="497"/>
      <c r="Z14" s="497"/>
      <c r="AA14" s="497"/>
      <c r="AB14" s="497"/>
      <c r="AC14" s="497"/>
      <c r="AD14" s="497"/>
      <c r="AE14" s="497"/>
      <c r="AF14" s="497"/>
      <c r="AG14" s="497"/>
      <c r="AH14" s="497"/>
      <c r="AI14" s="497"/>
      <c r="AJ14" s="497"/>
      <c r="AK14" s="497"/>
      <c r="AL14" s="497"/>
      <c r="AM14" s="497"/>
      <c r="AN14" s="497"/>
      <c r="AO14" s="497"/>
      <c r="AP14" s="497"/>
      <c r="AQ14" s="497"/>
      <c r="AR14" s="497"/>
      <c r="AS14" s="497"/>
      <c r="AT14" s="497"/>
      <c r="AU14" s="497"/>
      <c r="AV14" s="497"/>
      <c r="AW14" s="497"/>
      <c r="AX14" s="497"/>
      <c r="AY14" s="497"/>
      <c r="AZ14" s="497"/>
      <c r="BA14" s="497"/>
      <c r="BB14" s="497"/>
      <c r="BC14" s="497"/>
      <c r="BD14" s="497"/>
      <c r="BE14" s="497"/>
      <c r="BF14" s="497"/>
      <c r="BG14" s="497"/>
      <c r="BH14" s="497"/>
      <c r="BI14" s="497"/>
      <c r="BJ14" s="497"/>
      <c r="BK14" s="497"/>
      <c r="BL14" s="497"/>
      <c r="BM14" s="497"/>
      <c r="BN14" s="497"/>
      <c r="BO14" s="497"/>
      <c r="BP14" s="497"/>
      <c r="BQ14" s="497"/>
      <c r="BR14" s="497"/>
      <c r="BS14" s="497"/>
      <c r="BT14" s="497"/>
    </row>
    <row r="15" spans="1:72">
      <c r="A15" s="496"/>
      <c r="B15" s="497"/>
      <c r="C15" s="497"/>
      <c r="D15" s="497"/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497"/>
      <c r="Q15" s="497"/>
      <c r="R15" s="497"/>
      <c r="S15" s="497"/>
      <c r="T15" s="497"/>
      <c r="U15" s="497"/>
      <c r="V15" s="497"/>
      <c r="W15" s="497"/>
      <c r="X15" s="497"/>
      <c r="Y15" s="497"/>
      <c r="Z15" s="497"/>
      <c r="AA15" s="497"/>
      <c r="AB15" s="497"/>
      <c r="AC15" s="497"/>
      <c r="AD15" s="497"/>
      <c r="AE15" s="497"/>
      <c r="AF15" s="497"/>
      <c r="AG15" s="497"/>
      <c r="AH15" s="497"/>
      <c r="AI15" s="497"/>
      <c r="AJ15" s="497"/>
      <c r="AK15" s="497"/>
      <c r="AL15" s="497"/>
      <c r="AM15" s="497"/>
      <c r="AN15" s="497"/>
      <c r="AO15" s="497"/>
      <c r="AP15" s="497"/>
      <c r="AQ15" s="497"/>
      <c r="AR15" s="497"/>
      <c r="AS15" s="497"/>
      <c r="AT15" s="497"/>
      <c r="AU15" s="497"/>
      <c r="AV15" s="497"/>
      <c r="AW15" s="497"/>
      <c r="AX15" s="497"/>
      <c r="AY15" s="497"/>
      <c r="AZ15" s="497"/>
      <c r="BA15" s="497"/>
      <c r="BB15" s="497"/>
      <c r="BC15" s="497"/>
      <c r="BD15" s="497"/>
      <c r="BE15" s="497"/>
      <c r="BF15" s="497"/>
      <c r="BG15" s="497"/>
      <c r="BH15" s="497"/>
      <c r="BI15" s="497"/>
      <c r="BJ15" s="497"/>
      <c r="BK15" s="497"/>
      <c r="BL15" s="497"/>
      <c r="BM15" s="497"/>
      <c r="BN15" s="497"/>
      <c r="BO15" s="497"/>
      <c r="BP15" s="497"/>
      <c r="BQ15" s="497"/>
      <c r="BR15" s="497"/>
      <c r="BS15" s="497"/>
      <c r="BT15" s="497"/>
    </row>
    <row r="16" spans="1:72">
      <c r="A16" s="496"/>
      <c r="B16" s="497"/>
      <c r="C16" s="497"/>
      <c r="D16" s="497"/>
      <c r="E16" s="497"/>
      <c r="F16" s="497"/>
      <c r="G16" s="497"/>
      <c r="H16" s="497"/>
      <c r="I16" s="497"/>
      <c r="J16" s="497"/>
      <c r="K16" s="497"/>
      <c r="L16" s="497"/>
      <c r="M16" s="497"/>
      <c r="N16" s="497"/>
      <c r="O16" s="497"/>
      <c r="P16" s="497"/>
      <c r="Q16" s="497"/>
      <c r="R16" s="497"/>
      <c r="S16" s="497"/>
      <c r="T16" s="497"/>
      <c r="U16" s="497"/>
      <c r="V16" s="497"/>
      <c r="W16" s="497"/>
      <c r="X16" s="497"/>
      <c r="Y16" s="497"/>
      <c r="Z16" s="497"/>
      <c r="AA16" s="497"/>
      <c r="AB16" s="497"/>
      <c r="AC16" s="497"/>
      <c r="AD16" s="497"/>
      <c r="AE16" s="497"/>
      <c r="AF16" s="497"/>
      <c r="AG16" s="497"/>
      <c r="AH16" s="497"/>
      <c r="AI16" s="497"/>
      <c r="AJ16" s="497"/>
      <c r="AK16" s="497"/>
      <c r="AL16" s="497"/>
      <c r="AM16" s="497"/>
      <c r="AN16" s="497"/>
      <c r="AO16" s="497"/>
      <c r="AP16" s="497"/>
      <c r="AQ16" s="497"/>
      <c r="AR16" s="497"/>
      <c r="AS16" s="497"/>
      <c r="AT16" s="497"/>
      <c r="AU16" s="497"/>
      <c r="AV16" s="497"/>
      <c r="AW16" s="497"/>
      <c r="AX16" s="497"/>
      <c r="AY16" s="497"/>
      <c r="AZ16" s="497"/>
      <c r="BA16" s="497"/>
      <c r="BB16" s="497"/>
      <c r="BC16" s="497"/>
      <c r="BD16" s="497"/>
      <c r="BE16" s="497"/>
      <c r="BF16" s="497"/>
      <c r="BG16" s="497"/>
      <c r="BH16" s="497"/>
      <c r="BI16" s="497"/>
      <c r="BJ16" s="497"/>
      <c r="BK16" s="497"/>
      <c r="BL16" s="497"/>
      <c r="BM16" s="497"/>
      <c r="BN16" s="497"/>
      <c r="BO16" s="497"/>
      <c r="BP16" s="497"/>
      <c r="BQ16" s="497"/>
      <c r="BR16" s="497"/>
      <c r="BS16" s="497"/>
      <c r="BT16" s="497"/>
    </row>
    <row r="17" spans="1:72">
      <c r="A17" s="496"/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  <c r="AC17" s="497"/>
      <c r="AD17" s="497"/>
      <c r="AE17" s="497"/>
      <c r="AF17" s="497"/>
      <c r="AG17" s="497"/>
      <c r="AH17" s="497"/>
      <c r="AI17" s="497"/>
      <c r="AJ17" s="497"/>
      <c r="AK17" s="497"/>
      <c r="AL17" s="497"/>
      <c r="AM17" s="497"/>
      <c r="AN17" s="497"/>
      <c r="AO17" s="497"/>
      <c r="AP17" s="497"/>
      <c r="AQ17" s="497"/>
      <c r="AR17" s="497"/>
      <c r="AS17" s="497"/>
      <c r="AT17" s="497"/>
      <c r="AU17" s="497"/>
      <c r="AV17" s="497"/>
      <c r="AW17" s="497"/>
      <c r="AX17" s="497"/>
      <c r="AY17" s="497"/>
      <c r="AZ17" s="497"/>
      <c r="BA17" s="497"/>
      <c r="BB17" s="497"/>
      <c r="BC17" s="497"/>
      <c r="BD17" s="497"/>
      <c r="BE17" s="497"/>
      <c r="BF17" s="497"/>
      <c r="BG17" s="497"/>
      <c r="BH17" s="497"/>
      <c r="BI17" s="497"/>
      <c r="BJ17" s="497"/>
      <c r="BK17" s="497"/>
      <c r="BL17" s="497"/>
      <c r="BM17" s="497"/>
      <c r="BN17" s="497"/>
      <c r="BO17" s="497"/>
      <c r="BP17" s="497"/>
      <c r="BQ17" s="497"/>
      <c r="BR17" s="497"/>
      <c r="BS17" s="497"/>
      <c r="BT17" s="497"/>
    </row>
    <row r="18" spans="1:72">
      <c r="A18" s="496"/>
      <c r="B18" s="497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497"/>
      <c r="Q18" s="497"/>
      <c r="R18" s="497"/>
      <c r="S18" s="497"/>
      <c r="T18" s="497"/>
      <c r="U18" s="497"/>
      <c r="V18" s="497"/>
      <c r="W18" s="497"/>
      <c r="X18" s="497"/>
      <c r="Y18" s="497"/>
      <c r="Z18" s="497"/>
      <c r="AA18" s="497"/>
      <c r="AB18" s="497"/>
      <c r="AC18" s="497"/>
      <c r="AD18" s="497"/>
      <c r="AE18" s="497"/>
      <c r="AF18" s="497"/>
      <c r="AG18" s="497"/>
      <c r="AH18" s="497"/>
      <c r="AI18" s="497"/>
      <c r="AJ18" s="497"/>
      <c r="AK18" s="497"/>
      <c r="AL18" s="497"/>
      <c r="AM18" s="497"/>
      <c r="AN18" s="497"/>
      <c r="AO18" s="497"/>
      <c r="AP18" s="497"/>
      <c r="AQ18" s="497"/>
      <c r="AR18" s="497"/>
      <c r="AS18" s="497"/>
      <c r="AT18" s="497"/>
      <c r="AU18" s="497"/>
      <c r="AV18" s="497"/>
      <c r="AW18" s="497"/>
      <c r="AX18" s="497"/>
      <c r="AY18" s="497"/>
      <c r="AZ18" s="497"/>
      <c r="BA18" s="497"/>
      <c r="BB18" s="497"/>
      <c r="BC18" s="497"/>
      <c r="BD18" s="497"/>
      <c r="BE18" s="497"/>
      <c r="BF18" s="497"/>
      <c r="BG18" s="497"/>
      <c r="BH18" s="497"/>
      <c r="BI18" s="497"/>
      <c r="BJ18" s="497"/>
      <c r="BK18" s="497"/>
      <c r="BL18" s="497"/>
      <c r="BM18" s="497"/>
      <c r="BN18" s="497"/>
      <c r="BO18" s="497"/>
      <c r="BP18" s="497"/>
      <c r="BQ18" s="497"/>
      <c r="BR18" s="497"/>
      <c r="BS18" s="497"/>
      <c r="BT18" s="497"/>
    </row>
    <row r="19" spans="1:72">
      <c r="A19" s="496"/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  <c r="S19" s="497"/>
      <c r="T19" s="497"/>
      <c r="U19" s="497"/>
      <c r="V19" s="497"/>
      <c r="W19" s="497"/>
      <c r="X19" s="497"/>
      <c r="Y19" s="497"/>
      <c r="Z19" s="497"/>
      <c r="AA19" s="497"/>
      <c r="AB19" s="497"/>
      <c r="AC19" s="497"/>
      <c r="AD19" s="497"/>
      <c r="AE19" s="497"/>
      <c r="AF19" s="497"/>
      <c r="AG19" s="497"/>
      <c r="AH19" s="497"/>
      <c r="AI19" s="497"/>
      <c r="AJ19" s="497"/>
      <c r="AK19" s="497"/>
      <c r="AL19" s="497"/>
      <c r="AM19" s="497"/>
      <c r="AN19" s="497"/>
      <c r="AO19" s="497"/>
      <c r="AP19" s="497"/>
      <c r="AQ19" s="497"/>
      <c r="AR19" s="497"/>
      <c r="AS19" s="497"/>
      <c r="AT19" s="497"/>
      <c r="AU19" s="497"/>
      <c r="AV19" s="497"/>
      <c r="AW19" s="497"/>
      <c r="AX19" s="497"/>
      <c r="AY19" s="497"/>
      <c r="AZ19" s="497"/>
      <c r="BA19" s="497"/>
      <c r="BB19" s="497"/>
      <c r="BC19" s="497"/>
      <c r="BD19" s="497"/>
      <c r="BE19" s="497"/>
      <c r="BF19" s="497"/>
      <c r="BG19" s="497"/>
      <c r="BH19" s="497"/>
      <c r="BI19" s="497"/>
      <c r="BJ19" s="497"/>
      <c r="BK19" s="497"/>
      <c r="BL19" s="497"/>
      <c r="BM19" s="497"/>
      <c r="BN19" s="497"/>
      <c r="BO19" s="497"/>
      <c r="BP19" s="497"/>
      <c r="BQ19" s="497"/>
      <c r="BR19" s="497"/>
      <c r="BS19" s="497"/>
      <c r="BT19" s="497"/>
    </row>
  </sheetData>
  <mergeCells count="2">
    <mergeCell ref="A1:B1"/>
    <mergeCell ref="F1:BT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AD1000"/>
  <sheetViews>
    <sheetView workbookViewId="0">
      <selection activeCell="J22" sqref="J22"/>
    </sheetView>
  </sheetViews>
  <sheetFormatPr defaultColWidth="14.42578125" defaultRowHeight="15" customHeight="1"/>
  <cols>
    <col min="1" max="3" width="8.7109375" customWidth="1"/>
    <col min="4" max="4" width="12.28515625" customWidth="1"/>
    <col min="5" max="6" width="8.7109375" customWidth="1"/>
    <col min="7" max="7" width="11.7109375" customWidth="1"/>
    <col min="8" max="8" width="21" bestFit="1" customWidth="1"/>
    <col min="9" max="9" width="19.85546875" style="149" bestFit="1" customWidth="1"/>
    <col min="10" max="10" width="16" style="149" bestFit="1" customWidth="1"/>
    <col min="11" max="11" width="19.85546875" style="149" customWidth="1"/>
    <col min="12" max="12" width="15.85546875" style="149" bestFit="1" customWidth="1"/>
    <col min="13" max="13" width="15.85546875" bestFit="1" customWidth="1"/>
    <col min="14" max="16" width="15.140625" bestFit="1" customWidth="1"/>
    <col min="17" max="17" width="15.7109375" bestFit="1" customWidth="1"/>
    <col min="18" max="30" width="8.7109375" customWidth="1"/>
  </cols>
  <sheetData>
    <row r="1" spans="1:30" ht="63" customHeight="1">
      <c r="A1" s="455"/>
      <c r="B1" s="411"/>
      <c r="C1" s="456" t="s">
        <v>337</v>
      </c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148"/>
    </row>
    <row r="2" spans="1:30">
      <c r="A2" s="114"/>
      <c r="B2" s="115"/>
      <c r="C2" s="115"/>
      <c r="D2" s="115"/>
      <c r="E2" s="115"/>
    </row>
    <row r="3" spans="1:30" s="155" customFormat="1" ht="76.5">
      <c r="A3" s="116" t="s">
        <v>114</v>
      </c>
      <c r="B3" s="116" t="s">
        <v>169</v>
      </c>
      <c r="C3" s="150" t="s">
        <v>338</v>
      </c>
      <c r="D3" s="151" t="s">
        <v>339</v>
      </c>
      <c r="E3" s="151" t="s">
        <v>340</v>
      </c>
      <c r="F3" s="151" t="s">
        <v>341</v>
      </c>
      <c r="G3" s="152" t="s">
        <v>342</v>
      </c>
      <c r="H3" s="152" t="s">
        <v>343</v>
      </c>
      <c r="I3" s="153" t="s">
        <v>344</v>
      </c>
      <c r="J3" s="152" t="s">
        <v>345</v>
      </c>
      <c r="K3" s="152" t="s">
        <v>346</v>
      </c>
      <c r="L3" s="152" t="s">
        <v>347</v>
      </c>
      <c r="M3" s="151" t="s">
        <v>348</v>
      </c>
      <c r="N3" s="151" t="s">
        <v>349</v>
      </c>
      <c r="O3" s="151" t="s">
        <v>350</v>
      </c>
      <c r="P3" s="151" t="s">
        <v>351</v>
      </c>
      <c r="Q3" s="154" t="s">
        <v>352</v>
      </c>
    </row>
    <row r="4" spans="1:30">
      <c r="A4" s="117">
        <v>2021</v>
      </c>
      <c r="B4" s="117">
        <v>3</v>
      </c>
      <c r="C4" s="156"/>
      <c r="D4" s="157"/>
      <c r="E4" s="157"/>
      <c r="F4" s="158"/>
      <c r="G4" s="158"/>
      <c r="H4" s="158"/>
      <c r="I4" s="159"/>
      <c r="J4" s="159"/>
      <c r="K4" s="159"/>
      <c r="L4" s="159"/>
      <c r="M4" s="158"/>
      <c r="N4" s="158"/>
      <c r="O4" s="158"/>
      <c r="P4" s="158"/>
      <c r="Q4" s="158"/>
    </row>
    <row r="5" spans="1:30">
      <c r="A5" s="117">
        <v>2021</v>
      </c>
      <c r="B5" s="117">
        <v>4</v>
      </c>
      <c r="C5" s="156"/>
      <c r="D5" s="157"/>
      <c r="E5" s="157"/>
      <c r="F5" s="158"/>
      <c r="G5" s="158"/>
      <c r="H5" s="158"/>
      <c r="I5" s="159"/>
      <c r="J5" s="159"/>
      <c r="K5" s="159"/>
      <c r="L5" s="159"/>
      <c r="M5" s="158"/>
      <c r="N5" s="158"/>
      <c r="O5" s="158"/>
      <c r="P5" s="158"/>
      <c r="Q5" s="158"/>
    </row>
    <row r="6" spans="1:30">
      <c r="A6" s="117">
        <v>2022</v>
      </c>
      <c r="B6" s="117">
        <v>1</v>
      </c>
      <c r="C6" s="156"/>
      <c r="D6" s="157"/>
      <c r="E6" s="157"/>
      <c r="F6" s="158"/>
      <c r="G6" s="158"/>
      <c r="H6" s="158"/>
      <c r="I6" s="159"/>
      <c r="J6" s="159"/>
      <c r="K6" s="159"/>
      <c r="L6" s="159"/>
      <c r="M6" s="158"/>
      <c r="N6" s="158"/>
      <c r="O6" s="158"/>
      <c r="P6" s="158"/>
      <c r="Q6" s="158"/>
    </row>
    <row r="7" spans="1:30">
      <c r="A7" s="117">
        <v>2022</v>
      </c>
      <c r="B7" s="117">
        <v>2</v>
      </c>
      <c r="C7" s="156"/>
      <c r="D7" s="157"/>
      <c r="E7" s="157"/>
      <c r="F7" s="158"/>
      <c r="G7" s="158"/>
      <c r="H7" s="158"/>
      <c r="I7" s="159"/>
      <c r="J7" s="159"/>
      <c r="K7" s="159"/>
      <c r="L7" s="159"/>
      <c r="M7" s="158"/>
      <c r="N7" s="158"/>
      <c r="O7" s="158"/>
      <c r="P7" s="158"/>
      <c r="Q7" s="158"/>
    </row>
    <row r="8" spans="1:30">
      <c r="A8" s="117">
        <v>2022</v>
      </c>
      <c r="B8" s="117">
        <v>3</v>
      </c>
      <c r="C8" s="156"/>
      <c r="D8" s="157"/>
      <c r="E8" s="157"/>
      <c r="F8" s="158"/>
      <c r="G8" s="158"/>
      <c r="H8" s="158"/>
      <c r="I8" s="159"/>
      <c r="J8" s="159"/>
      <c r="K8" s="159"/>
      <c r="L8" s="159"/>
      <c r="M8" s="159"/>
      <c r="N8" s="159"/>
      <c r="O8" s="159"/>
      <c r="P8" s="159"/>
      <c r="Q8" s="159"/>
    </row>
    <row r="9" spans="1:30">
      <c r="A9" s="117">
        <v>2022</v>
      </c>
      <c r="B9" s="117">
        <v>4</v>
      </c>
      <c r="C9" s="156">
        <v>11</v>
      </c>
      <c r="D9" s="160">
        <v>837341</v>
      </c>
      <c r="E9" s="160"/>
      <c r="F9" s="160">
        <v>393738</v>
      </c>
      <c r="G9" s="157">
        <v>40</v>
      </c>
      <c r="H9" s="157" t="s">
        <v>353</v>
      </c>
      <c r="I9" s="161">
        <v>53780704689.474907</v>
      </c>
      <c r="J9" s="161"/>
      <c r="K9" s="161"/>
      <c r="L9" s="161"/>
      <c r="M9" s="161">
        <v>22931289195</v>
      </c>
      <c r="N9" s="161">
        <v>69686759133.759995</v>
      </c>
      <c r="O9" s="161">
        <v>17943163796.819996</v>
      </c>
      <c r="P9" s="161"/>
      <c r="Q9" s="161">
        <v>-4908314679.3800001</v>
      </c>
    </row>
    <row r="10" spans="1:30">
      <c r="A10" s="117">
        <v>2023</v>
      </c>
      <c r="B10" s="117">
        <v>1</v>
      </c>
      <c r="C10" s="156">
        <v>12</v>
      </c>
      <c r="D10" s="162">
        <v>832764</v>
      </c>
      <c r="E10" s="162"/>
      <c r="F10" s="163">
        <v>455685</v>
      </c>
      <c r="G10" s="157">
        <v>41</v>
      </c>
      <c r="H10" s="157" t="s">
        <v>354</v>
      </c>
      <c r="I10" s="161">
        <v>70997558812.710007</v>
      </c>
      <c r="J10" s="161"/>
      <c r="K10" s="161"/>
      <c r="L10" s="161"/>
      <c r="M10" s="161">
        <v>24931289195</v>
      </c>
      <c r="N10" s="161">
        <v>64408021774.93</v>
      </c>
      <c r="O10" s="164">
        <v>1748978512.6700001</v>
      </c>
      <c r="P10" s="164"/>
      <c r="Q10" s="161">
        <v>-2374167749.1500001</v>
      </c>
    </row>
    <row r="11" spans="1:30">
      <c r="A11" s="117">
        <v>2023</v>
      </c>
      <c r="B11" s="117">
        <v>2</v>
      </c>
      <c r="C11" s="156">
        <v>12</v>
      </c>
      <c r="D11" s="165">
        <v>912238</v>
      </c>
      <c r="E11" s="165"/>
      <c r="F11" s="165">
        <v>458205</v>
      </c>
      <c r="G11" s="166">
        <v>41</v>
      </c>
      <c r="H11" s="161">
        <v>263903805844.07001</v>
      </c>
      <c r="I11" s="161">
        <v>27194629917.939999</v>
      </c>
      <c r="J11" s="161"/>
      <c r="K11" s="161"/>
      <c r="L11" s="161"/>
      <c r="M11" s="167">
        <v>24931289195</v>
      </c>
      <c r="N11" s="167">
        <v>50639161561.670006</v>
      </c>
      <c r="O11" s="167">
        <v>2839275797</v>
      </c>
      <c r="P11" s="167"/>
      <c r="Q11" s="167">
        <v>-7018879080.3399992</v>
      </c>
    </row>
    <row r="12" spans="1:30">
      <c r="A12" s="117">
        <v>2023</v>
      </c>
      <c r="B12" s="117">
        <v>3</v>
      </c>
      <c r="C12" s="156">
        <v>12</v>
      </c>
      <c r="D12" s="160">
        <v>917928</v>
      </c>
      <c r="E12" s="160">
        <v>20204</v>
      </c>
      <c r="F12" s="160">
        <v>392898</v>
      </c>
      <c r="G12" s="168">
        <v>39</v>
      </c>
      <c r="H12" s="161">
        <v>287818446903.48999</v>
      </c>
      <c r="I12" s="161">
        <v>12108485235.906237</v>
      </c>
      <c r="J12" s="161"/>
      <c r="K12" s="161"/>
      <c r="L12" s="161"/>
      <c r="M12" s="169">
        <v>24931289195</v>
      </c>
      <c r="N12" s="169">
        <v>48489528976.683174</v>
      </c>
      <c r="O12" s="169">
        <v>4032441210.6200004</v>
      </c>
      <c r="P12" s="169"/>
      <c r="Q12" s="169">
        <v>-8727459832.5348186</v>
      </c>
    </row>
    <row r="13" spans="1:30">
      <c r="A13" s="170">
        <v>2023</v>
      </c>
      <c r="B13" s="170">
        <v>4</v>
      </c>
      <c r="C13" s="171">
        <v>12</v>
      </c>
      <c r="D13" s="165">
        <v>921022</v>
      </c>
      <c r="E13" s="165">
        <v>15170</v>
      </c>
      <c r="F13" s="165">
        <v>386340</v>
      </c>
      <c r="G13" s="166">
        <v>49</v>
      </c>
      <c r="H13" s="161">
        <v>241913917014</v>
      </c>
      <c r="I13" s="161">
        <v>136603884181.72</v>
      </c>
      <c r="J13" s="161">
        <v>150177445.06</v>
      </c>
      <c r="K13" s="161"/>
      <c r="L13" s="161"/>
      <c r="M13" s="172">
        <v>24931289195</v>
      </c>
      <c r="N13" s="173">
        <v>55697499674.690002</v>
      </c>
      <c r="O13" s="172">
        <v>5362810187.6800003</v>
      </c>
      <c r="P13" s="172">
        <v>13204036049.67</v>
      </c>
      <c r="Q13" s="172">
        <v>-10544589960.030001</v>
      </c>
    </row>
    <row r="14" spans="1:30" ht="15" customHeight="1">
      <c r="A14" s="174">
        <v>2024</v>
      </c>
      <c r="B14" s="175">
        <v>1</v>
      </c>
      <c r="C14" s="176">
        <v>12</v>
      </c>
      <c r="D14" s="177">
        <v>875082</v>
      </c>
      <c r="E14" s="177">
        <v>16639</v>
      </c>
      <c r="F14" s="178">
        <v>353904</v>
      </c>
      <c r="G14" s="179">
        <v>46</v>
      </c>
      <c r="H14" s="180">
        <v>166894483366.85263</v>
      </c>
      <c r="I14" s="161">
        <v>27073637260.482079</v>
      </c>
      <c r="J14" s="161">
        <v>300818191.78313422</v>
      </c>
      <c r="K14" s="161">
        <v>376012762243.19055</v>
      </c>
      <c r="L14" s="161">
        <v>4177919580.4798951</v>
      </c>
      <c r="M14" s="172">
        <v>24931289195</v>
      </c>
      <c r="N14" s="161">
        <v>57973812619.110001</v>
      </c>
      <c r="O14" s="161">
        <v>5601250251.9700012</v>
      </c>
      <c r="P14" s="161">
        <v>2558881377.8900003</v>
      </c>
      <c r="Q14" s="161">
        <v>3042368874.0599999</v>
      </c>
    </row>
    <row r="15" spans="1:30" ht="15" customHeight="1">
      <c r="A15" s="174">
        <v>2024</v>
      </c>
      <c r="B15" s="175">
        <v>2</v>
      </c>
      <c r="C15" s="176">
        <v>12</v>
      </c>
      <c r="D15" s="177">
        <v>883658</v>
      </c>
      <c r="E15" s="177">
        <v>24736</v>
      </c>
      <c r="F15" s="178">
        <v>435520</v>
      </c>
      <c r="G15" s="179">
        <v>45</v>
      </c>
      <c r="H15" s="180">
        <v>161511801148.62204</v>
      </c>
      <c r="I15" s="161">
        <v>9015800059.149971</v>
      </c>
      <c r="J15" s="161">
        <v>100175556.21277745</v>
      </c>
      <c r="K15" s="161">
        <v>411297955615.78259</v>
      </c>
      <c r="L15" s="161">
        <v>4569977284.6198063</v>
      </c>
      <c r="M15" s="172">
        <v>24931289195</v>
      </c>
      <c r="N15" s="161">
        <v>65927695286.480003</v>
      </c>
      <c r="O15" s="161">
        <v>5269219696.5</v>
      </c>
      <c r="P15" s="161">
        <v>5767544218.1499996</v>
      </c>
      <c r="Q15" s="161">
        <v>-498324521.64999962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C1:AC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стат ХЗЗ</vt:lpstr>
      <vt:lpstr>стат ХААБ</vt:lpstr>
      <vt:lpstr>стат УУБ</vt:lpstr>
      <vt:lpstr>стат даатгал</vt:lpstr>
      <vt:lpstr>стат ББСБ 2006-2023</vt:lpstr>
      <vt:lpstr>стат ББСБ 2024-</vt:lpstr>
      <vt:lpstr>стат ХЗХ 2006-2023</vt:lpstr>
      <vt:lpstr>с_ХЗХ 2024-</vt:lpstr>
      <vt:lpstr>ВХХҮҮ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Bilegsaikhan</dc:creator>
  <cp:lastModifiedBy>Bilegsaikhan Tumursukh</cp:lastModifiedBy>
  <dcterms:created xsi:type="dcterms:W3CDTF">2022-05-12T03:59:06Z</dcterms:created>
  <dcterms:modified xsi:type="dcterms:W3CDTF">2024-08-26T07:50:42Z</dcterms:modified>
</cp:coreProperties>
</file>